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40" yWindow="20" windowWidth="20360" windowHeight="14420" activeTab="0"/>
  </bookViews>
  <sheets>
    <sheet name="Table ES.1" sheetId="1" r:id="rId1"/>
    <sheet name="Table ES.5a" sheetId="2" r:id="rId2"/>
    <sheet name="Table ES.6a" sheetId="3" r:id="rId3"/>
    <sheet name="Table ES.6b" sheetId="4" r:id="rId4"/>
    <sheet name="DataSpain" sheetId="5" r:id="rId5"/>
  </sheets>
  <externalReferences>
    <externalReference r:id="rId8"/>
  </externalReferences>
  <definedNames>
    <definedName name="an" localSheetId="4">'DataSpain'!#REF!</definedName>
    <definedName name="an">#REF!</definedName>
    <definedName name="column_headings" localSheetId="2">'Table ES.6a'!#REF!</definedName>
    <definedName name="column_headings" localSheetId="3">'Table ES.6b'!#REF!</definedName>
    <definedName name="column_numbers" localSheetId="2">'Table ES.6a'!#REF!</definedName>
    <definedName name="column_numbers" localSheetId="3">'Table ES.6b'!#REF!</definedName>
    <definedName name="data" localSheetId="2">'Table ES.6a'!#REF!</definedName>
    <definedName name="data" localSheetId="3">'Table ES.6b'!#REF!</definedName>
    <definedName name="ea_flux" localSheetId="2">'Table ES.6a'!#REF!</definedName>
    <definedName name="ea_flux" localSheetId="3">'Table ES.6b'!#REF!</definedName>
    <definedName name="Equilibre" localSheetId="2">'Table ES.6a'!#REF!</definedName>
    <definedName name="Equilibre" localSheetId="3">'Table ES.6b'!#REF!</definedName>
    <definedName name="footnotes" localSheetId="2">'Table ES.6a'!#REF!</definedName>
    <definedName name="footnotes" localSheetId="3">'Table ES.6b'!#REF!</definedName>
    <definedName name="_xlnm.Print_Titles" localSheetId="0">'Table ES.1'!$5:$8</definedName>
    <definedName name="PIB" localSheetId="2">'Table ES.6a'!#REF!</definedName>
    <definedName name="PIB" localSheetId="3">'Table ES.6b'!#REF!</definedName>
    <definedName name="ressources" localSheetId="2">'Table ES.6a'!#REF!</definedName>
    <definedName name="ressources" localSheetId="3">'Table ES.6b'!#REF!</definedName>
    <definedName name="rpflux" localSheetId="2">'Table ES.6a'!#REF!</definedName>
    <definedName name="rpflux" localSheetId="3">'Table ES.6b'!#REF!</definedName>
    <definedName name="rptof" localSheetId="2">'Table ES.6a'!#REF!</definedName>
    <definedName name="rptof" localSheetId="3">'Table ES.6b'!#REF!</definedName>
    <definedName name="spanners_level1" localSheetId="2">'Table ES.6a'!#REF!</definedName>
    <definedName name="spanners_level1" localSheetId="3">'Table ES.6b'!#REF!</definedName>
    <definedName name="spanners_level2" localSheetId="2">'Table ES.6a'!#REF!</definedName>
    <definedName name="spanners_level2" localSheetId="3">'Table ES.6b'!#REF!</definedName>
    <definedName name="spanners_level3" localSheetId="2">'Table ES.6a'!#REF!</definedName>
    <definedName name="spanners_level3" localSheetId="3">'Table ES.6b'!#REF!</definedName>
    <definedName name="spanners_level4" localSheetId="2">'Table ES.6a'!#REF!</definedName>
    <definedName name="spanners_level4" localSheetId="3">'Table ES.6b'!#REF!</definedName>
    <definedName name="spanners_level5" localSheetId="2">'Table ES.6a'!#REF!</definedName>
    <definedName name="spanners_level5" localSheetId="3">'Table ES.6b'!#REF!</definedName>
    <definedName name="stub_lines" localSheetId="2">'Table ES.6a'!#REF!</definedName>
    <definedName name="stub_lines" localSheetId="3">'Table ES.6b'!#REF!</definedName>
    <definedName name="titles" localSheetId="2">'Table ES.6a'!#REF!</definedName>
    <definedName name="titles" localSheetId="3">'Table ES.6b'!#REF!</definedName>
    <definedName name="totals" localSheetId="2">'Table ES.6a'!#REF!</definedName>
    <definedName name="totals" localSheetId="3">'Table ES.6b'!#REF!</definedName>
  </definedNames>
  <calcPr fullCalcOnLoad="1"/>
</workbook>
</file>

<file path=xl/sharedStrings.xml><?xml version="1.0" encoding="utf-8"?>
<sst xmlns="http://schemas.openxmlformats.org/spreadsheetml/2006/main" count="334" uniqueCount="214">
  <si>
    <t>OECD SNFA starts in 2000 (= Spanish National Accounts Base 2000)</t>
  </si>
  <si>
    <t>Before: Spanish National accounts base 1995 (SNA95) for 1995-2003 and base 1986 (SNA86) for 1985-1997. I use only SNA86, and fill the 1998-1999 gaps between SNFA and SNA86 by linear interpolation</t>
  </si>
  <si>
    <t>Spanish income accounts are here: http://www.ine.es/jaxi/menu.do?type=pcaxis&amp;path=%2Ft35/p008&amp;file=inebase&amp;L=1</t>
  </si>
  <si>
    <t xml:space="preserve">1 eur = </t>
  </si>
  <si>
    <t>pesetas</t>
  </si>
  <si>
    <t>And here: http://www.bde.es/webbde/en/estadis/ccff/cfcap1.html</t>
  </si>
  <si>
    <t>Spain</t>
  </si>
  <si>
    <t>Unit</t>
  </si>
  <si>
    <t>Series</t>
  </si>
  <si>
    <t>National income</t>
  </si>
  <si>
    <t>Net domestic product</t>
  </si>
  <si>
    <t>GDP</t>
  </si>
  <si>
    <t>Depreciation</t>
  </si>
  <si>
    <t>Taxes on production &amp; imports, less subsidies</t>
  </si>
  <si>
    <t>Gross domestic product of housing sector (= Gross operating surplus of households)</t>
  </si>
  <si>
    <t>Consumption of fixed capital, housing sector</t>
  </si>
  <si>
    <t>Net product of housing sector</t>
  </si>
  <si>
    <t>National net saving</t>
  </si>
  <si>
    <t>Net Personal savings</t>
  </si>
  <si>
    <t>Retained earnings</t>
  </si>
  <si>
    <t>Nonfinancial corporations</t>
  </si>
  <si>
    <t>Financial corporations</t>
  </si>
  <si>
    <t>Government net savings</t>
  </si>
  <si>
    <t>Net capital transfers paid by the nation</t>
  </si>
  <si>
    <t>Net capital transfers paid by the gov</t>
  </si>
  <si>
    <t>Net capital transfers paid by corporations</t>
  </si>
  <si>
    <t>Net capital transfers paid by households</t>
  </si>
  <si>
    <t>Govt net lending/borrowing</t>
  </si>
  <si>
    <t>CPI (2010=100)</t>
  </si>
  <si>
    <t>Net private wealth</t>
  </si>
  <si>
    <t>Household nonfinancial wealth</t>
  </si>
  <si>
    <t>Dwellings (including land underlying)</t>
  </si>
  <si>
    <t>Household financial assets</t>
  </si>
  <si>
    <t>Household financial liabilities</t>
  </si>
  <si>
    <t>Nonfinancial corporations tangible assets</t>
  </si>
  <si>
    <t>Nonfinancial corporations financial assets</t>
  </si>
  <si>
    <t>Nonfinancial corporations liabilities</t>
  </si>
  <si>
    <t>Nonfinancial corporations equity liabilities</t>
  </si>
  <si>
    <t>Financial corporations tangible assets</t>
  </si>
  <si>
    <t>Financial corporations financial assets</t>
  </si>
  <si>
    <t>Financial corporations liabilities</t>
  </si>
  <si>
    <t>Financial corporations equity liabilities</t>
  </si>
  <si>
    <t>Foreign assets</t>
  </si>
  <si>
    <t>Foreign equity assets</t>
  </si>
  <si>
    <t>Foreign liabilities</t>
  </si>
  <si>
    <t>Foreign equity liabilities</t>
  </si>
  <si>
    <t>Government tangible assets</t>
  </si>
  <si>
    <t>Government financial assets</t>
  </si>
  <si>
    <t>Government financial liabilities</t>
  </si>
  <si>
    <t>Note</t>
  </si>
  <si>
    <t>Before 1995, national income minus net domestic product is not equal to net income from the rest of the world. In recent years, net income from rest of the world seems too high compared to huge net foreign debt</t>
  </si>
  <si>
    <t>Very small gap with NFAS (probably because NFAS is more recent)</t>
  </si>
  <si>
    <t>No data in OECD before 2000</t>
  </si>
  <si>
    <t>No data in OECD before 1990</t>
  </si>
  <si>
    <t>No data in OECD, check in national sources</t>
  </si>
  <si>
    <t>1998-1999: linear interpolation</t>
  </si>
  <si>
    <t>Data retrieved in Dec 21 2010</t>
  </si>
  <si>
    <t>Source</t>
  </si>
  <si>
    <t>OECD DIL</t>
  </si>
  <si>
    <t>OECD NFAS</t>
  </si>
  <si>
    <t>1985-1997: SNA86; 2000-2009: SNFA</t>
  </si>
  <si>
    <t>1985-1997: SNA86</t>
  </si>
  <si>
    <t>OECD MEI</t>
  </si>
  <si>
    <t>Banco de Espana Financial accounts</t>
  </si>
  <si>
    <t>Series code / original series name</t>
  </si>
  <si>
    <t>B5_NS1</t>
  </si>
  <si>
    <t>B1_GS1 - K1MS1</t>
  </si>
  <si>
    <t>B1_GS1</t>
  </si>
  <si>
    <t>K1MS1</t>
  </si>
  <si>
    <t>D2_D3</t>
  </si>
  <si>
    <t>B2g</t>
  </si>
  <si>
    <t>B8NS1</t>
  </si>
  <si>
    <t>DM_Z#ES0000H95</t>
  </si>
  <si>
    <t>DM_Z#ES000H095</t>
  </si>
  <si>
    <t>Sector code</t>
  </si>
  <si>
    <t>S1</t>
  </si>
  <si>
    <t>S14</t>
  </si>
  <si>
    <t>S4+S5</t>
  </si>
  <si>
    <t>[1]</t>
  </si>
  <si>
    <t>[2]</t>
  </si>
  <si>
    <t>[3]</t>
  </si>
  <si>
    <t>[4]</t>
  </si>
  <si>
    <t>[5]</t>
  </si>
  <si>
    <t>[6]</t>
  </si>
  <si>
    <t>[7]</t>
  </si>
  <si>
    <t>[8]</t>
  </si>
  <si>
    <t>[9]</t>
  </si>
  <si>
    <t>[10]</t>
  </si>
  <si>
    <t>[11]</t>
  </si>
  <si>
    <t>[12]</t>
  </si>
  <si>
    <t>[13]</t>
  </si>
  <si>
    <t>[14]</t>
  </si>
  <si>
    <t>Private wealth (individuals)</t>
  </si>
  <si>
    <t>Government wealth (all govt levels)</t>
  </si>
  <si>
    <t>National wealth (private + government)</t>
  </si>
  <si>
    <t>% (Private wealth)/ (National wealth)</t>
  </si>
  <si>
    <t>% (Govt wealth)/ (National wealth)</t>
  </si>
  <si>
    <t>Private wealth</t>
  </si>
  <si>
    <t>Nonfinancial assets</t>
  </si>
  <si>
    <t>Housing</t>
  </si>
  <si>
    <t>Financial assets</t>
  </si>
  <si>
    <t>Financial liabilities</t>
  </si>
  <si>
    <t>Govt wealth</t>
  </si>
  <si>
    <t>National wealth</t>
  </si>
  <si>
    <r>
      <t>(% national income Y</t>
    </r>
    <r>
      <rPr>
        <vertAlign val="subscript"/>
        <sz val="10"/>
        <rFont val="Arial"/>
        <family val="2"/>
      </rPr>
      <t>t</t>
    </r>
    <r>
      <rPr>
        <sz val="12"/>
        <color indexed="8"/>
        <rFont val="Arial"/>
        <family val="2"/>
      </rPr>
      <t>)</t>
    </r>
  </si>
  <si>
    <r>
      <t>W</t>
    </r>
    <r>
      <rPr>
        <b/>
        <vertAlign val="subscript"/>
        <sz val="10"/>
        <rFont val="Arial"/>
        <family val="2"/>
      </rPr>
      <t>t</t>
    </r>
  </si>
  <si>
    <r>
      <t>K</t>
    </r>
    <r>
      <rPr>
        <vertAlign val="subscript"/>
        <sz val="10"/>
        <rFont val="Arial"/>
        <family val="2"/>
      </rPr>
      <t>pt</t>
    </r>
  </si>
  <si>
    <r>
      <t>A</t>
    </r>
    <r>
      <rPr>
        <vertAlign val="subscript"/>
        <sz val="10"/>
        <rFont val="Arial"/>
        <family val="2"/>
      </rPr>
      <t>pt</t>
    </r>
  </si>
  <si>
    <r>
      <t>L</t>
    </r>
    <r>
      <rPr>
        <vertAlign val="subscript"/>
        <sz val="10"/>
        <rFont val="Arial"/>
        <family val="2"/>
      </rPr>
      <t>pt</t>
    </r>
  </si>
  <si>
    <r>
      <t>W</t>
    </r>
    <r>
      <rPr>
        <b/>
        <vertAlign val="subscript"/>
        <sz val="10"/>
        <rFont val="Arial"/>
        <family val="2"/>
      </rPr>
      <t>gt</t>
    </r>
  </si>
  <si>
    <r>
      <t>K</t>
    </r>
    <r>
      <rPr>
        <vertAlign val="subscript"/>
        <sz val="10"/>
        <rFont val="Arial"/>
        <family val="2"/>
      </rPr>
      <t>gt</t>
    </r>
  </si>
  <si>
    <r>
      <t>A</t>
    </r>
    <r>
      <rPr>
        <vertAlign val="subscript"/>
        <sz val="10"/>
        <rFont val="Arial"/>
        <family val="2"/>
      </rPr>
      <t>gt</t>
    </r>
  </si>
  <si>
    <r>
      <t>L</t>
    </r>
    <r>
      <rPr>
        <vertAlign val="subscript"/>
        <sz val="10"/>
        <rFont val="Arial"/>
        <family val="2"/>
      </rPr>
      <t>gt</t>
    </r>
  </si>
  <si>
    <r>
      <t>W</t>
    </r>
    <r>
      <rPr>
        <b/>
        <vertAlign val="subscript"/>
        <sz val="10"/>
        <rFont val="Arial"/>
        <family val="2"/>
      </rPr>
      <t>nt</t>
    </r>
  </si>
  <si>
    <r>
      <t>K</t>
    </r>
    <r>
      <rPr>
        <vertAlign val="subscript"/>
        <sz val="10"/>
        <rFont val="Arial"/>
        <family val="2"/>
      </rPr>
      <t>nt</t>
    </r>
  </si>
  <si>
    <r>
      <t>A</t>
    </r>
    <r>
      <rPr>
        <vertAlign val="subscript"/>
        <sz val="10"/>
        <rFont val="Arial"/>
        <family val="2"/>
      </rPr>
      <t>nt</t>
    </r>
  </si>
  <si>
    <r>
      <t>L</t>
    </r>
    <r>
      <rPr>
        <vertAlign val="subscript"/>
        <sz val="10"/>
        <rFont val="Arial"/>
        <family val="2"/>
      </rPr>
      <t>nt</t>
    </r>
  </si>
  <si>
    <t xml:space="preserve">Corporate wealth (non-financial + financial corporations)                                                 </t>
  </si>
  <si>
    <t>Net foreign asset position                                                                      (France vis-a-vis rest of the world)</t>
  </si>
  <si>
    <t>Net worth minus Equity value (% National wealth)</t>
  </si>
  <si>
    <t>Net foreign wealth (% National wealth)</t>
  </si>
  <si>
    <t>Net worth</t>
  </si>
  <si>
    <t>Financial  (non-equity) liabilities</t>
  </si>
  <si>
    <t xml:space="preserve">Net worth minus Equity value </t>
  </si>
  <si>
    <t>Net foreign wealth</t>
  </si>
  <si>
    <t>Foreign assets owned by Spanish residents</t>
  </si>
  <si>
    <t>inc. foreign equity owned by Spanishresidents</t>
  </si>
  <si>
    <t>Spanish assets owned by foreign residents</t>
  </si>
  <si>
    <t>inc. Spanish equity owned by foreign residents</t>
  </si>
  <si>
    <r>
      <t>(% national income Y</t>
    </r>
    <r>
      <rPr>
        <vertAlign val="subscript"/>
        <sz val="10"/>
        <rFont val="Arial"/>
        <family val="2"/>
      </rPr>
      <t>t</t>
    </r>
    <r>
      <rPr>
        <sz val="12"/>
        <color indexed="8"/>
        <rFont val="Calibri"/>
        <family val="2"/>
      </rPr>
      <t>)</t>
    </r>
  </si>
  <si>
    <r>
      <t xml:space="preserve">Tobin's Q   </t>
    </r>
    <r>
      <rPr>
        <i/>
        <sz val="10"/>
        <rFont val="Arial"/>
        <family val="0"/>
      </rPr>
      <t>(L</t>
    </r>
    <r>
      <rPr>
        <i/>
        <vertAlign val="subscript"/>
        <sz val="10"/>
        <rFont val="Arial"/>
        <family val="2"/>
      </rPr>
      <t>ct</t>
    </r>
    <r>
      <rPr>
        <i/>
        <vertAlign val="superscript"/>
        <sz val="10"/>
        <rFont val="Arial"/>
        <family val="2"/>
      </rPr>
      <t>e</t>
    </r>
    <r>
      <rPr>
        <i/>
        <sz val="10"/>
        <rFont val="Arial"/>
        <family val="0"/>
      </rPr>
      <t>/NW</t>
    </r>
    <r>
      <rPr>
        <i/>
        <vertAlign val="subscript"/>
        <sz val="10"/>
        <rFont val="Arial"/>
        <family val="2"/>
      </rPr>
      <t>ct</t>
    </r>
    <r>
      <rPr>
        <i/>
        <sz val="10"/>
        <rFont val="Arial"/>
        <family val="0"/>
      </rPr>
      <t>) (Equity value/Net worth)</t>
    </r>
  </si>
  <si>
    <r>
      <t>Equity value     L</t>
    </r>
    <r>
      <rPr>
        <b/>
        <vertAlign val="subscript"/>
        <sz val="10"/>
        <rFont val="Arial"/>
        <family val="2"/>
      </rPr>
      <t>ct</t>
    </r>
    <r>
      <rPr>
        <b/>
        <vertAlign val="superscript"/>
        <sz val="10"/>
        <rFont val="Arial"/>
        <family val="2"/>
      </rPr>
      <t>e</t>
    </r>
  </si>
  <si>
    <r>
      <t>NW</t>
    </r>
    <r>
      <rPr>
        <b/>
        <vertAlign val="subscript"/>
        <sz val="10"/>
        <rFont val="Arial"/>
        <family val="2"/>
      </rPr>
      <t>ct</t>
    </r>
  </si>
  <si>
    <r>
      <t>K</t>
    </r>
    <r>
      <rPr>
        <vertAlign val="subscript"/>
        <sz val="10"/>
        <rFont val="Arial"/>
        <family val="2"/>
      </rPr>
      <t>ct</t>
    </r>
  </si>
  <si>
    <r>
      <t>A</t>
    </r>
    <r>
      <rPr>
        <vertAlign val="subscript"/>
        <sz val="10"/>
        <rFont val="Arial"/>
        <family val="2"/>
      </rPr>
      <t>ct</t>
    </r>
  </si>
  <si>
    <r>
      <t>L</t>
    </r>
    <r>
      <rPr>
        <vertAlign val="subscript"/>
        <sz val="10"/>
        <rFont val="Arial"/>
        <family val="2"/>
      </rPr>
      <t>ct</t>
    </r>
    <r>
      <rPr>
        <vertAlign val="superscript"/>
        <sz val="10"/>
        <rFont val="Arial"/>
        <family val="2"/>
      </rPr>
      <t>d</t>
    </r>
  </si>
  <si>
    <r>
      <t>W</t>
    </r>
    <r>
      <rPr>
        <b/>
        <vertAlign val="subscript"/>
        <sz val="10"/>
        <rFont val="Arial"/>
        <family val="2"/>
      </rPr>
      <t>Ft</t>
    </r>
  </si>
  <si>
    <r>
      <t>FA</t>
    </r>
    <r>
      <rPr>
        <vertAlign val="subscript"/>
        <sz val="10"/>
        <rFont val="Arial"/>
        <family val="2"/>
      </rPr>
      <t>t</t>
    </r>
  </si>
  <si>
    <r>
      <t>FA</t>
    </r>
    <r>
      <rPr>
        <i/>
        <vertAlign val="subscript"/>
        <sz val="10"/>
        <rFont val="Arial"/>
        <family val="2"/>
      </rPr>
      <t>t</t>
    </r>
    <r>
      <rPr>
        <i/>
        <vertAlign val="superscript"/>
        <sz val="10"/>
        <rFont val="Arial"/>
        <family val="2"/>
      </rPr>
      <t>e</t>
    </r>
    <r>
      <rPr>
        <i/>
        <sz val="10"/>
        <rFont val="Arial"/>
        <family val="0"/>
      </rPr>
      <t xml:space="preserve"> </t>
    </r>
  </si>
  <si>
    <r>
      <t>FL</t>
    </r>
    <r>
      <rPr>
        <vertAlign val="subscript"/>
        <sz val="10"/>
        <rFont val="Arial"/>
        <family val="2"/>
      </rPr>
      <t>t</t>
    </r>
  </si>
  <si>
    <r>
      <t>FL</t>
    </r>
    <r>
      <rPr>
        <i/>
        <vertAlign val="subscript"/>
        <sz val="10"/>
        <rFont val="Arial"/>
        <family val="2"/>
      </rPr>
      <t>t</t>
    </r>
    <r>
      <rPr>
        <i/>
        <vertAlign val="superscript"/>
        <sz val="10"/>
        <rFont val="Arial"/>
        <family val="2"/>
      </rPr>
      <t>e</t>
    </r>
    <r>
      <rPr>
        <i/>
        <sz val="10"/>
        <rFont val="Arial"/>
        <family val="0"/>
      </rPr>
      <t xml:space="preserve"> </t>
    </r>
  </si>
  <si>
    <t>1988-2010</t>
  </si>
  <si>
    <r>
      <t>q</t>
    </r>
    <r>
      <rPr>
        <vertAlign val="subscript"/>
        <sz val="10"/>
        <rFont val="Arial"/>
        <family val="2"/>
      </rPr>
      <t>t</t>
    </r>
  </si>
  <si>
    <r>
      <t>g</t>
    </r>
    <r>
      <rPr>
        <vertAlign val="subscript"/>
        <sz val="10"/>
        <rFont val="Arial"/>
        <family val="2"/>
      </rPr>
      <t>wst</t>
    </r>
  </si>
  <si>
    <r>
      <t>s</t>
    </r>
    <r>
      <rPr>
        <vertAlign val="subscript"/>
        <sz val="10"/>
        <rFont val="Arial"/>
        <family val="2"/>
      </rPr>
      <t>t</t>
    </r>
  </si>
  <si>
    <r>
      <t>g</t>
    </r>
    <r>
      <rPr>
        <vertAlign val="subscript"/>
        <sz val="10"/>
        <rFont val="Arial"/>
        <family val="2"/>
      </rPr>
      <t>wt</t>
    </r>
  </si>
  <si>
    <r>
      <t>g</t>
    </r>
    <r>
      <rPr>
        <vertAlign val="subscript"/>
        <sz val="10"/>
        <rFont val="Arial"/>
        <family val="2"/>
      </rPr>
      <t>t</t>
    </r>
  </si>
  <si>
    <r>
      <t>p</t>
    </r>
    <r>
      <rPr>
        <i/>
        <vertAlign val="subscript"/>
        <sz val="10"/>
        <rFont val="Arial"/>
        <family val="2"/>
      </rPr>
      <t>t</t>
    </r>
  </si>
  <si>
    <r>
      <t>1+d</t>
    </r>
    <r>
      <rPr>
        <vertAlign val="subscript"/>
        <sz val="10"/>
        <rFont val="Arial"/>
        <family val="2"/>
      </rPr>
      <t>t-1</t>
    </r>
  </si>
  <si>
    <r>
      <t>1+q</t>
    </r>
    <r>
      <rPr>
        <vertAlign val="subscript"/>
        <sz val="10"/>
        <rFont val="Arial"/>
        <family val="2"/>
      </rPr>
      <t>t</t>
    </r>
  </si>
  <si>
    <r>
      <t>1+g</t>
    </r>
    <r>
      <rPr>
        <vertAlign val="subscript"/>
        <sz val="10"/>
        <rFont val="Arial"/>
        <family val="2"/>
      </rPr>
      <t>wst</t>
    </r>
  </si>
  <si>
    <r>
      <t>1+g</t>
    </r>
    <r>
      <rPr>
        <vertAlign val="subscript"/>
        <sz val="10"/>
        <rFont val="Arial"/>
        <family val="2"/>
      </rPr>
      <t>wt</t>
    </r>
  </si>
  <si>
    <r>
      <t>1+g</t>
    </r>
    <r>
      <rPr>
        <vertAlign val="subscript"/>
        <sz val="10"/>
        <rFont val="Arial"/>
        <family val="2"/>
      </rPr>
      <t>t</t>
    </r>
  </si>
  <si>
    <r>
      <t>d</t>
    </r>
    <r>
      <rPr>
        <vertAlign val="subscript"/>
        <sz val="10"/>
        <rFont val="Arial"/>
        <family val="2"/>
      </rPr>
      <t>t</t>
    </r>
  </si>
  <si>
    <r>
      <t>s</t>
    </r>
    <r>
      <rPr>
        <vertAlign val="subscript"/>
        <sz val="10"/>
        <rFont val="Arial"/>
        <family val="2"/>
      </rPr>
      <t>0t</t>
    </r>
    <r>
      <rPr>
        <sz val="10"/>
        <rFont val="Arial"/>
        <family val="0"/>
      </rPr>
      <t xml:space="preserve"> = S</t>
    </r>
    <r>
      <rPr>
        <vertAlign val="subscript"/>
        <sz val="10"/>
        <rFont val="Arial"/>
        <family val="2"/>
      </rPr>
      <t>0t</t>
    </r>
    <r>
      <rPr>
        <sz val="10"/>
        <rFont val="Arial"/>
        <family val="0"/>
      </rPr>
      <t>/Y</t>
    </r>
    <r>
      <rPr>
        <vertAlign val="subscript"/>
        <sz val="10"/>
        <rFont val="Arial"/>
        <family val="2"/>
      </rPr>
      <t>t</t>
    </r>
  </si>
  <si>
    <r>
      <t>β</t>
    </r>
    <r>
      <rPr>
        <vertAlign val="subscript"/>
        <sz val="10"/>
        <rFont val="Arial"/>
        <family val="2"/>
      </rPr>
      <t>t</t>
    </r>
    <r>
      <rPr>
        <sz val="10"/>
        <rFont val="Arial"/>
        <family val="0"/>
      </rPr>
      <t xml:space="preserve"> = W</t>
    </r>
    <r>
      <rPr>
        <vertAlign val="subscript"/>
        <sz val="10"/>
        <rFont val="Arial"/>
        <family val="2"/>
      </rPr>
      <t>t</t>
    </r>
    <r>
      <rPr>
        <sz val="10"/>
        <rFont val="Arial"/>
        <family val="0"/>
      </rPr>
      <t>/Y</t>
    </r>
    <r>
      <rPr>
        <vertAlign val="subscript"/>
        <sz val="10"/>
        <rFont val="Arial"/>
        <family val="2"/>
      </rPr>
      <t>t</t>
    </r>
  </si>
  <si>
    <r>
      <t>1+g</t>
    </r>
    <r>
      <rPr>
        <vertAlign val="subscript"/>
        <sz val="10"/>
        <rFont val="Arial"/>
        <family val="2"/>
      </rPr>
      <t>wt</t>
    </r>
    <r>
      <rPr>
        <sz val="10"/>
        <rFont val="Arial"/>
        <family val="0"/>
      </rPr>
      <t xml:space="preserve"> = W</t>
    </r>
    <r>
      <rPr>
        <vertAlign val="subscript"/>
        <sz val="10"/>
        <rFont val="Arial"/>
        <family val="2"/>
      </rPr>
      <t>t</t>
    </r>
    <r>
      <rPr>
        <sz val="10"/>
        <rFont val="Arial"/>
        <family val="0"/>
      </rPr>
      <t>/W</t>
    </r>
    <r>
      <rPr>
        <vertAlign val="subscript"/>
        <sz val="10"/>
        <rFont val="Arial"/>
        <family val="2"/>
      </rPr>
      <t>t-1</t>
    </r>
  </si>
  <si>
    <r>
      <t>s</t>
    </r>
    <r>
      <rPr>
        <vertAlign val="subscript"/>
        <sz val="10"/>
        <rFont val="Arial"/>
        <family val="2"/>
      </rPr>
      <t>t</t>
    </r>
    <r>
      <rPr>
        <sz val="10"/>
        <rFont val="Arial"/>
        <family val="0"/>
      </rPr>
      <t xml:space="preserve"> = S</t>
    </r>
    <r>
      <rPr>
        <vertAlign val="subscript"/>
        <sz val="10"/>
        <rFont val="Arial"/>
        <family val="2"/>
      </rPr>
      <t>t</t>
    </r>
    <r>
      <rPr>
        <sz val="10"/>
        <rFont val="Arial"/>
        <family val="0"/>
      </rPr>
      <t>/Y</t>
    </r>
    <r>
      <rPr>
        <vertAlign val="subscript"/>
        <sz val="10"/>
        <rFont val="Arial"/>
        <family val="2"/>
      </rPr>
      <t>t</t>
    </r>
  </si>
  <si>
    <r>
      <t>1+g</t>
    </r>
    <r>
      <rPr>
        <vertAlign val="subscript"/>
        <sz val="10"/>
        <rFont val="Arial"/>
        <family val="2"/>
      </rPr>
      <t>t</t>
    </r>
    <r>
      <rPr>
        <sz val="10"/>
        <rFont val="Arial"/>
        <family val="0"/>
      </rPr>
      <t xml:space="preserve"> = Y</t>
    </r>
    <r>
      <rPr>
        <vertAlign val="subscript"/>
        <sz val="10"/>
        <rFont val="Arial"/>
        <family val="2"/>
      </rPr>
      <t>t</t>
    </r>
    <r>
      <rPr>
        <sz val="10"/>
        <rFont val="Arial"/>
        <family val="0"/>
      </rPr>
      <t>/Y</t>
    </r>
    <r>
      <rPr>
        <vertAlign val="subscript"/>
        <sz val="10"/>
        <rFont val="Arial"/>
        <family val="2"/>
      </rPr>
      <t>t-1</t>
    </r>
  </si>
  <si>
    <t>(billions 2010 €)</t>
  </si>
  <si>
    <t>method 2</t>
  </si>
  <si>
    <t>method 1</t>
  </si>
  <si>
    <t>Destruction rate</t>
  </si>
  <si>
    <t>Real rate of capital gains</t>
  </si>
  <si>
    <t>Savings-induced wealth growth rate</t>
  </si>
  <si>
    <t xml:space="preserve">Personal savings rate </t>
  </si>
  <si>
    <t>Ratio (private wealth)/ (national income)</t>
  </si>
  <si>
    <t xml:space="preserve">Private savings rate </t>
  </si>
  <si>
    <r>
      <t>National income Y</t>
    </r>
    <r>
      <rPr>
        <vertAlign val="subscript"/>
        <sz val="10"/>
        <rFont val="Arial"/>
        <family val="2"/>
      </rPr>
      <t>t</t>
    </r>
  </si>
  <si>
    <t>Method n°2: savings = personal savings</t>
  </si>
  <si>
    <t>[15]</t>
  </si>
  <si>
    <r>
      <t>memo: destructions d</t>
    </r>
    <r>
      <rPr>
        <i/>
        <vertAlign val="subscript"/>
        <sz val="10"/>
        <rFont val="Arial"/>
        <family val="2"/>
      </rPr>
      <t xml:space="preserve">yt </t>
    </r>
    <r>
      <rPr>
        <i/>
        <sz val="10"/>
        <rFont val="Arial"/>
        <family val="0"/>
      </rPr>
      <t>= WD</t>
    </r>
    <r>
      <rPr>
        <i/>
        <vertAlign val="subscript"/>
        <sz val="10"/>
        <rFont val="Arial"/>
        <family val="2"/>
      </rPr>
      <t>t</t>
    </r>
    <r>
      <rPr>
        <i/>
        <sz val="10"/>
        <rFont val="Arial"/>
        <family val="0"/>
      </rPr>
      <t>/ Y</t>
    </r>
    <r>
      <rPr>
        <i/>
        <vertAlign val="subscript"/>
        <sz val="10"/>
        <rFont val="Arial"/>
        <family val="2"/>
      </rPr>
      <t>t</t>
    </r>
  </si>
  <si>
    <r>
      <t>Method n°1: savings = private savings</t>
    </r>
    <r>
      <rPr>
        <sz val="10"/>
        <color indexed="8"/>
        <rFont val="Arial"/>
        <family val="0"/>
      </rPr>
      <t xml:space="preserve"> (personal savings + corporate retained earnings)</t>
    </r>
  </si>
  <si>
    <r>
      <t>Real growth rate of national income g</t>
    </r>
    <r>
      <rPr>
        <vertAlign val="subscript"/>
        <sz val="10"/>
        <rFont val="Arial"/>
        <family val="2"/>
      </rPr>
      <t>t</t>
    </r>
  </si>
  <si>
    <r>
      <t>Real growth rate or private wealth g</t>
    </r>
    <r>
      <rPr>
        <vertAlign val="subscript"/>
        <sz val="10"/>
        <rFont val="Arial"/>
        <family val="2"/>
      </rPr>
      <t>wt</t>
    </r>
  </si>
  <si>
    <r>
      <t>Real growth rate or private wealth   g</t>
    </r>
    <r>
      <rPr>
        <vertAlign val="subscript"/>
        <sz val="10"/>
        <rFont val="Arial"/>
        <family val="2"/>
      </rPr>
      <t>wt</t>
    </r>
  </si>
  <si>
    <r>
      <t>g</t>
    </r>
    <r>
      <rPr>
        <vertAlign val="subscript"/>
        <sz val="10"/>
        <rFont val="Arial"/>
        <family val="2"/>
      </rPr>
      <t>wst</t>
    </r>
    <r>
      <rPr>
        <sz val="10"/>
        <rFont val="Arial"/>
        <family val="0"/>
      </rPr>
      <t xml:space="preserve"> =        s</t>
    </r>
    <r>
      <rPr>
        <vertAlign val="subscript"/>
        <sz val="10"/>
        <rFont val="Arial"/>
        <family val="2"/>
      </rPr>
      <t>t-1</t>
    </r>
    <r>
      <rPr>
        <sz val="10"/>
        <rFont val="Arial"/>
        <family val="0"/>
      </rPr>
      <t>/</t>
    </r>
    <r>
      <rPr>
        <sz val="10"/>
        <color indexed="8"/>
        <rFont val="Arial"/>
        <family val="0"/>
      </rPr>
      <t>β</t>
    </r>
    <r>
      <rPr>
        <vertAlign val="subscript"/>
        <sz val="10"/>
        <rFont val="Arial"/>
        <family val="2"/>
      </rPr>
      <t>t-1</t>
    </r>
  </si>
  <si>
    <r>
      <t>g</t>
    </r>
    <r>
      <rPr>
        <vertAlign val="subscript"/>
        <sz val="10"/>
        <rFont val="Arial"/>
        <family val="2"/>
      </rPr>
      <t>wst</t>
    </r>
    <r>
      <rPr>
        <sz val="10"/>
        <rFont val="Arial"/>
        <family val="0"/>
      </rPr>
      <t xml:space="preserve"> =  s</t>
    </r>
    <r>
      <rPr>
        <vertAlign val="subscript"/>
        <sz val="10"/>
        <rFont val="Arial"/>
        <family val="2"/>
      </rPr>
      <t>0t-1</t>
    </r>
    <r>
      <rPr>
        <sz val="10"/>
        <rFont val="Arial"/>
        <family val="0"/>
      </rPr>
      <t>/</t>
    </r>
    <r>
      <rPr>
        <sz val="10"/>
        <color indexed="8"/>
        <rFont val="Arial"/>
        <family val="0"/>
      </rPr>
      <t>β</t>
    </r>
    <r>
      <rPr>
        <vertAlign val="subscript"/>
        <sz val="10"/>
        <rFont val="Arial"/>
        <family val="2"/>
      </rPr>
      <t>t-1</t>
    </r>
  </si>
  <si>
    <t>WB WDI</t>
  </si>
  <si>
    <t>GDP Deflator (2005=100)</t>
  </si>
  <si>
    <r>
      <t>1+p</t>
    </r>
    <r>
      <rPr>
        <vertAlign val="subscript"/>
        <sz val="10"/>
        <rFont val="Arial"/>
        <family val="2"/>
      </rPr>
      <t>t</t>
    </r>
  </si>
  <si>
    <t>Other non-financial assets</t>
  </si>
  <si>
    <t>No data</t>
  </si>
  <si>
    <t>Wealth: January first data</t>
  </si>
  <si>
    <t>Bank of Spain</t>
  </si>
  <si>
    <t>Riqueza inmobiliaria de los hogares / SI_1_6.49</t>
  </si>
  <si>
    <t>http://www.bde.es/webbde/en/estadis/infoest/sindi.html</t>
  </si>
  <si>
    <t>Back to Index</t>
  </si>
  <si>
    <t>[16]</t>
  </si>
  <si>
    <r>
      <t>Ratio (private wealth)/ (national income)        β</t>
    </r>
    <r>
      <rPr>
        <b/>
        <vertAlign val="subscript"/>
        <sz val="10"/>
        <rFont val="Arial"/>
        <family val="2"/>
      </rPr>
      <t>t</t>
    </r>
    <r>
      <rPr>
        <b/>
        <sz val="10"/>
        <rFont val="Arial"/>
        <family val="0"/>
      </rPr>
      <t xml:space="preserve"> = W</t>
    </r>
    <r>
      <rPr>
        <b/>
        <vertAlign val="subscript"/>
        <sz val="10"/>
        <rFont val="Arial"/>
        <family val="2"/>
      </rPr>
      <t>t</t>
    </r>
    <r>
      <rPr>
        <b/>
        <sz val="10"/>
        <rFont val="Arial"/>
        <family val="0"/>
      </rPr>
      <t>/Y</t>
    </r>
    <r>
      <rPr>
        <b/>
        <vertAlign val="subscript"/>
        <sz val="10"/>
        <rFont val="Arial"/>
        <family val="2"/>
      </rPr>
      <t>t</t>
    </r>
  </si>
  <si>
    <t>Population (thousands)</t>
  </si>
  <si>
    <t>Adult population (20-yr+)</t>
  </si>
  <si>
    <t>Employed population</t>
  </si>
  <si>
    <r>
      <t>National income Y</t>
    </r>
    <r>
      <rPr>
        <vertAlign val="subscript"/>
        <sz val="10"/>
        <rFont val="Arial Narrow"/>
        <family val="0"/>
      </rPr>
      <t>t</t>
    </r>
    <r>
      <rPr>
        <sz val="10"/>
        <rFont val="Arial Narrow"/>
        <family val="2"/>
      </rPr>
      <t xml:space="preserve">        </t>
    </r>
  </si>
  <si>
    <r>
      <t>Private wealth W</t>
    </r>
    <r>
      <rPr>
        <vertAlign val="subscript"/>
        <sz val="10"/>
        <rFont val="Arial"/>
        <family val="2"/>
      </rPr>
      <t>t</t>
    </r>
    <r>
      <rPr>
        <sz val="10"/>
        <rFont val="Arial"/>
        <family val="0"/>
      </rPr>
      <t xml:space="preserve">        </t>
    </r>
  </si>
  <si>
    <r>
      <t xml:space="preserve">Per capita national income </t>
    </r>
    <r>
      <rPr>
        <sz val="10"/>
        <rFont val="Arial"/>
        <family val="0"/>
      </rPr>
      <t xml:space="preserve">     </t>
    </r>
  </si>
  <si>
    <r>
      <t xml:space="preserve">Per capita private wealth </t>
    </r>
    <r>
      <rPr>
        <sz val="10"/>
        <rFont val="Arial"/>
        <family val="0"/>
      </rPr>
      <t xml:space="preserve">       </t>
    </r>
  </si>
  <si>
    <r>
      <t>Per adult  national income y</t>
    </r>
    <r>
      <rPr>
        <b/>
        <vertAlign val="subscript"/>
        <sz val="10"/>
        <rFont val="Arial"/>
        <family val="2"/>
      </rPr>
      <t>t</t>
    </r>
    <r>
      <rPr>
        <b/>
        <sz val="10"/>
        <rFont val="Arial"/>
        <family val="0"/>
      </rPr>
      <t xml:space="preserve">        </t>
    </r>
  </si>
  <si>
    <r>
      <t>Per adult  private wealth w</t>
    </r>
    <r>
      <rPr>
        <b/>
        <vertAlign val="subscript"/>
        <sz val="10"/>
        <rFont val="Arial"/>
        <family val="2"/>
      </rPr>
      <t>t</t>
    </r>
    <r>
      <rPr>
        <b/>
        <sz val="10"/>
        <rFont val="Arial"/>
        <family val="0"/>
      </rPr>
      <t xml:space="preserve">        </t>
    </r>
  </si>
  <si>
    <r>
      <t xml:space="preserve">Per capita national income </t>
    </r>
    <r>
      <rPr>
        <sz val="10"/>
        <rFont val="Arial"/>
        <family val="0"/>
      </rPr>
      <t xml:space="preserve">       </t>
    </r>
  </si>
  <si>
    <r>
      <t>N</t>
    </r>
    <r>
      <rPr>
        <vertAlign val="subscript"/>
        <sz val="11"/>
        <rFont val="Arial"/>
        <family val="2"/>
      </rPr>
      <t>t</t>
    </r>
  </si>
  <si>
    <r>
      <t>N</t>
    </r>
    <r>
      <rPr>
        <vertAlign val="subscript"/>
        <sz val="11"/>
        <rFont val="Arial"/>
        <family val="2"/>
      </rPr>
      <t>t</t>
    </r>
    <r>
      <rPr>
        <vertAlign val="superscript"/>
        <sz val="11"/>
        <rFont val="Arial"/>
        <family val="2"/>
      </rPr>
      <t>20+</t>
    </r>
  </si>
  <si>
    <r>
      <t>L</t>
    </r>
    <r>
      <rPr>
        <vertAlign val="subscript"/>
        <sz val="11"/>
        <rFont val="Arial"/>
        <family val="2"/>
      </rPr>
      <t>t</t>
    </r>
  </si>
  <si>
    <t xml:space="preserve">Note: All wealth estimates on this and subsequent tables are mid-year estimates (they were computed as averages between January 1st and December 31st estimates, see formulas). Unless otherwise noted, real values are obtained by deflating nominal values by the GDP deflator. </t>
  </si>
  <si>
    <t xml:space="preserve">(current bn €)             </t>
  </si>
  <si>
    <t>(2010 bn €)</t>
  </si>
  <si>
    <t xml:space="preserve">(current €) </t>
  </si>
  <si>
    <t xml:space="preserve">(2010 euros) </t>
  </si>
  <si>
    <t>Table ES.1: National income and private wealth in Spain, 1970-2010 (annual series)</t>
  </si>
  <si>
    <t>Share of 0-19 years old in total population</t>
  </si>
  <si>
    <t>Eurostat</t>
  </si>
  <si>
    <t>Table ES.5a: Accumulation equation for private wealth in Spain 1970-2010</t>
  </si>
  <si>
    <t>Table ES.6a: Structure of national wealth in Spain: private wealth vs government wealth 1980-2010</t>
  </si>
  <si>
    <t>Table ES.6b: Structure of national wealth in Spain: corporate wealth and net foreign asset position 1980-2010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</si>
</sst>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0000000%"/>
    <numFmt numFmtId="167" formatCode="#,##0.0"/>
    <numFmt numFmtId="168" formatCode="0.0"/>
    <numFmt numFmtId="169" formatCode="0.000000%"/>
    <numFmt numFmtId="170" formatCode="0.000%"/>
    <numFmt numFmtId="171" formatCode="\$#,##0\ ;\(\$#,##0\)"/>
    <numFmt numFmtId="172" formatCode="0.0000000000000000%"/>
    <numFmt numFmtId="173" formatCode="0.000000000000000%"/>
    <numFmt numFmtId="174" formatCode="0.00000000000000%"/>
    <numFmt numFmtId="175" formatCode="0.0000000000000%"/>
    <numFmt numFmtId="176" formatCode="0.000000000000%"/>
    <numFmt numFmtId="177" formatCode="0.00000000000%"/>
    <numFmt numFmtId="178" formatCode="0.000000000%"/>
    <numFmt numFmtId="179" formatCode="0.00000000%"/>
    <numFmt numFmtId="180" formatCode="0.0000000%"/>
    <numFmt numFmtId="181" formatCode="0.00000%"/>
    <numFmt numFmtId="182" formatCode="0.000"/>
    <numFmt numFmtId="183" formatCode="#,##0.000"/>
    <numFmt numFmtId="184" formatCode="#,##0.00000"/>
  </numFmts>
  <fonts count="54">
    <font>
      <sz val="12"/>
      <color indexed="8"/>
      <name val="Calibri"/>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2"/>
      <color indexed="24"/>
      <name val="Arial"/>
      <family val="0"/>
    </font>
    <font>
      <b/>
      <sz val="8"/>
      <color indexed="24"/>
      <name val="Times New Roman"/>
      <family val="0"/>
    </font>
    <font>
      <sz val="8"/>
      <color indexed="24"/>
      <name val="Times New Roman"/>
      <family val="0"/>
    </font>
    <font>
      <sz val="11"/>
      <color indexed="62"/>
      <name val="Calibri"/>
      <family val="2"/>
    </font>
    <font>
      <sz val="11"/>
      <color indexed="20"/>
      <name val="Calibri"/>
      <family val="2"/>
    </font>
    <font>
      <u val="single"/>
      <sz val="12"/>
      <color indexed="12"/>
      <name val="Calibri"/>
      <family val="2"/>
    </font>
    <font>
      <u val="single"/>
      <sz val="12"/>
      <color indexed="36"/>
      <name val="Calibri"/>
      <family val="2"/>
    </font>
    <font>
      <sz val="10"/>
      <name val="Arial"/>
      <family val="0"/>
    </font>
    <font>
      <sz val="11"/>
      <color indexed="60"/>
      <name val="Calibri"/>
      <family val="2"/>
    </font>
    <font>
      <b/>
      <sz val="11"/>
      <color indexed="63"/>
      <name val="Calibri"/>
      <family val="2"/>
    </font>
    <font>
      <sz val="7"/>
      <name val="Helv"/>
      <family val="0"/>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9"/>
      <name val="Calibri"/>
      <family val="2"/>
    </font>
    <font>
      <sz val="8"/>
      <name val="Calibri"/>
      <family val="2"/>
    </font>
    <font>
      <b/>
      <sz val="10"/>
      <color indexed="8"/>
      <name val="Arial"/>
      <family val="2"/>
    </font>
    <font>
      <sz val="10"/>
      <color indexed="8"/>
      <name val="Arial"/>
      <family val="0"/>
    </font>
    <font>
      <sz val="8"/>
      <name val="Arial"/>
      <family val="2"/>
    </font>
    <font>
      <sz val="8"/>
      <color indexed="8"/>
      <name val="Arial"/>
      <family val="2"/>
    </font>
    <font>
      <b/>
      <sz val="12"/>
      <color indexed="8"/>
      <name val="Arial"/>
      <family val="2"/>
    </font>
    <font>
      <i/>
      <sz val="10"/>
      <color indexed="8"/>
      <name val="Arial"/>
      <family val="2"/>
    </font>
    <font>
      <u val="single"/>
      <sz val="8"/>
      <color indexed="12"/>
      <name val="Arial"/>
      <family val="0"/>
    </font>
    <font>
      <sz val="10"/>
      <color indexed="10"/>
      <name val="Arial"/>
      <family val="0"/>
    </font>
    <font>
      <b/>
      <sz val="10"/>
      <name val="Arial"/>
      <family val="0"/>
    </font>
    <font>
      <b/>
      <sz val="12"/>
      <name val="Arial"/>
      <family val="2"/>
    </font>
    <font>
      <vertAlign val="subscript"/>
      <sz val="10"/>
      <name val="Arial"/>
      <family val="2"/>
    </font>
    <font>
      <sz val="12"/>
      <color indexed="8"/>
      <name val="Arial"/>
      <family val="2"/>
    </font>
    <font>
      <i/>
      <sz val="10"/>
      <name val="Arial"/>
      <family val="0"/>
    </font>
    <font>
      <b/>
      <vertAlign val="subscript"/>
      <sz val="10"/>
      <name val="Arial"/>
      <family val="2"/>
    </font>
    <font>
      <i/>
      <vertAlign val="subscript"/>
      <sz val="10"/>
      <name val="Arial"/>
      <family val="2"/>
    </font>
    <font>
      <i/>
      <vertAlign val="superscript"/>
      <sz val="10"/>
      <name val="Arial"/>
      <family val="2"/>
    </font>
    <font>
      <b/>
      <i/>
      <sz val="10"/>
      <name val="Arial"/>
      <family val="0"/>
    </font>
    <font>
      <b/>
      <vertAlign val="superscript"/>
      <sz val="10"/>
      <name val="Arial"/>
      <family val="2"/>
    </font>
    <font>
      <vertAlign val="superscript"/>
      <sz val="10"/>
      <name val="Arial"/>
      <family val="2"/>
    </font>
    <font>
      <sz val="9"/>
      <name val="Arial Narrow"/>
      <family val="0"/>
    </font>
    <font>
      <sz val="8.5"/>
      <name val="Arial"/>
      <family val="0"/>
    </font>
    <font>
      <sz val="10"/>
      <name val="Arial Narrow"/>
      <family val="2"/>
    </font>
    <font>
      <vertAlign val="subscript"/>
      <sz val="10"/>
      <name val="Arial Narrow"/>
      <family val="0"/>
    </font>
    <font>
      <sz val="11"/>
      <name val="Arial"/>
      <family val="2"/>
    </font>
    <font>
      <vertAlign val="subscript"/>
      <sz val="11"/>
      <name val="Arial"/>
      <family val="2"/>
    </font>
    <font>
      <vertAlign val="superscript"/>
      <sz val="11"/>
      <name val="Arial"/>
      <family val="2"/>
    </font>
    <font>
      <sz val="12"/>
      <color theme="1"/>
      <name val="Calibri"/>
      <family val="2"/>
    </font>
    <font>
      <sz val="10"/>
      <color rgb="FFFF0000"/>
      <name val="Arial"/>
      <family val="0"/>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4"/>
        <bgColor indexed="64"/>
      </patternFill>
    </fill>
  </fills>
  <borders count="7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color indexed="62"/>
      </top>
      <bottom style="double">
        <color indexed="62"/>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n"/>
    </border>
    <border>
      <left>
        <color indexed="63"/>
      </left>
      <right style="thick"/>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ck"/>
      <top style="thin"/>
      <bottom>
        <color indexed="63"/>
      </bottom>
    </border>
    <border>
      <left style="thick"/>
      <right>
        <color indexed="63"/>
      </right>
      <top style="dashed"/>
      <bottom>
        <color indexed="63"/>
      </bottom>
    </border>
    <border>
      <left>
        <color indexed="63"/>
      </left>
      <right>
        <color indexed="63"/>
      </right>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style="thick"/>
      <top style="dashed"/>
      <bottom>
        <color indexed="63"/>
      </bottom>
    </border>
    <border>
      <left style="thin"/>
      <right style="thin"/>
      <top>
        <color indexed="63"/>
      </top>
      <bottom>
        <color indexed="63"/>
      </bottom>
    </border>
    <border>
      <left style="thick"/>
      <right>
        <color indexed="63"/>
      </right>
      <top>
        <color indexed="63"/>
      </top>
      <bottom style="dashed"/>
    </border>
    <border>
      <left>
        <color indexed="63"/>
      </left>
      <right style="thick"/>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ck"/>
      <top>
        <color indexed="63"/>
      </top>
      <bottom style="dashed"/>
    </border>
    <border>
      <left style="thick"/>
      <right>
        <color indexed="63"/>
      </right>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ashed"/>
    </border>
    <border>
      <left>
        <color indexed="63"/>
      </left>
      <right style="medium"/>
      <top>
        <color indexed="63"/>
      </top>
      <bottom style="dashed"/>
    </border>
    <border>
      <left style="medium"/>
      <right>
        <color indexed="63"/>
      </right>
      <top style="dashed"/>
      <bottom>
        <color indexed="63"/>
      </bottom>
    </border>
    <border>
      <left>
        <color indexed="63"/>
      </left>
      <right style="medium"/>
      <top style="dashed"/>
      <bottom>
        <color indexed="63"/>
      </bottom>
    </border>
    <border>
      <left style="thick"/>
      <right>
        <color indexed="63"/>
      </right>
      <top style="dashed"/>
      <bottom style="thick"/>
    </border>
    <border>
      <left style="thin"/>
      <right>
        <color indexed="63"/>
      </right>
      <top style="dashed"/>
      <bottom style="thick"/>
    </border>
    <border>
      <left>
        <color indexed="63"/>
      </left>
      <right style="thin"/>
      <top style="dashed"/>
      <bottom style="thick"/>
    </border>
    <border>
      <left style="thin"/>
      <right style="thin"/>
      <top style="dashed"/>
      <bottom style="thick"/>
    </border>
    <border>
      <left style="medium"/>
      <right>
        <color indexed="63"/>
      </right>
      <top style="dashed"/>
      <bottom style="thick"/>
    </border>
    <border>
      <left>
        <color indexed="63"/>
      </left>
      <right style="medium"/>
      <top style="dashed"/>
      <bottom style="thick"/>
    </border>
    <border>
      <left>
        <color indexed="63"/>
      </left>
      <right>
        <color indexed="63"/>
      </right>
      <top style="dashed"/>
      <bottom style="thick"/>
    </border>
    <border>
      <left>
        <color indexed="63"/>
      </left>
      <right style="thick"/>
      <top style="dashed"/>
      <bottom style="thick"/>
    </border>
    <border>
      <left style="thick"/>
      <right style="thin"/>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medium"/>
      <top>
        <color indexed="63"/>
      </top>
      <bottom style="thin"/>
    </border>
    <border>
      <left style="medium"/>
      <right>
        <color indexed="63"/>
      </right>
      <top>
        <color indexed="63"/>
      </top>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0" borderId="0" applyNumberFormat="0" applyFill="0" applyBorder="0" applyAlignment="0" applyProtection="0"/>
    <xf numFmtId="0" fontId="11" fillId="6" borderId="0" applyNumberFormat="0" applyBorder="0" applyAlignment="0" applyProtection="0"/>
    <xf numFmtId="0" fontId="4" fillId="7" borderId="0" applyNumberFormat="0" applyBorder="0" applyAlignment="0" applyProtection="0"/>
    <xf numFmtId="0" fontId="5" fillId="14" borderId="1" applyNumberFormat="0" applyAlignment="0" applyProtection="0"/>
    <xf numFmtId="0" fontId="5" fillId="14" borderId="1" applyNumberFormat="0" applyAlignment="0" applyProtection="0"/>
    <xf numFmtId="0" fontId="6" fillId="0" borderId="2" applyNumberFormat="0" applyFill="0" applyAlignment="0" applyProtection="0"/>
    <xf numFmtId="0" fontId="24" fillId="22" borderId="3" applyNumberFormat="0" applyAlignment="0" applyProtection="0"/>
    <xf numFmtId="0"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3" borderId="1" applyNumberFormat="0" applyAlignment="0" applyProtection="0"/>
    <xf numFmtId="0" fontId="18" fillId="0" borderId="0" applyNumberFormat="0" applyFill="0" applyBorder="0" applyAlignment="0" applyProtection="0"/>
    <xf numFmtId="3" fontId="7" fillId="0" borderId="0" applyFont="0" applyFill="0" applyBorder="0" applyAlignment="0" applyProtection="0"/>
    <xf numFmtId="0" fontId="4" fillId="7"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10" fillId="3" borderId="1" applyNumberFormat="0" applyAlignment="0" applyProtection="0"/>
    <xf numFmtId="0" fontId="11" fillId="6"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7" fillId="0" borderId="0" applyFont="0" applyFill="0" applyBorder="0" applyAlignment="0" applyProtection="0"/>
    <xf numFmtId="0" fontId="14" fillId="0" borderId="0">
      <alignment/>
      <protection/>
    </xf>
    <xf numFmtId="0" fontId="15" fillId="23" borderId="0" applyNumberFormat="0" applyBorder="0" applyAlignment="0" applyProtection="0"/>
    <xf numFmtId="0" fontId="15" fillId="23"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0" borderId="0">
      <alignment/>
      <protection/>
    </xf>
    <xf numFmtId="0" fontId="52"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24" borderId="7" applyNumberFormat="0" applyFont="0" applyAlignment="0" applyProtection="0"/>
    <xf numFmtId="0" fontId="16" fillId="14"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4" fillId="0" borderId="0" applyFont="0" applyFill="0" applyBorder="0" applyAlignment="0" applyProtection="0"/>
    <xf numFmtId="9" fontId="0" fillId="0" borderId="0" applyFont="0" applyFill="0" applyBorder="0" applyAlignment="0" applyProtection="0"/>
    <xf numFmtId="0" fontId="0" fillId="24" borderId="7" applyNumberFormat="0" applyFont="0" applyAlignment="0" applyProtection="0"/>
    <xf numFmtId="0" fontId="16" fillId="14" borderId="8" applyNumberFormat="0" applyAlignment="0" applyProtection="0"/>
    <xf numFmtId="0" fontId="14" fillId="0" borderId="0">
      <alignment/>
      <protection/>
    </xf>
    <xf numFmtId="0" fontId="17" fillId="0" borderId="9">
      <alignment horizontal="center"/>
      <protection/>
    </xf>
    <xf numFmtId="0" fontId="1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3" fillId="0" borderId="10" applyNumberFormat="0" applyFill="0" applyAlignment="0" applyProtection="0"/>
    <xf numFmtId="0" fontId="24" fillId="22" borderId="3" applyNumberFormat="0" applyAlignment="0" applyProtection="0"/>
    <xf numFmtId="2" fontId="7" fillId="0" borderId="0" applyFont="0" applyFill="0" applyBorder="0" applyAlignment="0" applyProtection="0"/>
    <xf numFmtId="0" fontId="3" fillId="0" borderId="0" applyNumberFormat="0" applyFill="0" applyBorder="0" applyAlignment="0" applyProtection="0"/>
  </cellStyleXfs>
  <cellXfs count="370">
    <xf numFmtId="0" fontId="0" fillId="0" borderId="0" xfId="0" applyAlignment="1">
      <alignment/>
    </xf>
    <xf numFmtId="14" fontId="26" fillId="0" borderId="0" xfId="0" applyNumberFormat="1" applyFont="1" applyAlignment="1">
      <alignment horizontal="center"/>
    </xf>
    <xf numFmtId="0" fontId="27" fillId="0" borderId="0" xfId="0" applyFont="1" applyAlignment="1">
      <alignment/>
    </xf>
    <xf numFmtId="0" fontId="27" fillId="25" borderId="0" xfId="0" applyFont="1" applyFill="1" applyAlignment="1">
      <alignment/>
    </xf>
    <xf numFmtId="0" fontId="27" fillId="0" borderId="0" xfId="0" applyFont="1" applyAlignment="1">
      <alignment horizontal="center"/>
    </xf>
    <xf numFmtId="0" fontId="28" fillId="0" borderId="0" xfId="0" applyFont="1" applyAlignment="1">
      <alignment horizontal="right" wrapText="1"/>
    </xf>
    <xf numFmtId="0" fontId="28" fillId="0" borderId="0" xfId="0" applyFont="1" applyAlignment="1">
      <alignment wrapText="1"/>
    </xf>
    <xf numFmtId="0" fontId="29" fillId="0" borderId="0" xfId="0" applyFont="1" applyAlignment="1">
      <alignment/>
    </xf>
    <xf numFmtId="0" fontId="30" fillId="0" borderId="0" xfId="0" applyFont="1" applyAlignment="1">
      <alignment/>
    </xf>
    <xf numFmtId="0" fontId="29"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31" fillId="0" borderId="0" xfId="0" applyFont="1" applyAlignment="1">
      <alignment vertical="center" wrapText="1"/>
    </xf>
    <xf numFmtId="0" fontId="14" fillId="0" borderId="0" xfId="0" applyFont="1" applyFill="1" applyBorder="1" applyAlignment="1">
      <alignment horizontal="center" vertical="center" wrapText="1"/>
    </xf>
    <xf numFmtId="0" fontId="27" fillId="25" borderId="0" xfId="0" applyFont="1" applyFill="1" applyAlignment="1">
      <alignment vertical="center" wrapText="1"/>
    </xf>
    <xf numFmtId="0" fontId="29" fillId="0" borderId="0" xfId="0" applyFont="1" applyAlignment="1">
      <alignment vertical="center" wrapText="1"/>
    </xf>
    <xf numFmtId="0" fontId="29" fillId="25" borderId="0" xfId="0" applyFont="1" applyFill="1" applyAlignment="1">
      <alignment vertical="center" wrapText="1"/>
    </xf>
    <xf numFmtId="0" fontId="32" fillId="0" borderId="0" xfId="77" applyFont="1" applyAlignment="1">
      <alignment vertical="center" wrapText="1"/>
    </xf>
    <xf numFmtId="3" fontId="27" fillId="0" borderId="0" xfId="0" applyNumberFormat="1" applyFont="1" applyAlignment="1">
      <alignment/>
    </xf>
    <xf numFmtId="3" fontId="33" fillId="0" borderId="0" xfId="0" applyNumberFormat="1" applyFont="1" applyAlignment="1">
      <alignment/>
    </xf>
    <xf numFmtId="0" fontId="14" fillId="0" borderId="0" xfId="88" applyFont="1" applyFill="1">
      <alignment/>
      <protection/>
    </xf>
    <xf numFmtId="0" fontId="34" fillId="0" borderId="0" xfId="88" applyFont="1" applyFill="1">
      <alignment/>
      <protection/>
    </xf>
    <xf numFmtId="0" fontId="14" fillId="0" borderId="11" xfId="88" applyFont="1" applyFill="1" applyBorder="1">
      <alignment/>
      <protection/>
    </xf>
    <xf numFmtId="0" fontId="14" fillId="0" borderId="0" xfId="88" applyFont="1" applyFill="1" applyBorder="1">
      <alignment/>
      <protection/>
    </xf>
    <xf numFmtId="0" fontId="14" fillId="0" borderId="12" xfId="88" applyFont="1" applyFill="1" applyBorder="1">
      <alignment/>
      <protection/>
    </xf>
    <xf numFmtId="0" fontId="14" fillId="0" borderId="13" xfId="88" applyFont="1" applyFill="1" applyBorder="1" applyAlignment="1">
      <alignment horizontal="center"/>
      <protection/>
    </xf>
    <xf numFmtId="0" fontId="14" fillId="0" borderId="14" xfId="88" applyFont="1" applyFill="1" applyBorder="1" applyAlignment="1">
      <alignment horizontal="center"/>
      <protection/>
    </xf>
    <xf numFmtId="0" fontId="14" fillId="0" borderId="11" xfId="88" applyFont="1" applyFill="1" applyBorder="1" applyAlignment="1">
      <alignment horizontal="center" vertical="center" wrapText="1"/>
      <protection/>
    </xf>
    <xf numFmtId="0" fontId="34" fillId="0" borderId="15" xfId="88" applyFont="1" applyFill="1" applyBorder="1" applyAlignment="1">
      <alignment horizontal="center" vertical="center" wrapText="1"/>
      <protection/>
    </xf>
    <xf numFmtId="0" fontId="14" fillId="0" borderId="16" xfId="88" applyFont="1" applyFill="1" applyBorder="1" applyAlignment="1">
      <alignment horizontal="center" vertical="center" wrapText="1"/>
      <protection/>
    </xf>
    <xf numFmtId="0" fontId="38" fillId="0" borderId="16" xfId="88" applyFont="1" applyFill="1" applyBorder="1" applyAlignment="1">
      <alignment horizontal="center" vertical="center" wrapText="1"/>
      <protection/>
    </xf>
    <xf numFmtId="0" fontId="14" fillId="0" borderId="17" xfId="88" applyFont="1" applyFill="1" applyBorder="1" applyAlignment="1">
      <alignment horizontal="center" vertical="center" wrapText="1"/>
      <protection/>
    </xf>
    <xf numFmtId="0" fontId="34" fillId="0" borderId="9" xfId="88" applyFont="1" applyFill="1" applyBorder="1" applyAlignment="1">
      <alignment horizontal="center" vertical="center" wrapText="1"/>
      <protection/>
    </xf>
    <xf numFmtId="0" fontId="14" fillId="0" borderId="0" xfId="88" applyFont="1" applyFill="1" applyBorder="1" applyAlignment="1">
      <alignment horizontal="center" vertical="center" wrapText="1"/>
      <protection/>
    </xf>
    <xf numFmtId="0" fontId="14" fillId="0" borderId="18" xfId="88" applyFont="1" applyFill="1" applyBorder="1" applyAlignment="1">
      <alignment horizontal="center" vertical="center" wrapText="1"/>
      <protection/>
    </xf>
    <xf numFmtId="0" fontId="38" fillId="0" borderId="0" xfId="88" applyFont="1" applyFill="1">
      <alignment/>
      <protection/>
    </xf>
    <xf numFmtId="9" fontId="34" fillId="0" borderId="15" xfId="88" applyNumberFormat="1" applyFont="1" applyFill="1" applyBorder="1" applyAlignment="1">
      <alignment horizontal="center"/>
      <protection/>
    </xf>
    <xf numFmtId="9" fontId="14" fillId="0" borderId="16" xfId="88" applyNumberFormat="1" applyFont="1" applyFill="1" applyBorder="1" applyAlignment="1">
      <alignment horizontal="center"/>
      <protection/>
    </xf>
    <xf numFmtId="9" fontId="14" fillId="0" borderId="17" xfId="88" applyNumberFormat="1" applyFont="1" applyFill="1" applyBorder="1" applyAlignment="1">
      <alignment horizontal="center"/>
      <protection/>
    </xf>
    <xf numFmtId="9" fontId="34" fillId="0" borderId="19" xfId="88" applyNumberFormat="1" applyFont="1" applyFill="1" applyBorder="1" applyAlignment="1">
      <alignment horizontal="center"/>
      <protection/>
    </xf>
    <xf numFmtId="9" fontId="14" fillId="0" borderId="0" xfId="88" applyNumberFormat="1" applyFont="1" applyFill="1">
      <alignment/>
      <protection/>
    </xf>
    <xf numFmtId="9" fontId="34" fillId="0" borderId="9" xfId="88" applyNumberFormat="1" applyFont="1" applyFill="1" applyBorder="1" applyAlignment="1">
      <alignment horizontal="center"/>
      <protection/>
    </xf>
    <xf numFmtId="9" fontId="14" fillId="0" borderId="0" xfId="88" applyNumberFormat="1" applyFont="1" applyFill="1" applyBorder="1" applyAlignment="1">
      <alignment horizontal="center"/>
      <protection/>
    </xf>
    <xf numFmtId="9" fontId="14" fillId="0" borderId="18" xfId="88" applyNumberFormat="1" applyFont="1" applyFill="1" applyBorder="1" applyAlignment="1">
      <alignment horizontal="center"/>
      <protection/>
    </xf>
    <xf numFmtId="9" fontId="34" fillId="0" borderId="12" xfId="88" applyNumberFormat="1" applyFont="1" applyFill="1" applyBorder="1" applyAlignment="1">
      <alignment horizontal="center"/>
      <protection/>
    </xf>
    <xf numFmtId="9" fontId="27" fillId="0" borderId="0" xfId="102" applyFont="1" applyBorder="1" applyAlignment="1">
      <alignment horizontal="center"/>
    </xf>
    <xf numFmtId="0" fontId="14" fillId="0" borderId="20" xfId="88" applyFont="1" applyFill="1" applyBorder="1" applyAlignment="1">
      <alignment horizontal="center" vertical="center" wrapText="1"/>
      <protection/>
    </xf>
    <xf numFmtId="9" fontId="27" fillId="0" borderId="21" xfId="102" applyFont="1" applyBorder="1" applyAlignment="1">
      <alignment horizontal="center"/>
    </xf>
    <xf numFmtId="9" fontId="34" fillId="0" borderId="22" xfId="88" applyNumberFormat="1" applyFont="1" applyFill="1" applyBorder="1" applyAlignment="1">
      <alignment horizontal="center"/>
      <protection/>
    </xf>
    <xf numFmtId="9" fontId="14" fillId="0" borderId="21" xfId="88" applyNumberFormat="1" applyFont="1" applyFill="1" applyBorder="1" applyAlignment="1">
      <alignment horizontal="center"/>
      <protection/>
    </xf>
    <xf numFmtId="9" fontId="14" fillId="0" borderId="23" xfId="88" applyNumberFormat="1" applyFont="1" applyFill="1" applyBorder="1" applyAlignment="1">
      <alignment horizontal="center"/>
      <protection/>
    </xf>
    <xf numFmtId="9" fontId="34" fillId="0" borderId="24" xfId="88" applyNumberFormat="1" applyFont="1" applyFill="1" applyBorder="1" applyAlignment="1">
      <alignment horizontal="center"/>
      <protection/>
    </xf>
    <xf numFmtId="9" fontId="33" fillId="0" borderId="0" xfId="88" applyNumberFormat="1" applyFont="1" applyFill="1" applyBorder="1" applyAlignment="1">
      <alignment horizontal="center"/>
      <protection/>
    </xf>
    <xf numFmtId="9" fontId="33" fillId="0" borderId="21" xfId="88" applyNumberFormat="1" applyFont="1" applyFill="1" applyBorder="1" applyAlignment="1">
      <alignment horizontal="center"/>
      <protection/>
    </xf>
    <xf numFmtId="9" fontId="14" fillId="0" borderId="0" xfId="101" applyFont="1" applyBorder="1" applyAlignment="1">
      <alignment horizontal="center"/>
    </xf>
    <xf numFmtId="9" fontId="14" fillId="0" borderId="18" xfId="101" applyFont="1" applyBorder="1" applyAlignment="1">
      <alignment horizontal="center"/>
    </xf>
    <xf numFmtId="9" fontId="14" fillId="0" borderId="12" xfId="101" applyFont="1" applyBorder="1" applyAlignment="1">
      <alignment horizontal="center"/>
    </xf>
    <xf numFmtId="9" fontId="34" fillId="0" borderId="0" xfId="88" applyNumberFormat="1" applyFont="1" applyFill="1" applyBorder="1" applyAlignment="1">
      <alignment horizontal="center"/>
      <protection/>
    </xf>
    <xf numFmtId="3" fontId="14" fillId="0" borderId="0" xfId="88" applyNumberFormat="1" applyFont="1" applyFill="1">
      <alignment/>
      <protection/>
    </xf>
    <xf numFmtId="0" fontId="14" fillId="0" borderId="0" xfId="88" applyNumberFormat="1" applyFont="1" applyFill="1" applyBorder="1" applyAlignment="1" applyProtection="1">
      <alignment/>
      <protection/>
    </xf>
    <xf numFmtId="0" fontId="14" fillId="0" borderId="0" xfId="88" applyFill="1" applyBorder="1" applyAlignment="1">
      <alignment horizontal="center" vertical="center"/>
      <protection/>
    </xf>
    <xf numFmtId="0" fontId="14" fillId="0" borderId="11" xfId="88" applyFill="1" applyBorder="1">
      <alignment/>
      <protection/>
    </xf>
    <xf numFmtId="0" fontId="14" fillId="0" borderId="0" xfId="88" applyFill="1" applyBorder="1">
      <alignment/>
      <protection/>
    </xf>
    <xf numFmtId="0" fontId="14" fillId="0" borderId="12" xfId="88" applyFill="1" applyBorder="1">
      <alignment/>
      <protection/>
    </xf>
    <xf numFmtId="0" fontId="14" fillId="0" borderId="13" xfId="88" applyFill="1" applyBorder="1" applyAlignment="1">
      <alignment horizontal="center"/>
      <protection/>
    </xf>
    <xf numFmtId="0" fontId="14" fillId="0" borderId="14" xfId="88" applyFill="1" applyBorder="1" applyAlignment="1">
      <alignment horizontal="center"/>
      <protection/>
    </xf>
    <xf numFmtId="0" fontId="14" fillId="0" borderId="0" xfId="88" applyFill="1" applyBorder="1" applyAlignment="1">
      <alignment horizontal="center"/>
      <protection/>
    </xf>
    <xf numFmtId="0" fontId="34" fillId="0" borderId="0" xfId="88" applyFont="1" applyFill="1" applyBorder="1" applyAlignment="1">
      <alignment horizontal="center" vertical="center" wrapText="1"/>
      <protection/>
    </xf>
    <xf numFmtId="0" fontId="42" fillId="0" borderId="0" xfId="88" applyFont="1" applyFill="1" applyBorder="1" applyAlignment="1">
      <alignment horizontal="center" vertical="center" wrapText="1"/>
      <protection/>
    </xf>
    <xf numFmtId="0" fontId="14" fillId="0" borderId="16" xfId="88" applyFill="1" applyBorder="1" applyAlignment="1">
      <alignment horizontal="center" vertical="center" wrapText="1"/>
      <protection/>
    </xf>
    <xf numFmtId="0" fontId="14" fillId="0" borderId="17" xfId="88" applyFill="1" applyBorder="1" applyAlignment="1">
      <alignment horizontal="center" vertical="center" wrapText="1"/>
      <protection/>
    </xf>
    <xf numFmtId="0" fontId="38" fillId="0" borderId="17" xfId="88" applyFont="1" applyFill="1" applyBorder="1" applyAlignment="1">
      <alignment horizontal="center" vertical="center" wrapText="1"/>
      <protection/>
    </xf>
    <xf numFmtId="0" fontId="14" fillId="0" borderId="0" xfId="88" applyFill="1" applyBorder="1" applyAlignment="1">
      <alignment horizontal="center" vertical="center" wrapText="1"/>
      <protection/>
    </xf>
    <xf numFmtId="0" fontId="34" fillId="0" borderId="25" xfId="88" applyFont="1" applyFill="1" applyBorder="1" applyAlignment="1">
      <alignment horizontal="center" vertical="center" wrapText="1"/>
      <protection/>
    </xf>
    <xf numFmtId="0" fontId="38" fillId="0" borderId="0" xfId="88" applyFont="1" applyFill="1" applyBorder="1" applyAlignment="1">
      <alignment horizontal="center" vertical="center" wrapText="1"/>
      <protection/>
    </xf>
    <xf numFmtId="0" fontId="38" fillId="0" borderId="18" xfId="88" applyFont="1" applyFill="1" applyBorder="1" applyAlignment="1">
      <alignment horizontal="center" vertical="center" wrapText="1"/>
      <protection/>
    </xf>
    <xf numFmtId="9" fontId="14" fillId="0" borderId="16" xfId="88" applyNumberFormat="1" applyFill="1" applyBorder="1" applyAlignment="1">
      <alignment horizontal="center"/>
      <protection/>
    </xf>
    <xf numFmtId="9" fontId="14" fillId="0" borderId="17" xfId="88" applyNumberFormat="1" applyFill="1" applyBorder="1" applyAlignment="1">
      <alignment horizontal="center"/>
      <protection/>
    </xf>
    <xf numFmtId="9" fontId="42" fillId="0" borderId="15" xfId="88" applyNumberFormat="1" applyFont="1" applyFill="1" applyBorder="1" applyAlignment="1">
      <alignment horizontal="center"/>
      <protection/>
    </xf>
    <xf numFmtId="9" fontId="42" fillId="0" borderId="17" xfId="88" applyNumberFormat="1" applyFont="1" applyFill="1" applyBorder="1" applyAlignment="1">
      <alignment horizontal="center"/>
      <protection/>
    </xf>
    <xf numFmtId="9" fontId="42" fillId="0" borderId="19" xfId="88" applyNumberFormat="1" applyFont="1" applyFill="1" applyBorder="1" applyAlignment="1">
      <alignment horizontal="center"/>
      <protection/>
    </xf>
    <xf numFmtId="9" fontId="42" fillId="0" borderId="0" xfId="88" applyNumberFormat="1" applyFont="1" applyFill="1" applyBorder="1" applyAlignment="1">
      <alignment horizontal="center"/>
      <protection/>
    </xf>
    <xf numFmtId="9" fontId="14" fillId="0" borderId="0" xfId="88" applyNumberFormat="1" applyFill="1">
      <alignment/>
      <protection/>
    </xf>
    <xf numFmtId="0" fontId="14" fillId="0" borderId="11" xfId="88" applyFont="1" applyFill="1" applyBorder="1" applyAlignment="1">
      <alignment horizontal="center" vertical="justify"/>
      <protection/>
    </xf>
    <xf numFmtId="9" fontId="14" fillId="0" borderId="0" xfId="88" applyNumberFormat="1" applyFill="1" applyBorder="1" applyAlignment="1">
      <alignment horizontal="center"/>
      <protection/>
    </xf>
    <xf numFmtId="9" fontId="14" fillId="0" borderId="18" xfId="88" applyNumberFormat="1" applyFill="1" applyBorder="1" applyAlignment="1">
      <alignment horizontal="center"/>
      <protection/>
    </xf>
    <xf numFmtId="9" fontId="42" fillId="0" borderId="9" xfId="88" applyNumberFormat="1" applyFont="1" applyFill="1" applyBorder="1" applyAlignment="1">
      <alignment horizontal="center"/>
      <protection/>
    </xf>
    <xf numFmtId="9" fontId="42" fillId="0" borderId="18" xfId="88" applyNumberFormat="1" applyFont="1" applyFill="1" applyBorder="1" applyAlignment="1">
      <alignment horizontal="center"/>
      <protection/>
    </xf>
    <xf numFmtId="9" fontId="38" fillId="0" borderId="0" xfId="88" applyNumberFormat="1" applyFont="1" applyFill="1" applyBorder="1" applyAlignment="1">
      <alignment horizontal="center"/>
      <protection/>
    </xf>
    <xf numFmtId="9" fontId="38" fillId="0" borderId="18" xfId="88" applyNumberFormat="1" applyFont="1" applyFill="1" applyBorder="1" applyAlignment="1">
      <alignment horizontal="center"/>
      <protection/>
    </xf>
    <xf numFmtId="9" fontId="42" fillId="0" borderId="12" xfId="88" applyNumberFormat="1" applyFont="1" applyFill="1" applyBorder="1" applyAlignment="1">
      <alignment horizontal="center"/>
      <protection/>
    </xf>
    <xf numFmtId="0" fontId="14" fillId="0" borderId="20" xfId="88" applyFont="1" applyFill="1" applyBorder="1" applyAlignment="1">
      <alignment horizontal="center" vertical="justify"/>
      <protection/>
    </xf>
    <xf numFmtId="9" fontId="14" fillId="0" borderId="21" xfId="88" applyNumberFormat="1" applyFill="1" applyBorder="1" applyAlignment="1">
      <alignment horizontal="center"/>
      <protection/>
    </xf>
    <xf numFmtId="9" fontId="42" fillId="0" borderId="22" xfId="88" applyNumberFormat="1" applyFont="1" applyFill="1" applyBorder="1" applyAlignment="1">
      <alignment horizontal="center"/>
      <protection/>
    </xf>
    <xf numFmtId="9" fontId="42" fillId="0" borderId="23" xfId="88" applyNumberFormat="1" applyFont="1" applyFill="1" applyBorder="1" applyAlignment="1">
      <alignment horizontal="center"/>
      <protection/>
    </xf>
    <xf numFmtId="9" fontId="42" fillId="0" borderId="24" xfId="88" applyNumberFormat="1" applyFont="1" applyFill="1" applyBorder="1" applyAlignment="1">
      <alignment horizontal="center"/>
      <protection/>
    </xf>
    <xf numFmtId="3" fontId="14" fillId="0" borderId="0" xfId="88" applyNumberFormat="1" applyFill="1" applyAlignment="1">
      <alignment horizontal="center"/>
      <protection/>
    </xf>
    <xf numFmtId="9" fontId="42" fillId="0" borderId="12" xfId="101" applyFont="1" applyFill="1" applyBorder="1" applyAlignment="1">
      <alignment horizontal="center"/>
    </xf>
    <xf numFmtId="0" fontId="14" fillId="0" borderId="11" xfId="88" applyFill="1" applyBorder="1" applyAlignment="1">
      <alignment horizontal="center"/>
      <protection/>
    </xf>
    <xf numFmtId="9" fontId="14" fillId="0" borderId="0" xfId="101" applyFont="1" applyFill="1" applyBorder="1" applyAlignment="1">
      <alignment horizontal="center"/>
    </xf>
    <xf numFmtId="9" fontId="14" fillId="0" borderId="18" xfId="101" applyFont="1" applyFill="1" applyBorder="1" applyAlignment="1">
      <alignment horizontal="center"/>
    </xf>
    <xf numFmtId="0" fontId="14" fillId="0" borderId="26" xfId="88" applyFont="1" applyFill="1" applyBorder="1" applyAlignment="1">
      <alignment horizontal="center"/>
      <protection/>
    </xf>
    <xf numFmtId="0" fontId="14" fillId="0" borderId="0" xfId="88" applyFill="1">
      <alignment/>
      <protection/>
    </xf>
    <xf numFmtId="3" fontId="14" fillId="0" borderId="0" xfId="88" applyNumberFormat="1" applyFill="1">
      <alignment/>
      <protection/>
    </xf>
    <xf numFmtId="4" fontId="14" fillId="0" borderId="0" xfId="88" applyNumberFormat="1" applyFill="1">
      <alignment/>
      <protection/>
    </xf>
    <xf numFmtId="9" fontId="14" fillId="0" borderId="0" xfId="101" applyFont="1" applyAlignment="1">
      <alignment/>
    </xf>
    <xf numFmtId="164" fontId="14" fillId="0" borderId="0" xfId="102" applyNumberFormat="1" applyFont="1" applyFill="1" applyAlignment="1">
      <alignment horizontal="right"/>
    </xf>
    <xf numFmtId="10" fontId="14" fillId="0" borderId="0" xfId="88" applyNumberFormat="1" applyFill="1" applyAlignment="1">
      <alignment horizontal="right"/>
      <protection/>
    </xf>
    <xf numFmtId="3" fontId="34" fillId="0" borderId="0" xfId="88" applyNumberFormat="1" applyFont="1" applyFill="1" applyAlignment="1">
      <alignment horizontal="center"/>
      <protection/>
    </xf>
    <xf numFmtId="9" fontId="0" fillId="0" borderId="0" xfId="102" applyFont="1" applyFill="1" applyAlignment="1">
      <alignment/>
    </xf>
    <xf numFmtId="164" fontId="0" fillId="0" borderId="0" xfId="102" applyNumberFormat="1" applyFont="1" applyFill="1" applyAlignment="1">
      <alignment/>
    </xf>
    <xf numFmtId="3" fontId="34" fillId="0" borderId="0" xfId="88" applyNumberFormat="1" applyFont="1" applyFill="1">
      <alignment/>
      <protection/>
    </xf>
    <xf numFmtId="164" fontId="14" fillId="0" borderId="0" xfId="0" applyNumberFormat="1" applyFont="1" applyFill="1" applyBorder="1" applyAlignment="1">
      <alignment horizontal="center"/>
    </xf>
    <xf numFmtId="3" fontId="38" fillId="0" borderId="9" xfId="0" applyNumberFormat="1" applyFont="1" applyFill="1" applyBorder="1" applyAlignment="1">
      <alignment horizontal="center"/>
    </xf>
    <xf numFmtId="0" fontId="14" fillId="0" borderId="0" xfId="0" applyFont="1" applyAlignment="1">
      <alignment horizontal="center" vertical="center" wrapText="1"/>
    </xf>
    <xf numFmtId="0" fontId="28" fillId="0" borderId="0" xfId="0" applyFont="1" applyAlignment="1">
      <alignment horizontal="center" vertical="center" wrapText="1"/>
    </xf>
    <xf numFmtId="0" fontId="34" fillId="0" borderId="0" xfId="0" applyFont="1" applyBorder="1" applyAlignment="1">
      <alignment horizontal="center" vertical="center"/>
    </xf>
    <xf numFmtId="0" fontId="34" fillId="0" borderId="27" xfId="0" applyFont="1" applyFill="1" applyBorder="1" applyAlignment="1">
      <alignment horizontal="center" vertical="center"/>
    </xf>
    <xf numFmtId="0" fontId="37" fillId="0" borderId="0" xfId="0" applyFont="1" applyFill="1" applyAlignment="1">
      <alignment/>
    </xf>
    <xf numFmtId="0" fontId="37" fillId="0" borderId="0" xfId="0" applyFont="1" applyAlignment="1">
      <alignment/>
    </xf>
    <xf numFmtId="0" fontId="37" fillId="0" borderId="0" xfId="0" applyFont="1" applyBorder="1" applyAlignment="1">
      <alignment horizontal="center" vertical="center"/>
    </xf>
    <xf numFmtId="0" fontId="37" fillId="0" borderId="0" xfId="0" applyFont="1" applyAlignment="1">
      <alignment wrapText="1"/>
    </xf>
    <xf numFmtId="0" fontId="37" fillId="0" borderId="11" xfId="0" applyFont="1" applyFill="1" applyBorder="1" applyAlignment="1">
      <alignment/>
    </xf>
    <xf numFmtId="0" fontId="37" fillId="0" borderId="0" xfId="0" applyFont="1" applyFill="1" applyBorder="1" applyAlignment="1">
      <alignment/>
    </xf>
    <xf numFmtId="0" fontId="37" fillId="0" borderId="12" xfId="0" applyFont="1" applyFill="1" applyBorder="1" applyAlignment="1">
      <alignment/>
    </xf>
    <xf numFmtId="0" fontId="37" fillId="0" borderId="0" xfId="0" applyFont="1" applyBorder="1" applyAlignment="1">
      <alignment/>
    </xf>
    <xf numFmtId="0" fontId="37" fillId="0" borderId="0" xfId="0" applyFont="1" applyBorder="1" applyAlignment="1">
      <alignment horizontal="center"/>
    </xf>
    <xf numFmtId="0" fontId="14" fillId="0" borderId="17" xfId="0" applyFont="1" applyFill="1" applyBorder="1" applyAlignment="1">
      <alignment horizontal="center" vertical="center" wrapText="1"/>
    </xf>
    <xf numFmtId="0" fontId="38" fillId="0" borderId="0"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NumberFormat="1" applyFont="1" applyFill="1" applyBorder="1" applyAlignment="1" applyProtection="1">
      <alignment/>
      <protection/>
    </xf>
    <xf numFmtId="0" fontId="37" fillId="0" borderId="0" xfId="0" applyFont="1" applyAlignment="1">
      <alignment horizontal="center" vertical="center"/>
    </xf>
    <xf numFmtId="165" fontId="37" fillId="0" borderId="0" xfId="101" applyNumberFormat="1" applyFont="1" applyFill="1" applyAlignment="1">
      <alignment/>
    </xf>
    <xf numFmtId="0" fontId="27" fillId="0" borderId="11" xfId="0" applyFont="1" applyFill="1" applyBorder="1" applyAlignment="1">
      <alignment horizontal="center"/>
    </xf>
    <xf numFmtId="167" fontId="27" fillId="0" borderId="9" xfId="0" applyNumberFormat="1" applyFont="1" applyFill="1" applyBorder="1" applyAlignment="1">
      <alignment horizontal="center"/>
    </xf>
    <xf numFmtId="164" fontId="27" fillId="0" borderId="0" xfId="101" applyNumberFormat="1" applyFont="1" applyFill="1" applyBorder="1" applyAlignment="1">
      <alignment horizontal="center"/>
    </xf>
    <xf numFmtId="164" fontId="27" fillId="0" borderId="9" xfId="101" applyNumberFormat="1" applyFont="1" applyFill="1" applyBorder="1" applyAlignment="1">
      <alignment horizontal="center"/>
    </xf>
    <xf numFmtId="9" fontId="27" fillId="0" borderId="0" xfId="101" applyFont="1" applyFill="1" applyBorder="1" applyAlignment="1">
      <alignment horizontal="center"/>
    </xf>
    <xf numFmtId="164" fontId="27" fillId="0" borderId="0" xfId="0" applyNumberFormat="1" applyFont="1" applyFill="1" applyBorder="1" applyAlignment="1">
      <alignment horizontal="center"/>
    </xf>
    <xf numFmtId="9" fontId="27" fillId="0" borderId="18" xfId="0" applyNumberFormat="1" applyFont="1" applyFill="1" applyBorder="1" applyAlignment="1">
      <alignment horizontal="center"/>
    </xf>
    <xf numFmtId="0" fontId="27" fillId="0" borderId="9" xfId="0" applyFont="1" applyFill="1" applyBorder="1" applyAlignment="1">
      <alignment horizontal="center"/>
    </xf>
    <xf numFmtId="0" fontId="27" fillId="0" borderId="0" xfId="0" applyFont="1" applyFill="1" applyBorder="1" applyAlignment="1">
      <alignment horizontal="center"/>
    </xf>
    <xf numFmtId="9" fontId="27" fillId="0" borderId="12" xfId="0" applyNumberFormat="1" applyFont="1" applyFill="1" applyBorder="1" applyAlignment="1">
      <alignment horizontal="center"/>
    </xf>
    <xf numFmtId="0" fontId="27" fillId="0" borderId="26" xfId="0" applyFont="1" applyFill="1" applyBorder="1" applyAlignment="1">
      <alignment horizontal="center"/>
    </xf>
    <xf numFmtId="167" fontId="27" fillId="0" borderId="28" xfId="0" applyNumberFormat="1" applyFont="1" applyFill="1" applyBorder="1" applyAlignment="1">
      <alignment horizontal="center"/>
    </xf>
    <xf numFmtId="164" fontId="27" fillId="0" borderId="29" xfId="101" applyNumberFormat="1" applyFont="1" applyFill="1" applyBorder="1" applyAlignment="1">
      <alignment horizontal="center"/>
    </xf>
    <xf numFmtId="164" fontId="27" fillId="0" borderId="28" xfId="101" applyNumberFormat="1" applyFont="1" applyFill="1" applyBorder="1" applyAlignment="1">
      <alignment horizontal="center"/>
    </xf>
    <xf numFmtId="9" fontId="27" fillId="0" borderId="29" xfId="101" applyFont="1" applyFill="1" applyBorder="1" applyAlignment="1">
      <alignment horizontal="center"/>
    </xf>
    <xf numFmtId="9" fontId="27" fillId="0" borderId="30" xfId="0" applyNumberFormat="1" applyFont="1" applyFill="1" applyBorder="1" applyAlignment="1">
      <alignment horizontal="center"/>
    </xf>
    <xf numFmtId="164" fontId="27" fillId="0" borderId="29" xfId="0" applyNumberFormat="1" applyFont="1" applyFill="1" applyBorder="1" applyAlignment="1">
      <alignment horizontal="center"/>
    </xf>
    <xf numFmtId="9" fontId="27" fillId="0" borderId="31" xfId="0" applyNumberFormat="1" applyFont="1" applyFill="1" applyBorder="1" applyAlignment="1">
      <alignment horizontal="center"/>
    </xf>
    <xf numFmtId="164" fontId="27" fillId="0" borderId="21" xfId="0" applyNumberFormat="1" applyFont="1" applyFill="1" applyBorder="1" applyAlignment="1">
      <alignment horizontal="center"/>
    </xf>
    <xf numFmtId="9" fontId="27" fillId="0" borderId="21" xfId="101" applyFont="1" applyFill="1" applyBorder="1" applyAlignment="1">
      <alignment horizontal="center"/>
    </xf>
    <xf numFmtId="0" fontId="27" fillId="0" borderId="11" xfId="0" applyFont="1" applyFill="1" applyBorder="1" applyAlignment="1">
      <alignment/>
    </xf>
    <xf numFmtId="0" fontId="27" fillId="0" borderId="9" xfId="0" applyFont="1" applyFill="1" applyBorder="1" applyAlignment="1">
      <alignment/>
    </xf>
    <xf numFmtId="0" fontId="27" fillId="0" borderId="0" xfId="0" applyFont="1" applyFill="1" applyBorder="1" applyAlignment="1">
      <alignment/>
    </xf>
    <xf numFmtId="0" fontId="27" fillId="0" borderId="18" xfId="0" applyFont="1" applyFill="1" applyBorder="1" applyAlignment="1">
      <alignment/>
    </xf>
    <xf numFmtId="0" fontId="27" fillId="0" borderId="12" xfId="0" applyFont="1" applyFill="1" applyBorder="1" applyAlignment="1">
      <alignment/>
    </xf>
    <xf numFmtId="9" fontId="27" fillId="0" borderId="0" xfId="0" applyNumberFormat="1" applyFont="1" applyFill="1" applyBorder="1" applyAlignment="1">
      <alignment horizontal="center"/>
    </xf>
    <xf numFmtId="9" fontId="27" fillId="0" borderId="9" xfId="0" applyNumberFormat="1" applyFont="1" applyFill="1" applyBorder="1" applyAlignment="1">
      <alignment horizontal="center"/>
    </xf>
    <xf numFmtId="0" fontId="27" fillId="0" borderId="18" xfId="0" applyFont="1" applyFill="1" applyBorder="1" applyAlignment="1">
      <alignment horizontal="center"/>
    </xf>
    <xf numFmtId="0" fontId="26" fillId="0" borderId="11" xfId="0" applyFont="1" applyFill="1" applyBorder="1" applyAlignment="1">
      <alignment/>
    </xf>
    <xf numFmtId="164" fontId="27" fillId="0" borderId="15" xfId="101" applyNumberFormat="1" applyFont="1" applyFill="1" applyBorder="1" applyAlignment="1">
      <alignment/>
    </xf>
    <xf numFmtId="164" fontId="27" fillId="0" borderId="16" xfId="101" applyNumberFormat="1" applyFont="1" applyFill="1" applyBorder="1" applyAlignment="1">
      <alignment horizontal="center"/>
    </xf>
    <xf numFmtId="0" fontId="27" fillId="0" borderId="16" xfId="0" applyFont="1" applyFill="1" applyBorder="1" applyAlignment="1">
      <alignment/>
    </xf>
    <xf numFmtId="164" fontId="27" fillId="0" borderId="16" xfId="0" applyNumberFormat="1" applyFont="1" applyFill="1" applyBorder="1" applyAlignment="1">
      <alignment/>
    </xf>
    <xf numFmtId="0" fontId="27" fillId="0" borderId="17" xfId="0" applyFont="1" applyFill="1" applyBorder="1" applyAlignment="1">
      <alignment/>
    </xf>
    <xf numFmtId="164" fontId="27" fillId="0" borderId="15" xfId="0" applyNumberFormat="1" applyFont="1" applyFill="1" applyBorder="1" applyAlignment="1">
      <alignment/>
    </xf>
    <xf numFmtId="166" fontId="27" fillId="0" borderId="17" xfId="101" applyNumberFormat="1" applyFont="1" applyFill="1" applyBorder="1" applyAlignment="1">
      <alignment/>
    </xf>
    <xf numFmtId="0" fontId="27" fillId="0" borderId="19" xfId="0" applyFont="1" applyFill="1" applyBorder="1" applyAlignment="1">
      <alignment/>
    </xf>
    <xf numFmtId="0" fontId="27" fillId="0" borderId="32" xfId="0" applyFont="1" applyFill="1" applyBorder="1" applyAlignment="1">
      <alignment/>
    </xf>
    <xf numFmtId="0" fontId="27" fillId="0" borderId="33" xfId="0" applyFont="1" applyFill="1" applyBorder="1" applyAlignment="1">
      <alignment/>
    </xf>
    <xf numFmtId="0" fontId="27" fillId="0" borderId="34" xfId="0" applyFont="1" applyFill="1" applyBorder="1" applyAlignment="1">
      <alignment/>
    </xf>
    <xf numFmtId="9" fontId="31" fillId="0" borderId="34" xfId="101" applyFont="1" applyFill="1" applyBorder="1" applyAlignment="1">
      <alignment/>
    </xf>
    <xf numFmtId="0" fontId="31" fillId="0" borderId="35" xfId="0" applyFont="1" applyFill="1" applyBorder="1" applyAlignment="1">
      <alignment/>
    </xf>
    <xf numFmtId="0" fontId="31" fillId="0" borderId="33" xfId="0" applyFont="1" applyFill="1" applyBorder="1" applyAlignment="1">
      <alignment/>
    </xf>
    <xf numFmtId="0" fontId="31" fillId="0" borderId="34" xfId="0" applyFont="1" applyFill="1" applyBorder="1" applyAlignment="1">
      <alignment/>
    </xf>
    <xf numFmtId="0" fontId="27" fillId="0" borderId="35" xfId="0" applyFont="1" applyFill="1" applyBorder="1" applyAlignment="1">
      <alignment/>
    </xf>
    <xf numFmtId="0" fontId="27" fillId="0" borderId="36" xfId="0" applyFont="1" applyFill="1" applyBorder="1" applyAlignment="1">
      <alignment/>
    </xf>
    <xf numFmtId="0" fontId="27" fillId="0" borderId="13" xfId="0" applyFont="1" applyFill="1" applyBorder="1" applyAlignment="1">
      <alignment horizontal="center"/>
    </xf>
    <xf numFmtId="0" fontId="27" fillId="0" borderId="14" xfId="0" applyFont="1" applyFill="1" applyBorder="1" applyAlignment="1">
      <alignment horizontal="center"/>
    </xf>
    <xf numFmtId="0" fontId="27" fillId="0" borderId="37" xfId="0" applyFont="1" applyFill="1" applyBorder="1" applyAlignment="1">
      <alignment horizontal="center" vertical="center"/>
    </xf>
    <xf numFmtId="0" fontId="27" fillId="0" borderId="38" xfId="0" applyFont="1" applyFill="1" applyBorder="1" applyAlignment="1">
      <alignment horizontal="center" vertical="center"/>
    </xf>
    <xf numFmtId="0" fontId="27" fillId="0" borderId="16" xfId="0" applyFont="1" applyFill="1" applyBorder="1" applyAlignment="1">
      <alignment horizontal="center" vertical="center" wrapText="1"/>
    </xf>
    <xf numFmtId="167" fontId="27" fillId="0" borderId="0" xfId="0" applyNumberFormat="1" applyFont="1" applyAlignment="1">
      <alignment/>
    </xf>
    <xf numFmtId="4" fontId="27" fillId="0" borderId="0" xfId="0" applyNumberFormat="1" applyFont="1" applyAlignment="1">
      <alignment/>
    </xf>
    <xf numFmtId="3" fontId="53" fillId="0" borderId="0" xfId="0" applyNumberFormat="1" applyFont="1" applyAlignment="1">
      <alignment/>
    </xf>
    <xf numFmtId="0" fontId="12" fillId="0" borderId="0" xfId="77" applyAlignment="1">
      <alignment/>
    </xf>
    <xf numFmtId="0" fontId="34" fillId="0" borderId="0" xfId="96" applyFont="1">
      <alignment/>
      <protection/>
    </xf>
    <xf numFmtId="0" fontId="14" fillId="0" borderId="0" xfId="96">
      <alignment/>
      <protection/>
    </xf>
    <xf numFmtId="0" fontId="14" fillId="0" borderId="11" xfId="96" applyBorder="1">
      <alignment/>
      <protection/>
    </xf>
    <xf numFmtId="0" fontId="14" fillId="0" borderId="0" xfId="96" applyBorder="1">
      <alignment/>
      <protection/>
    </xf>
    <xf numFmtId="0" fontId="14" fillId="0" borderId="12" xfId="96" applyBorder="1">
      <alignment/>
      <protection/>
    </xf>
    <xf numFmtId="0" fontId="14" fillId="0" borderId="13" xfId="96" applyFont="1" applyBorder="1" applyAlignment="1">
      <alignment horizontal="center"/>
      <protection/>
    </xf>
    <xf numFmtId="0" fontId="14" fillId="0" borderId="13" xfId="96" applyBorder="1" applyAlignment="1">
      <alignment horizontal="center"/>
      <protection/>
    </xf>
    <xf numFmtId="0" fontId="14" fillId="0" borderId="0" xfId="96" applyFill="1" applyBorder="1" applyAlignment="1">
      <alignment horizontal="center"/>
      <protection/>
    </xf>
    <xf numFmtId="0" fontId="14" fillId="0" borderId="12" xfId="96" applyFill="1" applyBorder="1" applyAlignment="1">
      <alignment horizontal="center"/>
      <protection/>
    </xf>
    <xf numFmtId="3" fontId="14" fillId="0" borderId="12" xfId="96" applyNumberFormat="1" applyBorder="1" applyAlignment="1">
      <alignment horizontal="center" vertical="center"/>
      <protection/>
    </xf>
    <xf numFmtId="0" fontId="14" fillId="0" borderId="11" xfId="96" applyFont="1" applyBorder="1" applyAlignment="1">
      <alignment horizontal="center" vertical="center"/>
      <protection/>
    </xf>
    <xf numFmtId="167" fontId="14" fillId="0" borderId="9" xfId="96" applyNumberFormat="1" applyFont="1" applyBorder="1" applyAlignment="1">
      <alignment horizontal="center" vertical="center"/>
      <protection/>
    </xf>
    <xf numFmtId="167" fontId="14" fillId="0" borderId="18" xfId="96" applyNumberFormat="1" applyBorder="1" applyAlignment="1">
      <alignment horizontal="center" vertical="center"/>
      <protection/>
    </xf>
    <xf numFmtId="167" fontId="14" fillId="0" borderId="9" xfId="96" applyNumberFormat="1" applyBorder="1" applyAlignment="1">
      <alignment horizontal="center" vertical="center"/>
      <protection/>
    </xf>
    <xf numFmtId="3" fontId="14" fillId="0" borderId="9" xfId="96" applyNumberFormat="1" applyFont="1" applyBorder="1" applyAlignment="1">
      <alignment horizontal="center" vertical="center"/>
      <protection/>
    </xf>
    <xf numFmtId="3" fontId="34" fillId="0" borderId="39" xfId="96" applyNumberFormat="1" applyFont="1" applyBorder="1" applyAlignment="1">
      <alignment horizontal="center" vertical="center"/>
      <protection/>
    </xf>
    <xf numFmtId="3" fontId="34" fillId="0" borderId="40" xfId="96" applyNumberFormat="1" applyFont="1" applyBorder="1" applyAlignment="1">
      <alignment horizontal="center" vertical="center"/>
      <protection/>
    </xf>
    <xf numFmtId="3" fontId="14" fillId="0" borderId="0" xfId="96" applyNumberFormat="1" applyFont="1" applyBorder="1" applyAlignment="1">
      <alignment horizontal="center" vertical="center"/>
      <protection/>
    </xf>
    <xf numFmtId="9" fontId="34" fillId="0" borderId="18" xfId="96" applyNumberFormat="1" applyFont="1" applyBorder="1" applyAlignment="1">
      <alignment horizontal="center" vertical="center"/>
      <protection/>
    </xf>
    <xf numFmtId="3" fontId="14" fillId="0" borderId="0" xfId="96" applyNumberFormat="1" applyBorder="1" applyAlignment="1">
      <alignment horizontal="center" vertical="center"/>
      <protection/>
    </xf>
    <xf numFmtId="3" fontId="14" fillId="0" borderId="39" xfId="96" applyNumberFormat="1" applyBorder="1" applyAlignment="1">
      <alignment horizontal="center" vertical="center"/>
      <protection/>
    </xf>
    <xf numFmtId="0" fontId="14" fillId="0" borderId="26" xfId="96" applyFont="1" applyBorder="1" applyAlignment="1">
      <alignment horizontal="center" vertical="center"/>
      <protection/>
    </xf>
    <xf numFmtId="167" fontId="14" fillId="0" borderId="28" xfId="96" applyNumberFormat="1" applyFont="1" applyBorder="1" applyAlignment="1">
      <alignment horizontal="center" vertical="center"/>
      <protection/>
    </xf>
    <xf numFmtId="167" fontId="14" fillId="0" borderId="30" xfId="96" applyNumberFormat="1" applyBorder="1" applyAlignment="1">
      <alignment horizontal="center" vertical="center"/>
      <protection/>
    </xf>
    <xf numFmtId="167" fontId="14" fillId="0" borderId="28" xfId="96" applyNumberFormat="1" applyBorder="1" applyAlignment="1">
      <alignment horizontal="center" vertical="center"/>
      <protection/>
    </xf>
    <xf numFmtId="3" fontId="14" fillId="0" borderId="28" xfId="96" applyNumberFormat="1" applyFont="1" applyBorder="1" applyAlignment="1">
      <alignment horizontal="center" vertical="center"/>
      <protection/>
    </xf>
    <xf numFmtId="3" fontId="34" fillId="0" borderId="41" xfId="96" applyNumberFormat="1" applyFont="1" applyBorder="1" applyAlignment="1">
      <alignment horizontal="center" vertical="center"/>
      <protection/>
    </xf>
    <xf numFmtId="3" fontId="34" fillId="0" borderId="42" xfId="96" applyNumberFormat="1" applyFont="1" applyBorder="1" applyAlignment="1">
      <alignment horizontal="center" vertical="center"/>
      <protection/>
    </xf>
    <xf numFmtId="3" fontId="14" fillId="0" borderId="29" xfId="96" applyNumberFormat="1" applyFont="1" applyBorder="1" applyAlignment="1">
      <alignment horizontal="center" vertical="center"/>
      <protection/>
    </xf>
    <xf numFmtId="9" fontId="34" fillId="0" borderId="30" xfId="96" applyNumberFormat="1" applyFont="1" applyBorder="1" applyAlignment="1">
      <alignment horizontal="center" vertical="center"/>
      <protection/>
    </xf>
    <xf numFmtId="3" fontId="14" fillId="0" borderId="43" xfId="96" applyNumberFormat="1" applyBorder="1" applyAlignment="1">
      <alignment horizontal="center" vertical="center"/>
      <protection/>
    </xf>
    <xf numFmtId="3" fontId="14" fillId="0" borderId="21" xfId="96" applyNumberFormat="1" applyBorder="1" applyAlignment="1">
      <alignment horizontal="center" vertical="center"/>
      <protection/>
    </xf>
    <xf numFmtId="3" fontId="14" fillId="0" borderId="24" xfId="96" applyNumberFormat="1" applyBorder="1" applyAlignment="1">
      <alignment horizontal="center" vertical="center"/>
      <protection/>
    </xf>
    <xf numFmtId="0" fontId="14" fillId="0" borderId="20" xfId="96" applyFont="1" applyBorder="1" applyAlignment="1">
      <alignment horizontal="center" vertical="center"/>
      <protection/>
    </xf>
    <xf numFmtId="167" fontId="14" fillId="0" borderId="22" xfId="96" applyNumberFormat="1" applyFont="1" applyBorder="1" applyAlignment="1">
      <alignment horizontal="center" vertical="center"/>
      <protection/>
    </xf>
    <xf numFmtId="167" fontId="14" fillId="0" borderId="23" xfId="96" applyNumberFormat="1" applyBorder="1" applyAlignment="1">
      <alignment horizontal="center" vertical="center"/>
      <protection/>
    </xf>
    <xf numFmtId="167" fontId="14" fillId="0" borderId="22" xfId="96" applyNumberFormat="1" applyBorder="1" applyAlignment="1">
      <alignment horizontal="center" vertical="center"/>
      <protection/>
    </xf>
    <xf numFmtId="3" fontId="14" fillId="0" borderId="22" xfId="96" applyNumberFormat="1" applyFont="1" applyBorder="1" applyAlignment="1">
      <alignment horizontal="center" vertical="center"/>
      <protection/>
    </xf>
    <xf numFmtId="3" fontId="34" fillId="0" borderId="43" xfId="96" applyNumberFormat="1" applyFont="1" applyBorder="1" applyAlignment="1">
      <alignment horizontal="center" vertical="center"/>
      <protection/>
    </xf>
    <xf numFmtId="3" fontId="34" fillId="0" borderId="44" xfId="96" applyNumberFormat="1" applyFont="1" applyBorder="1" applyAlignment="1">
      <alignment horizontal="center" vertical="center"/>
      <protection/>
    </xf>
    <xf numFmtId="3" fontId="14" fillId="0" borderId="21" xfId="96" applyNumberFormat="1" applyFont="1" applyBorder="1" applyAlignment="1">
      <alignment horizontal="center" vertical="center"/>
      <protection/>
    </xf>
    <xf numFmtId="9" fontId="34" fillId="0" borderId="23" xfId="96" applyNumberFormat="1" applyFont="1" applyBorder="1" applyAlignment="1">
      <alignment horizontal="center" vertical="center"/>
      <protection/>
    </xf>
    <xf numFmtId="0" fontId="14" fillId="0" borderId="11" xfId="96" applyBorder="1" applyAlignment="1">
      <alignment horizontal="center" vertical="center"/>
      <protection/>
    </xf>
    <xf numFmtId="0" fontId="14" fillId="0" borderId="20" xfId="96" applyBorder="1" applyAlignment="1">
      <alignment horizontal="center" vertical="center"/>
      <protection/>
    </xf>
    <xf numFmtId="3" fontId="14" fillId="0" borderId="0" xfId="96" applyNumberFormat="1">
      <alignment/>
      <protection/>
    </xf>
    <xf numFmtId="3" fontId="14" fillId="0" borderId="0" xfId="96" applyNumberFormat="1" applyAlignment="1">
      <alignment horizontal="center"/>
      <protection/>
    </xf>
    <xf numFmtId="184" fontId="14" fillId="0" borderId="0" xfId="96" applyNumberFormat="1">
      <alignment/>
      <protection/>
    </xf>
    <xf numFmtId="0" fontId="14" fillId="0" borderId="45" xfId="96" applyBorder="1" applyAlignment="1">
      <alignment horizontal="center" vertical="center"/>
      <protection/>
    </xf>
    <xf numFmtId="167" fontId="14" fillId="0" borderId="46" xfId="96" applyNumberFormat="1" applyFont="1" applyBorder="1" applyAlignment="1">
      <alignment horizontal="center" vertical="center"/>
      <protection/>
    </xf>
    <xf numFmtId="167" fontId="14" fillId="0" borderId="47" xfId="96" applyNumberFormat="1" applyBorder="1" applyAlignment="1">
      <alignment horizontal="center" vertical="center"/>
      <protection/>
    </xf>
    <xf numFmtId="167" fontId="14" fillId="0" borderId="46" xfId="96" applyNumberFormat="1" applyBorder="1" applyAlignment="1">
      <alignment horizontal="center" vertical="center"/>
      <protection/>
    </xf>
    <xf numFmtId="167" fontId="14" fillId="0" borderId="48" xfId="96" applyNumberFormat="1" applyBorder="1" applyAlignment="1">
      <alignment horizontal="center" vertical="center"/>
      <protection/>
    </xf>
    <xf numFmtId="3" fontId="14" fillId="0" borderId="46" xfId="96" applyNumberFormat="1" applyFont="1" applyBorder="1" applyAlignment="1">
      <alignment horizontal="center" vertical="center"/>
      <protection/>
    </xf>
    <xf numFmtId="3" fontId="34" fillId="0" borderId="49" xfId="96" applyNumberFormat="1" applyFont="1" applyBorder="1" applyAlignment="1">
      <alignment horizontal="center" vertical="center"/>
      <protection/>
    </xf>
    <xf numFmtId="3" fontId="34" fillId="0" borderId="50" xfId="96" applyNumberFormat="1" applyFont="1" applyBorder="1" applyAlignment="1">
      <alignment horizontal="center" vertical="center"/>
      <protection/>
    </xf>
    <xf numFmtId="9" fontId="34" fillId="0" borderId="47" xfId="96" applyNumberFormat="1" applyFont="1" applyBorder="1" applyAlignment="1">
      <alignment horizontal="center" vertical="center"/>
      <protection/>
    </xf>
    <xf numFmtId="3" fontId="14" fillId="0" borderId="51" xfId="96" applyNumberFormat="1" applyBorder="1" applyAlignment="1">
      <alignment horizontal="center" vertical="center"/>
      <protection/>
    </xf>
    <xf numFmtId="3" fontId="14" fillId="0" borderId="49" xfId="96" applyNumberFormat="1" applyBorder="1" applyAlignment="1">
      <alignment horizontal="center" vertical="center"/>
      <protection/>
    </xf>
    <xf numFmtId="3" fontId="14" fillId="0" borderId="52" xfId="96" applyNumberFormat="1" applyBorder="1" applyAlignment="1">
      <alignment horizontal="center" vertical="center"/>
      <protection/>
    </xf>
    <xf numFmtId="0" fontId="14" fillId="0" borderId="53" xfId="96" applyFont="1" applyBorder="1" applyAlignment="1">
      <alignment horizontal="center" vertical="center"/>
      <protection/>
    </xf>
    <xf numFmtId="9" fontId="27" fillId="0" borderId="0" xfId="101" applyFont="1" applyAlignment="1">
      <alignment/>
    </xf>
    <xf numFmtId="164" fontId="27" fillId="0" borderId="0" xfId="0" applyNumberFormat="1" applyFont="1" applyAlignment="1">
      <alignment/>
    </xf>
    <xf numFmtId="9" fontId="27" fillId="0" borderId="0" xfId="0" applyNumberFormat="1" applyFont="1" applyAlignment="1">
      <alignment/>
    </xf>
    <xf numFmtId="9" fontId="27" fillId="0" borderId="0" xfId="101" applyNumberFormat="1" applyFont="1" applyAlignment="1">
      <alignment/>
    </xf>
    <xf numFmtId="9" fontId="14" fillId="0" borderId="0" xfId="102" applyFont="1" applyBorder="1" applyAlignment="1">
      <alignment horizontal="center"/>
    </xf>
    <xf numFmtId="9" fontId="14" fillId="0" borderId="21" xfId="102" applyFont="1" applyBorder="1" applyAlignment="1">
      <alignment horizontal="center"/>
    </xf>
    <xf numFmtId="0" fontId="14" fillId="0" borderId="45" xfId="88" applyFont="1" applyFill="1" applyBorder="1" applyAlignment="1">
      <alignment horizontal="center" vertical="center" wrapText="1"/>
      <protection/>
    </xf>
    <xf numFmtId="9" fontId="14" fillId="0" borderId="51" xfId="102" applyFont="1" applyBorder="1" applyAlignment="1">
      <alignment horizontal="center"/>
    </xf>
    <xf numFmtId="9" fontId="27" fillId="0" borderId="51" xfId="102" applyFont="1" applyBorder="1" applyAlignment="1">
      <alignment horizontal="center"/>
    </xf>
    <xf numFmtId="9" fontId="34" fillId="0" borderId="46" xfId="88" applyNumberFormat="1" applyFont="1" applyFill="1" applyBorder="1" applyAlignment="1">
      <alignment horizontal="center"/>
      <protection/>
    </xf>
    <xf numFmtId="9" fontId="14" fillId="0" borderId="51" xfId="88" applyNumberFormat="1" applyFont="1" applyFill="1" applyBorder="1" applyAlignment="1">
      <alignment horizontal="center"/>
      <protection/>
    </xf>
    <xf numFmtId="9" fontId="14" fillId="0" borderId="47" xfId="88" applyNumberFormat="1" applyFont="1" applyFill="1" applyBorder="1" applyAlignment="1">
      <alignment horizontal="center"/>
      <protection/>
    </xf>
    <xf numFmtId="9" fontId="34" fillId="0" borderId="52" xfId="88" applyNumberFormat="1" applyFont="1" applyFill="1" applyBorder="1" applyAlignment="1">
      <alignment horizontal="center"/>
      <protection/>
    </xf>
    <xf numFmtId="0" fontId="14" fillId="0" borderId="0" xfId="88" applyFont="1" applyFill="1" applyAlignment="1">
      <alignment horizontal="center"/>
      <protection/>
    </xf>
    <xf numFmtId="0" fontId="14" fillId="0" borderId="45" xfId="88" applyFont="1" applyFill="1" applyBorder="1" applyAlignment="1">
      <alignment horizontal="center" vertical="justify"/>
      <protection/>
    </xf>
    <xf numFmtId="9" fontId="33" fillId="0" borderId="51" xfId="88" applyNumberFormat="1" applyFont="1" applyFill="1" applyBorder="1" applyAlignment="1">
      <alignment horizontal="center"/>
      <protection/>
    </xf>
    <xf numFmtId="9" fontId="14" fillId="0" borderId="51" xfId="88" applyNumberFormat="1" applyFill="1" applyBorder="1" applyAlignment="1">
      <alignment horizontal="center"/>
      <protection/>
    </xf>
    <xf numFmtId="9" fontId="42" fillId="0" borderId="46" xfId="88" applyNumberFormat="1" applyFont="1" applyFill="1" applyBorder="1" applyAlignment="1">
      <alignment horizontal="center"/>
      <protection/>
    </xf>
    <xf numFmtId="9" fontId="42" fillId="0" borderId="47" xfId="88" applyNumberFormat="1" applyFont="1" applyFill="1" applyBorder="1" applyAlignment="1">
      <alignment horizontal="center"/>
      <protection/>
    </xf>
    <xf numFmtId="9" fontId="42" fillId="0" borderId="52" xfId="88" applyNumberFormat="1" applyFont="1" applyFill="1" applyBorder="1" applyAlignment="1">
      <alignment horizontal="center"/>
      <protection/>
    </xf>
    <xf numFmtId="0" fontId="14" fillId="0" borderId="54" xfId="96" applyFont="1" applyBorder="1" applyAlignment="1">
      <alignment horizontal="center" vertical="center" wrapText="1"/>
      <protection/>
    </xf>
    <xf numFmtId="0" fontId="34" fillId="0" borderId="55" xfId="96" applyFont="1" applyBorder="1" applyAlignment="1">
      <alignment horizontal="center" vertical="center" wrapText="1"/>
      <protection/>
    </xf>
    <xf numFmtId="0" fontId="34" fillId="0" borderId="54" xfId="96" applyFont="1" applyBorder="1" applyAlignment="1">
      <alignment horizontal="center" vertical="center" wrapText="1"/>
      <protection/>
    </xf>
    <xf numFmtId="0" fontId="27" fillId="0" borderId="56" xfId="96" applyFont="1" applyBorder="1" applyAlignment="1">
      <alignment horizontal="left" vertical="center" wrapText="1"/>
      <protection/>
    </xf>
    <xf numFmtId="0" fontId="27" fillId="0" borderId="57" xfId="96" applyFont="1" applyBorder="1" applyAlignment="1">
      <alignment horizontal="left" vertical="center" wrapText="1"/>
      <protection/>
    </xf>
    <xf numFmtId="0" fontId="27" fillId="0" borderId="58" xfId="96" applyFont="1" applyBorder="1" applyAlignment="1">
      <alignment horizontal="left" vertical="center" wrapText="1"/>
      <protection/>
    </xf>
    <xf numFmtId="0" fontId="27" fillId="0" borderId="59" xfId="96" applyFont="1" applyBorder="1" applyAlignment="1">
      <alignment horizontal="left" vertical="center" wrapText="1"/>
      <protection/>
    </xf>
    <xf numFmtId="0" fontId="27" fillId="0" borderId="60" xfId="96" applyFont="1" applyBorder="1" applyAlignment="1">
      <alignment horizontal="left" vertical="center" wrapText="1"/>
      <protection/>
    </xf>
    <xf numFmtId="0" fontId="27" fillId="0" borderId="61" xfId="96" applyFont="1" applyBorder="1" applyAlignment="1">
      <alignment horizontal="left" vertical="center" wrapText="1"/>
      <protection/>
    </xf>
    <xf numFmtId="0" fontId="45" fillId="0" borderId="55" xfId="96" applyFont="1" applyBorder="1" applyAlignment="1">
      <alignment horizontal="center" vertical="center" wrapText="1"/>
      <protection/>
    </xf>
    <xf numFmtId="0" fontId="45" fillId="0" borderId="39" xfId="96" applyFont="1" applyBorder="1" applyAlignment="1">
      <alignment horizontal="center" vertical="center" wrapText="1"/>
      <protection/>
    </xf>
    <xf numFmtId="0" fontId="46" fillId="0" borderId="16" xfId="96" applyFont="1" applyBorder="1" applyAlignment="1">
      <alignment horizontal="center" vertical="center" wrapText="1"/>
      <protection/>
    </xf>
    <xf numFmtId="0" fontId="46" fillId="0" borderId="0" xfId="96" applyFont="1" applyBorder="1" applyAlignment="1">
      <alignment horizontal="center" vertical="center" wrapText="1"/>
      <protection/>
    </xf>
    <xf numFmtId="0" fontId="46" fillId="0" borderId="19" xfId="96" applyFont="1" applyBorder="1" applyAlignment="1">
      <alignment horizontal="center" vertical="center" wrapText="1"/>
      <protection/>
    </xf>
    <xf numFmtId="0" fontId="46" fillId="0" borderId="12" xfId="96" applyFont="1" applyBorder="1" applyAlignment="1">
      <alignment horizontal="center" vertical="center" wrapText="1"/>
      <protection/>
    </xf>
    <xf numFmtId="0" fontId="47" fillId="0" borderId="15" xfId="96" applyFont="1" applyBorder="1" applyAlignment="1">
      <alignment horizontal="center" vertical="center" wrapText="1"/>
      <protection/>
    </xf>
    <xf numFmtId="0" fontId="14" fillId="0" borderId="17" xfId="96" applyFont="1" applyBorder="1" applyAlignment="1">
      <alignment horizontal="center" vertical="center" wrapText="1"/>
      <protection/>
    </xf>
    <xf numFmtId="0" fontId="14" fillId="0" borderId="15" xfId="96" applyFont="1" applyBorder="1" applyAlignment="1">
      <alignment horizontal="center" vertical="center" wrapText="1"/>
      <protection/>
    </xf>
    <xf numFmtId="0" fontId="14" fillId="0" borderId="55" xfId="96" applyFont="1" applyBorder="1" applyAlignment="1">
      <alignment horizontal="center" vertical="center" wrapText="1"/>
      <protection/>
    </xf>
    <xf numFmtId="0" fontId="35" fillId="0" borderId="62" xfId="96" applyFont="1" applyBorder="1" applyAlignment="1">
      <alignment horizontal="center" vertical="center" wrapText="1"/>
      <protection/>
    </xf>
    <xf numFmtId="0" fontId="35" fillId="0" borderId="63" xfId="96" applyFont="1" applyBorder="1" applyAlignment="1">
      <alignment horizontal="center" vertical="center" wrapText="1"/>
      <protection/>
    </xf>
    <xf numFmtId="0" fontId="35" fillId="0" borderId="64" xfId="96" applyFont="1" applyBorder="1" applyAlignment="1">
      <alignment horizontal="center" vertical="center" wrapText="1"/>
      <protection/>
    </xf>
    <xf numFmtId="0" fontId="28" fillId="0" borderId="53" xfId="96" applyFont="1" applyBorder="1" applyAlignment="1">
      <alignment horizontal="center" vertical="center" wrapText="1"/>
      <protection/>
    </xf>
    <xf numFmtId="0" fontId="28" fillId="0" borderId="15" xfId="96" applyFont="1" applyBorder="1" applyAlignment="1">
      <alignment horizontal="center" vertical="center" wrapText="1"/>
      <protection/>
    </xf>
    <xf numFmtId="0" fontId="28" fillId="0" borderId="17" xfId="96" applyFont="1" applyBorder="1" applyAlignment="1">
      <alignment horizontal="center" vertical="center" wrapText="1"/>
      <protection/>
    </xf>
    <xf numFmtId="0" fontId="28" fillId="0" borderId="65" xfId="96" applyFont="1" applyBorder="1" applyAlignment="1">
      <alignment horizontal="center" vertical="center" wrapText="1"/>
      <protection/>
    </xf>
    <xf numFmtId="0" fontId="28" fillId="0" borderId="66" xfId="96" applyFont="1" applyBorder="1" applyAlignment="1">
      <alignment horizontal="center" vertical="center" wrapText="1"/>
      <protection/>
    </xf>
    <xf numFmtId="0" fontId="28" fillId="0" borderId="37" xfId="96" applyFont="1" applyFill="1" applyBorder="1" applyAlignment="1">
      <alignment horizontal="center" vertical="center" wrapText="1"/>
      <protection/>
    </xf>
    <xf numFmtId="0" fontId="28" fillId="0" borderId="67" xfId="96" applyFont="1" applyFill="1" applyBorder="1" applyAlignment="1">
      <alignment horizontal="center" vertical="center" wrapText="1"/>
      <protection/>
    </xf>
    <xf numFmtId="0" fontId="28" fillId="0" borderId="38" xfId="96" applyFont="1" applyFill="1" applyBorder="1" applyAlignment="1">
      <alignment horizontal="center" vertical="center" wrapText="1"/>
      <protection/>
    </xf>
    <xf numFmtId="0" fontId="34" fillId="0" borderId="17" xfId="96" applyFont="1" applyBorder="1" applyAlignment="1">
      <alignment horizontal="center" vertical="center" wrapText="1"/>
      <protection/>
    </xf>
    <xf numFmtId="0" fontId="34" fillId="0" borderId="18" xfId="96" applyFont="1" applyBorder="1" applyAlignment="1">
      <alignment horizontal="center" vertical="center" wrapText="1"/>
      <protection/>
    </xf>
    <xf numFmtId="0" fontId="35" fillId="0" borderId="62" xfId="0" applyFont="1" applyFill="1" applyBorder="1" applyAlignment="1">
      <alignment horizontal="center" vertical="center"/>
    </xf>
    <xf numFmtId="0" fontId="35" fillId="0" borderId="63" xfId="0" applyFont="1" applyFill="1" applyBorder="1" applyAlignment="1">
      <alignment horizontal="center" vertical="center"/>
    </xf>
    <xf numFmtId="0" fontId="35" fillId="0" borderId="64" xfId="0" applyFont="1" applyFill="1" applyBorder="1" applyAlignment="1">
      <alignment horizontal="center" vertical="center"/>
    </xf>
    <xf numFmtId="0" fontId="27" fillId="0" borderId="11"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67" xfId="0" applyFont="1" applyFill="1" applyBorder="1" applyAlignment="1">
      <alignment horizontal="center" vertical="center" wrapText="1"/>
    </xf>
    <xf numFmtId="0" fontId="34" fillId="0" borderId="37" xfId="0" applyFont="1" applyFill="1" applyBorder="1" applyAlignment="1">
      <alignment horizontal="center" vertical="center"/>
    </xf>
    <xf numFmtId="0" fontId="34" fillId="0" borderId="38" xfId="0" applyFont="1" applyFill="1" applyBorder="1" applyAlignment="1">
      <alignment horizontal="center" vertical="center"/>
    </xf>
    <xf numFmtId="0" fontId="34" fillId="0" borderId="67" xfId="0" applyFont="1" applyFill="1" applyBorder="1" applyAlignment="1">
      <alignment horizontal="center" vertical="center"/>
    </xf>
    <xf numFmtId="0" fontId="38" fillId="0" borderId="19" xfId="0" applyFont="1" applyFill="1" applyBorder="1" applyAlignment="1">
      <alignment horizontal="center" vertical="center" wrapText="1"/>
    </xf>
    <xf numFmtId="0" fontId="35" fillId="0" borderId="62" xfId="88" applyFont="1" applyFill="1" applyBorder="1" applyAlignment="1">
      <alignment horizontal="center" vertical="center"/>
      <protection/>
    </xf>
    <xf numFmtId="0" fontId="35" fillId="0" borderId="63" xfId="88" applyFont="1" applyFill="1" applyBorder="1" applyAlignment="1">
      <alignment horizontal="center" vertical="center"/>
      <protection/>
    </xf>
    <xf numFmtId="0" fontId="35" fillId="0" borderId="64" xfId="88" applyFont="1" applyFill="1" applyBorder="1" applyAlignment="1">
      <alignment horizontal="center" vertical="center"/>
      <protection/>
    </xf>
    <xf numFmtId="0" fontId="14" fillId="0" borderId="11" xfId="88" applyFont="1" applyFill="1" applyBorder="1" applyAlignment="1">
      <alignment horizontal="center" vertical="center" wrapText="1"/>
      <protection/>
    </xf>
    <xf numFmtId="0" fontId="34" fillId="0" borderId="37" xfId="88" applyFont="1" applyFill="1" applyBorder="1" applyAlignment="1">
      <alignment horizontal="center" vertical="center"/>
      <protection/>
    </xf>
    <xf numFmtId="0" fontId="34" fillId="0" borderId="38" xfId="88" applyFont="1" applyFill="1" applyBorder="1" applyAlignment="1">
      <alignment horizontal="center" vertical="center"/>
      <protection/>
    </xf>
    <xf numFmtId="0" fontId="34" fillId="0" borderId="67" xfId="88" applyFont="1" applyFill="1" applyBorder="1" applyAlignment="1">
      <alignment horizontal="center" vertical="center"/>
      <protection/>
    </xf>
    <xf numFmtId="0" fontId="34" fillId="0" borderId="27" xfId="88" applyFont="1" applyFill="1" applyBorder="1" applyAlignment="1">
      <alignment horizontal="center" vertical="center"/>
      <protection/>
    </xf>
    <xf numFmtId="0" fontId="14" fillId="0" borderId="37" xfId="88" applyFont="1" applyFill="1" applyBorder="1" applyAlignment="1">
      <alignment horizontal="center" vertical="center" wrapText="1"/>
      <protection/>
    </xf>
    <xf numFmtId="0" fontId="14" fillId="0" borderId="38" xfId="88" applyFont="1" applyFill="1" applyBorder="1" applyAlignment="1">
      <alignment horizontal="center" vertical="center" wrapText="1"/>
      <protection/>
    </xf>
    <xf numFmtId="0" fontId="14" fillId="0" borderId="67" xfId="88" applyFont="1" applyFill="1" applyBorder="1" applyAlignment="1">
      <alignment horizontal="center" vertical="center" wrapText="1"/>
      <protection/>
    </xf>
    <xf numFmtId="0" fontId="14" fillId="0" borderId="15" xfId="88" applyFont="1" applyFill="1" applyBorder="1" applyAlignment="1">
      <alignment horizontal="center" vertical="center" wrapText="1"/>
      <protection/>
    </xf>
    <xf numFmtId="0" fontId="14" fillId="0" borderId="9" xfId="88" applyFont="1" applyFill="1" applyBorder="1" applyAlignment="1">
      <alignment horizontal="center" vertical="center" wrapText="1"/>
      <protection/>
    </xf>
    <xf numFmtId="0" fontId="14" fillId="0" borderId="19" xfId="88" applyFont="1" applyFill="1" applyBorder="1" applyAlignment="1">
      <alignment horizontal="center" vertical="center" wrapText="1"/>
      <protection/>
    </xf>
    <xf numFmtId="0" fontId="14" fillId="0" borderId="12" xfId="88" applyFont="1" applyFill="1" applyBorder="1" applyAlignment="1">
      <alignment horizontal="center" vertical="center" wrapText="1"/>
      <protection/>
    </xf>
    <xf numFmtId="0" fontId="14" fillId="0" borderId="11" xfId="88" applyFill="1" applyBorder="1" applyAlignment="1">
      <alignment horizontal="center" vertical="center" wrapText="1"/>
      <protection/>
    </xf>
    <xf numFmtId="0" fontId="34" fillId="0" borderId="37" xfId="88" applyFont="1" applyFill="1" applyBorder="1" applyAlignment="1">
      <alignment horizontal="center" vertical="center" wrapText="1"/>
      <protection/>
    </xf>
    <xf numFmtId="0" fontId="34" fillId="0" borderId="38" xfId="88" applyFont="1" applyFill="1" applyBorder="1" applyAlignment="1">
      <alignment horizontal="center" vertical="center" wrapText="1"/>
      <protection/>
    </xf>
    <xf numFmtId="0" fontId="34" fillId="0" borderId="67" xfId="88" applyFont="1" applyFill="1" applyBorder="1" applyAlignment="1">
      <alignment horizontal="center" vertical="center" wrapText="1"/>
      <protection/>
    </xf>
    <xf numFmtId="0" fontId="34" fillId="0" borderId="27" xfId="88" applyFont="1" applyFill="1" applyBorder="1" applyAlignment="1">
      <alignment horizontal="center" vertical="center" wrapText="1"/>
      <protection/>
    </xf>
    <xf numFmtId="0" fontId="42" fillId="0" borderId="15" xfId="88" applyFont="1" applyFill="1" applyBorder="1" applyAlignment="1">
      <alignment horizontal="center" vertical="center" wrapText="1"/>
      <protection/>
    </xf>
    <xf numFmtId="0" fontId="42" fillId="0" borderId="9" xfId="88" applyFont="1" applyFill="1" applyBorder="1" applyAlignment="1">
      <alignment horizontal="center" vertical="center" wrapText="1"/>
      <protection/>
    </xf>
    <xf numFmtId="0" fontId="42" fillId="0" borderId="17" xfId="88" applyFont="1" applyFill="1" applyBorder="1" applyAlignment="1">
      <alignment horizontal="center" vertical="center" wrapText="1"/>
      <protection/>
    </xf>
    <xf numFmtId="0" fontId="42" fillId="0" borderId="18" xfId="88" applyFont="1" applyFill="1" applyBorder="1" applyAlignment="1">
      <alignment horizontal="center" vertical="center" wrapText="1"/>
      <protection/>
    </xf>
    <xf numFmtId="0" fontId="42" fillId="0" borderId="19" xfId="88" applyFont="1" applyFill="1" applyBorder="1" applyAlignment="1">
      <alignment horizontal="center" vertical="center" wrapText="1"/>
      <protection/>
    </xf>
    <xf numFmtId="0" fontId="42" fillId="0" borderId="12" xfId="88" applyFont="1" applyFill="1" applyBorder="1" applyAlignment="1">
      <alignment horizontal="center" vertical="center" wrapText="1"/>
      <protection/>
    </xf>
    <xf numFmtId="0" fontId="34" fillId="0" borderId="15" xfId="88" applyFont="1" applyFill="1" applyBorder="1" applyAlignment="1">
      <alignment horizontal="center" vertical="center" wrapText="1"/>
      <protection/>
    </xf>
    <xf numFmtId="0" fontId="34" fillId="0" borderId="9" xfId="88" applyFont="1" applyFill="1" applyBorder="1" applyAlignment="1">
      <alignment horizontal="center" vertical="center" wrapText="1"/>
      <protection/>
    </xf>
    <xf numFmtId="0" fontId="14" fillId="0" borderId="17" xfId="88" applyFont="1" applyFill="1" applyBorder="1" applyAlignment="1">
      <alignment horizontal="center" vertical="center" wrapText="1"/>
      <protection/>
    </xf>
    <xf numFmtId="0" fontId="14" fillId="0" borderId="18" xfId="88" applyFont="1" applyFill="1" applyBorder="1" applyAlignment="1">
      <alignment horizontal="center" vertical="center" wrapText="1"/>
      <protection/>
    </xf>
    <xf numFmtId="0" fontId="47" fillId="0" borderId="65" xfId="96" applyFont="1" applyBorder="1" applyAlignment="1">
      <alignment horizontal="center" vertical="center" wrapText="1"/>
      <protection/>
    </xf>
    <xf numFmtId="0" fontId="14" fillId="0" borderId="66" xfId="96" applyFont="1" applyBorder="1" applyAlignment="1">
      <alignment horizontal="center" vertical="center" wrapText="1"/>
      <protection/>
    </xf>
    <xf numFmtId="0" fontId="47" fillId="0" borderId="65" xfId="96" applyFont="1" applyBorder="1" applyAlignment="1">
      <alignment horizontal="center" vertical="center" wrapText="1"/>
      <protection/>
    </xf>
    <xf numFmtId="0" fontId="14" fillId="0" borderId="66" xfId="96" applyFont="1" applyBorder="1" applyAlignment="1">
      <alignment horizontal="center" vertical="center" wrapText="1"/>
      <protection/>
    </xf>
    <xf numFmtId="0" fontId="14" fillId="0" borderId="65" xfId="96" applyFont="1" applyBorder="1" applyAlignment="1">
      <alignment horizontal="center" vertical="center" wrapText="1"/>
      <protection/>
    </xf>
    <xf numFmtId="0" fontId="14" fillId="0" borderId="68" xfId="96" applyFont="1" applyBorder="1" applyAlignment="1">
      <alignment horizontal="center" vertical="center" wrapText="1"/>
      <protection/>
    </xf>
    <xf numFmtId="0" fontId="34" fillId="0" borderId="69" xfId="96" applyFont="1" applyBorder="1" applyAlignment="1">
      <alignment horizontal="center" vertical="center" wrapText="1"/>
      <protection/>
    </xf>
    <xf numFmtId="0" fontId="34" fillId="0" borderId="68" xfId="96" applyFont="1" applyBorder="1" applyAlignment="1">
      <alignment horizontal="center" vertical="center" wrapText="1"/>
      <protection/>
    </xf>
    <xf numFmtId="0" fontId="14" fillId="0" borderId="69" xfId="96" applyFont="1" applyBorder="1" applyAlignment="1">
      <alignment horizontal="center" vertical="center" wrapText="1"/>
      <protection/>
    </xf>
    <xf numFmtId="0" fontId="34" fillId="0" borderId="66" xfId="96" applyFont="1" applyBorder="1" applyAlignment="1">
      <alignment horizontal="center" vertical="center" wrapText="1"/>
      <protection/>
    </xf>
    <xf numFmtId="0" fontId="49" fillId="0" borderId="69" xfId="96" applyFont="1" applyBorder="1" applyAlignment="1">
      <alignment horizontal="center" vertical="center"/>
      <protection/>
    </xf>
    <xf numFmtId="0" fontId="49" fillId="0" borderId="13" xfId="96" applyFont="1" applyBorder="1" applyAlignment="1">
      <alignment horizontal="center" vertical="center"/>
      <protection/>
    </xf>
    <xf numFmtId="0" fontId="49" fillId="0" borderId="14" xfId="96" applyFont="1" applyBorder="1" applyAlignment="1">
      <alignment horizontal="center" vertical="center"/>
      <protection/>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38" fillId="0" borderId="14" xfId="0" applyFont="1" applyFill="1" applyBorder="1" applyAlignment="1">
      <alignment horizontal="center" vertical="center" wrapText="1"/>
    </xf>
    <xf numFmtId="9" fontId="27" fillId="0" borderId="16" xfId="102" applyFont="1" applyBorder="1" applyAlignment="1">
      <alignment horizontal="center"/>
    </xf>
    <xf numFmtId="9" fontId="26" fillId="0" borderId="15" xfId="102" applyFont="1" applyBorder="1" applyAlignment="1">
      <alignment horizontal="center"/>
    </xf>
    <xf numFmtId="9" fontId="27" fillId="0" borderId="17" xfId="102" applyFont="1" applyBorder="1" applyAlignment="1">
      <alignment horizontal="center"/>
    </xf>
    <xf numFmtId="9" fontId="26" fillId="0" borderId="9" xfId="102" applyFont="1" applyBorder="1" applyAlignment="1">
      <alignment horizontal="center"/>
    </xf>
    <xf numFmtId="9" fontId="27" fillId="0" borderId="18" xfId="102" applyFont="1" applyBorder="1" applyAlignment="1">
      <alignment horizontal="center"/>
    </xf>
    <xf numFmtId="9" fontId="26" fillId="0" borderId="28" xfId="102" applyFont="1" applyBorder="1" applyAlignment="1">
      <alignment horizontal="center"/>
    </xf>
    <xf numFmtId="9" fontId="27" fillId="0" borderId="23" xfId="102" applyFont="1" applyBorder="1" applyAlignment="1">
      <alignment horizontal="center"/>
    </xf>
    <xf numFmtId="9" fontId="26" fillId="0" borderId="46" xfId="102" applyFont="1" applyBorder="1" applyAlignment="1">
      <alignment horizontal="center"/>
    </xf>
    <xf numFmtId="9" fontId="27" fillId="0" borderId="47" xfId="102" applyFont="1" applyBorder="1" applyAlignment="1">
      <alignment horizontal="center"/>
    </xf>
  </cellXfs>
  <cellStyles count="10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on" xfId="59"/>
    <cellStyle name="Calcul" xfId="60"/>
    <cellStyle name="Calculation" xfId="61"/>
    <cellStyle name="Cellule liée" xfId="62"/>
    <cellStyle name="Check Cell"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Motif" xfId="85"/>
    <cellStyle name="Neutral" xfId="86"/>
    <cellStyle name="Neutre" xfId="87"/>
    <cellStyle name="Normal 2" xfId="88"/>
    <cellStyle name="Normal 2 2" xfId="89"/>
    <cellStyle name="Normal 2 3" xfId="90"/>
    <cellStyle name="Normal 2_AccumulationEquation" xfId="91"/>
    <cellStyle name="Normal 2_AccumulationEquation 2" xfId="92"/>
    <cellStyle name="Normal 3" xfId="93"/>
    <cellStyle name="Normal 4" xfId="94"/>
    <cellStyle name="Normal_AccumulationEquation" xfId="95"/>
    <cellStyle name="Normal_France" xfId="96"/>
    <cellStyle name="Normal_France 2" xfId="97"/>
    <cellStyle name="Normal_MainTablesFigures" xfId="98"/>
    <cellStyle name="Note" xfId="99"/>
    <cellStyle name="Output" xfId="100"/>
    <cellStyle name="Percent" xfId="101"/>
    <cellStyle name="Pourcentage 2" xfId="102"/>
    <cellStyle name="Pourcentage 3" xfId="103"/>
    <cellStyle name="Pourcentage 4" xfId="104"/>
    <cellStyle name="Remarque" xfId="105"/>
    <cellStyle name="Sortie" xfId="106"/>
    <cellStyle name="Standard_2 + 3" xfId="107"/>
    <cellStyle name="style_col_headings" xfId="108"/>
    <cellStyle name="Texte explicatif" xfId="109"/>
    <cellStyle name="Title" xfId="110"/>
    <cellStyle name="Titre " xfId="111"/>
    <cellStyle name="Titre 1" xfId="112"/>
    <cellStyle name="Titre 2" xfId="113"/>
    <cellStyle name="Titre 3" xfId="114"/>
    <cellStyle name="Titre 4" xfId="115"/>
    <cellStyle name="Total" xfId="116"/>
    <cellStyle name="Vérification de cellule" xfId="117"/>
    <cellStyle name="Virgule fixe" xfId="118"/>
    <cellStyle name="Warning Text" xfId="119"/>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r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Table FR.1"/>
      <sheetName val="Table FR.2"/>
      <sheetName val="Table FR.3"/>
      <sheetName val="Table FR.3b"/>
      <sheetName val="Table FR.3c"/>
      <sheetName val="Table FR.4a"/>
      <sheetName val="Table FR.4b"/>
      <sheetName val="Table FR.4c"/>
      <sheetName val="Table FR.4d"/>
      <sheetName val="Table FR.4e"/>
      <sheetName val="Table FR.4f"/>
      <sheetName val="Table FR.5a"/>
      <sheetName val="Table FR.5b"/>
      <sheetName val="Table FR.5c"/>
      <sheetName val="Table FR.5d"/>
      <sheetName val="Table FR.6a"/>
      <sheetName val="Table FR.6b"/>
      <sheetName val="Table FR.6c"/>
      <sheetName val="Table FR.6d"/>
      <sheetName val="Table FR.6e"/>
      <sheetName val="Table FR.6f"/>
      <sheetName val="Table FR.7"/>
      <sheetName val="Table FR.8"/>
      <sheetName val="Table FR.8b"/>
      <sheetName val="Table FR.9"/>
      <sheetName val="Table FR.10"/>
      <sheetName val="Table FR.11a"/>
      <sheetName val="Table FR.11b"/>
      <sheetName val="Table FR.12"/>
      <sheetName val="Table FR.12b"/>
      <sheetName val="Table FR.12c"/>
      <sheetName val="Table FR.13"/>
      <sheetName val="Table FR.14a"/>
      <sheetName val="Table FR.14b"/>
      <sheetName val="Table FR.14c"/>
      <sheetName val="Table FR.14d"/>
      <sheetName val="Table FR.14e"/>
      <sheetName val="Table FR.15a"/>
      <sheetName val="Table FR.15b"/>
      <sheetName val="Table FR.15c"/>
      <sheetName val="DataFR1"/>
      <sheetName val="DataFR2"/>
      <sheetName val="Summary"/>
      <sheetName val="TableFR1"/>
      <sheetName val="TableFR2"/>
      <sheetName val="TableFR3"/>
      <sheetName val="TableFR6d"/>
      <sheetName val="TableFR6dold"/>
      <sheetName val="TableFR4a"/>
      <sheetName val="TableFR4b"/>
      <sheetName val="TableFR4c"/>
      <sheetName val="TableFR4d"/>
      <sheetName val="TableFR4e"/>
      <sheetName val="TableFR4f"/>
      <sheetName val="TableFR5a"/>
      <sheetName val="TableFR5b"/>
      <sheetName val="TableFR5d"/>
      <sheetName val="TableFR6a"/>
      <sheetName val="TableFR6b"/>
      <sheetName val="TableFR6c"/>
      <sheetName val="TableFR7a"/>
      <sheetName val="TableFR7b"/>
      <sheetName val="TableFR7d"/>
      <sheetName val="TableFR9z"/>
      <sheetName val="TableFR8z"/>
      <sheetName val="TableFR9"/>
      <sheetName val="TableFR10"/>
      <sheetName val="TableFR11a"/>
      <sheetName val="TableFR11b"/>
      <sheetName val="TableFR12"/>
      <sheetName val="TableFR13"/>
      <sheetName val="TableFR14a"/>
      <sheetName val="TableFR14b"/>
      <sheetName val="TableFR14c"/>
      <sheetName val="TableFR14d"/>
      <sheetName val="TableFR14e"/>
      <sheetName val="TableFR15a"/>
      <sheetName val="TableFR15b"/>
      <sheetName val="TableFR15c"/>
      <sheetName val="TableFR3b"/>
      <sheetName val="TableFR3c"/>
      <sheetName val="TableFR5c"/>
      <sheetName val="TableFR6e"/>
      <sheetName val="TableFR6f"/>
      <sheetName val="TableFR7"/>
      <sheetName val="TableFR8"/>
      <sheetName val="TableFR12b"/>
      <sheetName val="TableFR12c"/>
      <sheetName val="Index2"/>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bde.es/webbde/en/estadis/ccff/cfcap2.html" TargetMode="External" /><Relationship Id="rId2" Type="http://schemas.openxmlformats.org/officeDocument/2006/relationships/hyperlink" Target="http://www.bde.es/webbde/en/estadis/ccff/cfcap2.html" TargetMode="External" /><Relationship Id="rId3" Type="http://schemas.openxmlformats.org/officeDocument/2006/relationships/hyperlink" Target="http://www.bde.es/webbde/en/estadis/ccff/cfcap2.html" TargetMode="External" /><Relationship Id="rId4" Type="http://schemas.openxmlformats.org/officeDocument/2006/relationships/hyperlink" Target="http://www.bde.es/webbde/en/estadis/ccff/cfcap2.html" TargetMode="External" /><Relationship Id="rId5" Type="http://schemas.openxmlformats.org/officeDocument/2006/relationships/hyperlink" Target="http://www.bde.es/webbde/en/estadis/ccff/cfcap2.html" TargetMode="External" /><Relationship Id="rId6" Type="http://schemas.openxmlformats.org/officeDocument/2006/relationships/hyperlink" Target="http://www.bde.es/webbde/en/estadis/ccff/cfcap2.html" TargetMode="External" /><Relationship Id="rId7" Type="http://schemas.openxmlformats.org/officeDocument/2006/relationships/hyperlink" Target="http://www.bde.es/webbde/en/estadis/ccff/cfcap2.html" TargetMode="External" /><Relationship Id="rId8" Type="http://schemas.openxmlformats.org/officeDocument/2006/relationships/hyperlink" Target="http://www.bde.es/webbde/en/estadis/ccff/cfcap2.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267"/>
  <sheetViews>
    <sheetView tabSelected="1" workbookViewId="0" topLeftCell="A1">
      <pane xSplit="1" ySplit="8" topLeftCell="B16" activePane="bottomRight" state="frozen"/>
      <selection pane="topLeft" activeCell="Q55" sqref="Q55"/>
      <selection pane="topRight" activeCell="Q55" sqref="Q55"/>
      <selection pane="bottomLeft" activeCell="Q55" sqref="Q55"/>
      <selection pane="bottomRight" activeCell="A3" sqref="A3:Q3"/>
    </sheetView>
  </sheetViews>
  <sheetFormatPr defaultColWidth="10.375" defaultRowHeight="15.75"/>
  <cols>
    <col min="1" max="17" width="7.875" style="189" customWidth="1"/>
    <col min="18" max="16384" width="10.375" style="189" customWidth="1"/>
  </cols>
  <sheetData>
    <row r="1" spans="1:14" ht="15">
      <c r="A1" s="187" t="s">
        <v>187</v>
      </c>
      <c r="B1" s="188"/>
      <c r="C1" s="188"/>
      <c r="D1" s="188"/>
      <c r="E1" s="188"/>
      <c r="F1" s="188"/>
      <c r="G1" s="188"/>
      <c r="H1" s="188"/>
      <c r="I1" s="188"/>
      <c r="J1" s="188"/>
      <c r="K1" s="188"/>
      <c r="L1" s="188"/>
      <c r="M1" s="188"/>
      <c r="N1" s="188"/>
    </row>
    <row r="2" ht="12.75" thickBot="1"/>
    <row r="3" spans="1:17" ht="19.5" customHeight="1" thickTop="1">
      <c r="A3" s="287" t="s">
        <v>208</v>
      </c>
      <c r="B3" s="288"/>
      <c r="C3" s="288"/>
      <c r="D3" s="288"/>
      <c r="E3" s="288"/>
      <c r="F3" s="288"/>
      <c r="G3" s="288"/>
      <c r="H3" s="288"/>
      <c r="I3" s="288"/>
      <c r="J3" s="288"/>
      <c r="K3" s="288"/>
      <c r="L3" s="288"/>
      <c r="M3" s="288"/>
      <c r="N3" s="288"/>
      <c r="O3" s="288"/>
      <c r="P3" s="288"/>
      <c r="Q3" s="289"/>
    </row>
    <row r="4" spans="1:17" ht="12">
      <c r="A4" s="190"/>
      <c r="B4" s="191"/>
      <c r="C4" s="191"/>
      <c r="D4" s="191"/>
      <c r="E4" s="191"/>
      <c r="F4" s="191"/>
      <c r="G4" s="191"/>
      <c r="H4" s="191"/>
      <c r="I4" s="191"/>
      <c r="J4" s="191"/>
      <c r="K4" s="191"/>
      <c r="L4" s="191"/>
      <c r="M4" s="191"/>
      <c r="N4" s="191"/>
      <c r="O4" s="191"/>
      <c r="P4" s="191"/>
      <c r="Q4" s="192"/>
    </row>
    <row r="5" spans="1:17" ht="12">
      <c r="A5" s="190"/>
      <c r="B5" s="193" t="s">
        <v>78</v>
      </c>
      <c r="C5" s="193" t="s">
        <v>79</v>
      </c>
      <c r="D5" s="193" t="s">
        <v>80</v>
      </c>
      <c r="E5" s="193" t="s">
        <v>81</v>
      </c>
      <c r="F5" s="194" t="s">
        <v>82</v>
      </c>
      <c r="G5" s="194" t="s">
        <v>83</v>
      </c>
      <c r="H5" s="194" t="s">
        <v>84</v>
      </c>
      <c r="I5" s="194" t="s">
        <v>85</v>
      </c>
      <c r="J5" s="194" t="s">
        <v>86</v>
      </c>
      <c r="K5" s="194" t="s">
        <v>87</v>
      </c>
      <c r="L5" s="194" t="s">
        <v>88</v>
      </c>
      <c r="M5" s="194" t="s">
        <v>89</v>
      </c>
      <c r="N5" s="194" t="s">
        <v>90</v>
      </c>
      <c r="O5" s="195" t="s">
        <v>91</v>
      </c>
      <c r="P5" s="195" t="s">
        <v>170</v>
      </c>
      <c r="Q5" s="196" t="s">
        <v>188</v>
      </c>
    </row>
    <row r="6" spans="1:17" ht="34.5" customHeight="1">
      <c r="A6" s="290"/>
      <c r="B6" s="291" t="s">
        <v>204</v>
      </c>
      <c r="C6" s="292"/>
      <c r="D6" s="295" t="s">
        <v>205</v>
      </c>
      <c r="E6" s="296"/>
      <c r="F6" s="295" t="s">
        <v>206</v>
      </c>
      <c r="G6" s="297"/>
      <c r="H6" s="297"/>
      <c r="I6" s="296"/>
      <c r="J6" s="295" t="s">
        <v>207</v>
      </c>
      <c r="K6" s="297"/>
      <c r="L6" s="297"/>
      <c r="M6" s="296"/>
      <c r="N6" s="298" t="s">
        <v>189</v>
      </c>
      <c r="O6" s="277" t="s">
        <v>190</v>
      </c>
      <c r="P6" s="279" t="s">
        <v>191</v>
      </c>
      <c r="Q6" s="281" t="s">
        <v>192</v>
      </c>
    </row>
    <row r="7" spans="1:17" ht="34.5" customHeight="1">
      <c r="A7" s="290"/>
      <c r="B7" s="293"/>
      <c r="C7" s="294"/>
      <c r="D7" s="283" t="s">
        <v>193</v>
      </c>
      <c r="E7" s="284" t="s">
        <v>194</v>
      </c>
      <c r="F7" s="285" t="s">
        <v>195</v>
      </c>
      <c r="G7" s="268" t="s">
        <v>196</v>
      </c>
      <c r="H7" s="269" t="s">
        <v>197</v>
      </c>
      <c r="I7" s="270" t="s">
        <v>198</v>
      </c>
      <c r="J7" s="286" t="s">
        <v>199</v>
      </c>
      <c r="K7" s="268" t="s">
        <v>196</v>
      </c>
      <c r="L7" s="269" t="s">
        <v>197</v>
      </c>
      <c r="M7" s="270" t="s">
        <v>198</v>
      </c>
      <c r="N7" s="299"/>
      <c r="O7" s="278"/>
      <c r="P7" s="280"/>
      <c r="Q7" s="282"/>
    </row>
    <row r="8" spans="1:17" ht="49.5" customHeight="1">
      <c r="A8" s="290"/>
      <c r="B8" s="341" t="s">
        <v>193</v>
      </c>
      <c r="C8" s="342" t="s">
        <v>194</v>
      </c>
      <c r="D8" s="343"/>
      <c r="E8" s="344"/>
      <c r="F8" s="345"/>
      <c r="G8" s="346"/>
      <c r="H8" s="347"/>
      <c r="I8" s="348"/>
      <c r="J8" s="349"/>
      <c r="K8" s="346"/>
      <c r="L8" s="347"/>
      <c r="M8" s="348"/>
      <c r="N8" s="350"/>
      <c r="O8" s="351" t="s">
        <v>200</v>
      </c>
      <c r="P8" s="352" t="s">
        <v>201</v>
      </c>
      <c r="Q8" s="353" t="s">
        <v>202</v>
      </c>
    </row>
    <row r="9" spans="1:17" ht="12">
      <c r="A9" s="247">
        <v>1970</v>
      </c>
      <c r="B9" s="199">
        <f>DataSpain!B37/1000</f>
        <v>14.49998649038573</v>
      </c>
      <c r="C9" s="200"/>
      <c r="D9" s="201">
        <f>B9*(DataSpain!$X$77/DataSpain!$X37)</f>
        <v>295.27883625489</v>
      </c>
      <c r="E9" s="201"/>
      <c r="F9" s="202">
        <f aca="true" t="shared" si="0" ref="F9:F49">1000000*B9/$O9</f>
        <v>428.24022108514845</v>
      </c>
      <c r="G9" s="202"/>
      <c r="H9" s="203">
        <f aca="true" t="shared" si="1" ref="H9:H49">1000000*B9/$P9</f>
        <v>666.1984452757282</v>
      </c>
      <c r="I9" s="204"/>
      <c r="J9" s="205">
        <f aca="true" t="shared" si="2" ref="J9:J49">1000000*D9/$O9</f>
        <v>8720.716685039864</v>
      </c>
      <c r="K9" s="205"/>
      <c r="L9" s="203">
        <f aca="true" t="shared" si="3" ref="L9:L49">1000000*D9/$P9</f>
        <v>13566.51620098172</v>
      </c>
      <c r="M9" s="204"/>
      <c r="N9" s="206"/>
      <c r="O9" s="208">
        <v>33859.469</v>
      </c>
      <c r="P9" s="207">
        <f>O9*(1-DataSpain!AU37)</f>
        <v>21765.266180386283</v>
      </c>
      <c r="Q9" s="197">
        <v>13159.877</v>
      </c>
    </row>
    <row r="10" spans="1:17" ht="12">
      <c r="A10" s="198">
        <v>1971</v>
      </c>
      <c r="B10" s="199">
        <f>DataSpain!B38/1000</f>
        <v>16.41756842951857</v>
      </c>
      <c r="C10" s="200"/>
      <c r="D10" s="201">
        <f>B10*(DataSpain!$X$77/DataSpain!$X38)</f>
        <v>310.00552223611925</v>
      </c>
      <c r="E10" s="201"/>
      <c r="F10" s="202">
        <f t="shared" si="0"/>
        <v>478.3062940860021</v>
      </c>
      <c r="G10" s="202"/>
      <c r="H10" s="203">
        <f t="shared" si="1"/>
        <v>744.0844969635212</v>
      </c>
      <c r="I10" s="204"/>
      <c r="J10" s="205">
        <f t="shared" si="2"/>
        <v>9031.641507907636</v>
      </c>
      <c r="K10" s="205"/>
      <c r="L10" s="203">
        <f t="shared" si="3"/>
        <v>14050.21115393887</v>
      </c>
      <c r="M10" s="204"/>
      <c r="N10" s="206"/>
      <c r="O10" s="208">
        <v>34324.383</v>
      </c>
      <c r="P10" s="207">
        <f>O10*(1-DataSpain!AU38)</f>
        <v>22064.11838509712</v>
      </c>
      <c r="Q10" s="197">
        <v>13228.7</v>
      </c>
    </row>
    <row r="11" spans="1:17" ht="12">
      <c r="A11" s="198">
        <v>1972</v>
      </c>
      <c r="B11" s="199">
        <f>DataSpain!B39/1000</f>
        <v>19.4435554805174</v>
      </c>
      <c r="C11" s="200"/>
      <c r="D11" s="201">
        <f>B11*(DataSpain!$X$77/DataSpain!$X39)</f>
        <v>338.3255517740711</v>
      </c>
      <c r="E11" s="201"/>
      <c r="F11" s="202">
        <f t="shared" si="0"/>
        <v>561.3583716665812</v>
      </c>
      <c r="G11" s="202"/>
      <c r="H11" s="203">
        <f t="shared" si="1"/>
        <v>874.0257376792111</v>
      </c>
      <c r="I11" s="204"/>
      <c r="J11" s="205">
        <f t="shared" si="2"/>
        <v>9767.85758280647</v>
      </c>
      <c r="K11" s="205"/>
      <c r="L11" s="203">
        <f t="shared" si="3"/>
        <v>15208.393354875743</v>
      </c>
      <c r="M11" s="204"/>
      <c r="N11" s="206"/>
      <c r="O11" s="208">
        <v>34636.618</v>
      </c>
      <c r="P11" s="207">
        <f>O11*(1-DataSpain!AU39)</f>
        <v>22245.975881838</v>
      </c>
      <c r="Q11" s="197">
        <v>13269.152</v>
      </c>
    </row>
    <row r="12" spans="1:17" ht="12">
      <c r="A12" s="198">
        <v>1973</v>
      </c>
      <c r="B12" s="199">
        <f>DataSpain!B40/1000</f>
        <v>23.59239387381048</v>
      </c>
      <c r="C12" s="200"/>
      <c r="D12" s="201">
        <f>B12*(DataSpain!$X$77/DataSpain!$X40)</f>
        <v>367.0258961640227</v>
      </c>
      <c r="E12" s="201"/>
      <c r="F12" s="202">
        <f t="shared" si="0"/>
        <v>674.990162961125</v>
      </c>
      <c r="G12" s="202"/>
      <c r="H12" s="203">
        <f t="shared" si="1"/>
        <v>1050.4513866698844</v>
      </c>
      <c r="I12" s="204"/>
      <c r="J12" s="205">
        <f t="shared" si="2"/>
        <v>10500.794060483931</v>
      </c>
      <c r="K12" s="205"/>
      <c r="L12" s="203">
        <f t="shared" si="3"/>
        <v>16341.828795815385</v>
      </c>
      <c r="M12" s="204"/>
      <c r="N12" s="206"/>
      <c r="O12" s="208">
        <v>34952.204</v>
      </c>
      <c r="P12" s="207">
        <f>O12*(1-DataSpain!AU40)</f>
        <v>22459.291475260477</v>
      </c>
      <c r="Q12" s="197">
        <v>13533.094</v>
      </c>
    </row>
    <row r="13" spans="1:17" ht="12">
      <c r="A13" s="198">
        <v>1974</v>
      </c>
      <c r="B13" s="199">
        <f>DataSpain!B41/1000</f>
        <v>28.888449668349573</v>
      </c>
      <c r="C13" s="200"/>
      <c r="D13" s="201">
        <f>B13*(DataSpain!$X$77/DataSpain!$X41)</f>
        <v>387.61136175535694</v>
      </c>
      <c r="E13" s="201"/>
      <c r="F13" s="202">
        <f t="shared" si="0"/>
        <v>818.5834846481027</v>
      </c>
      <c r="G13" s="202"/>
      <c r="H13" s="203">
        <f t="shared" si="1"/>
        <v>1273.4188623197765</v>
      </c>
      <c r="I13" s="204"/>
      <c r="J13" s="205">
        <f t="shared" si="2"/>
        <v>10983.36057620027</v>
      </c>
      <c r="K13" s="205"/>
      <c r="L13" s="203">
        <f t="shared" si="3"/>
        <v>17086.12351910006</v>
      </c>
      <c r="M13" s="204"/>
      <c r="N13" s="206"/>
      <c r="O13" s="208">
        <v>35290.78</v>
      </c>
      <c r="P13" s="207">
        <f>O13*(1-DataSpain!AU41)</f>
        <v>22685.7403507623</v>
      </c>
      <c r="Q13" s="197">
        <v>13627.869</v>
      </c>
    </row>
    <row r="14" spans="1:17" ht="12">
      <c r="A14" s="198">
        <v>1975</v>
      </c>
      <c r="B14" s="199">
        <f>DataSpain!B42/1000</f>
        <v>33.586959129764836</v>
      </c>
      <c r="C14" s="200"/>
      <c r="D14" s="201">
        <f>B14*(DataSpain!$X$77/DataSpain!$X42)</f>
        <v>385.8938448507057</v>
      </c>
      <c r="E14" s="201"/>
      <c r="F14" s="202">
        <f t="shared" si="0"/>
        <v>941.6386615645781</v>
      </c>
      <c r="G14" s="202"/>
      <c r="H14" s="203">
        <f t="shared" si="1"/>
        <v>1464.7301199956064</v>
      </c>
      <c r="I14" s="204"/>
      <c r="J14" s="205">
        <f t="shared" si="2"/>
        <v>10818.858657829667</v>
      </c>
      <c r="K14" s="205"/>
      <c r="L14" s="203">
        <f t="shared" si="3"/>
        <v>16828.863115888085</v>
      </c>
      <c r="M14" s="204"/>
      <c r="N14" s="206"/>
      <c r="O14" s="208">
        <v>35668.628</v>
      </c>
      <c r="P14" s="207">
        <f>O14*(1-DataSpain!AU42)</f>
        <v>22930.476182100756</v>
      </c>
      <c r="Q14" s="197">
        <v>13406.061</v>
      </c>
    </row>
    <row r="15" spans="1:17" ht="12">
      <c r="A15" s="198">
        <v>1976</v>
      </c>
      <c r="B15" s="199">
        <f>DataSpain!B43/1000</f>
        <v>40.270116454570406</v>
      </c>
      <c r="C15" s="200"/>
      <c r="D15" s="201">
        <f>B15*(DataSpain!$X$77/DataSpain!$X43)</f>
        <v>397.18395657589764</v>
      </c>
      <c r="E15" s="201"/>
      <c r="F15" s="202">
        <f t="shared" si="0"/>
        <v>1116.1672732323132</v>
      </c>
      <c r="G15" s="202"/>
      <c r="H15" s="203">
        <f t="shared" si="1"/>
        <v>1732.9960796294017</v>
      </c>
      <c r="I15" s="204"/>
      <c r="J15" s="205">
        <f t="shared" si="2"/>
        <v>11008.752216623567</v>
      </c>
      <c r="K15" s="205"/>
      <c r="L15" s="203">
        <f t="shared" si="3"/>
        <v>17092.531639788824</v>
      </c>
      <c r="M15" s="204"/>
      <c r="N15" s="206"/>
      <c r="O15" s="208">
        <v>36078.926</v>
      </c>
      <c r="P15" s="207">
        <f>O15*(1-DataSpain!AU43)</f>
        <v>23237.280757831893</v>
      </c>
      <c r="Q15" s="197">
        <v>13262.743</v>
      </c>
    </row>
    <row r="16" spans="1:17" ht="12">
      <c r="A16" s="198">
        <v>1977</v>
      </c>
      <c r="B16" s="199">
        <f>DataSpain!B44/1000</f>
        <v>51.02902991203814</v>
      </c>
      <c r="C16" s="200"/>
      <c r="D16" s="201">
        <f>B16*(DataSpain!$X$77/DataSpain!$X44)</f>
        <v>407.9158229332963</v>
      </c>
      <c r="E16" s="201"/>
      <c r="F16" s="202">
        <f t="shared" si="0"/>
        <v>1397.626332143246</v>
      </c>
      <c r="G16" s="202"/>
      <c r="H16" s="203">
        <f t="shared" si="1"/>
        <v>2165.8225322886174</v>
      </c>
      <c r="I16" s="204"/>
      <c r="J16" s="205">
        <f t="shared" si="2"/>
        <v>11172.344377547384</v>
      </c>
      <c r="K16" s="205"/>
      <c r="L16" s="203">
        <f t="shared" si="3"/>
        <v>17313.15061463806</v>
      </c>
      <c r="M16" s="204"/>
      <c r="N16" s="206"/>
      <c r="O16" s="208">
        <v>36511.211</v>
      </c>
      <c r="P16" s="207">
        <f>O16*(1-DataSpain!AU44)</f>
        <v>23561.03935169422</v>
      </c>
      <c r="Q16" s="197">
        <v>13170.615</v>
      </c>
    </row>
    <row r="17" spans="1:17" ht="12">
      <c r="A17" s="198">
        <v>1978</v>
      </c>
      <c r="B17" s="199">
        <f>DataSpain!B45/1000</f>
        <v>62.47689178890336</v>
      </c>
      <c r="C17" s="200"/>
      <c r="D17" s="201">
        <f>B17*(DataSpain!$X$77/DataSpain!$X45)</f>
        <v>414.01261523460437</v>
      </c>
      <c r="E17" s="201"/>
      <c r="F17" s="202">
        <f t="shared" si="0"/>
        <v>1687.8522324483572</v>
      </c>
      <c r="G17" s="202"/>
      <c r="H17" s="203">
        <f t="shared" si="1"/>
        <v>2605.5680088149693</v>
      </c>
      <c r="I17" s="204"/>
      <c r="J17" s="205">
        <f t="shared" si="2"/>
        <v>11184.809245097937</v>
      </c>
      <c r="K17" s="205"/>
      <c r="L17" s="203">
        <f t="shared" si="3"/>
        <v>17266.19226106736</v>
      </c>
      <c r="M17" s="204"/>
      <c r="N17" s="206"/>
      <c r="O17" s="208">
        <v>37015.617</v>
      </c>
      <c r="P17" s="207">
        <f>O17*(1-DataSpain!AU45)</f>
        <v>23978.22339602576</v>
      </c>
      <c r="Q17" s="197">
        <v>12941.603</v>
      </c>
    </row>
    <row r="18" spans="1:17" ht="12.75" customHeight="1">
      <c r="A18" s="198">
        <v>1979</v>
      </c>
      <c r="B18" s="199">
        <f>DataSpain!B46/1000</f>
        <v>72.86070948862223</v>
      </c>
      <c r="C18" s="200"/>
      <c r="D18" s="201">
        <f>B18*(DataSpain!$X$77/DataSpain!$X46)</f>
        <v>412.9101378658225</v>
      </c>
      <c r="E18" s="201"/>
      <c r="F18" s="202">
        <f t="shared" si="0"/>
        <v>1950.9898630280347</v>
      </c>
      <c r="G18" s="202"/>
      <c r="H18" s="203">
        <f t="shared" si="1"/>
        <v>3000.652773923241</v>
      </c>
      <c r="I18" s="204"/>
      <c r="J18" s="205">
        <f t="shared" si="2"/>
        <v>11056.487082980246</v>
      </c>
      <c r="K18" s="205"/>
      <c r="L18" s="203">
        <f t="shared" si="3"/>
        <v>17005.04921327437</v>
      </c>
      <c r="M18" s="204"/>
      <c r="N18" s="206"/>
      <c r="O18" s="208">
        <v>37345.509</v>
      </c>
      <c r="P18" s="207">
        <f>O18*(1-DataSpain!AU46)</f>
        <v>24281.619693490757</v>
      </c>
      <c r="Q18" s="197">
        <v>12723.048</v>
      </c>
    </row>
    <row r="19" spans="1:17" ht="12">
      <c r="A19" s="221">
        <v>1980</v>
      </c>
      <c r="B19" s="222">
        <f>DataSpain!B47/1000</f>
        <v>83.76648284852229</v>
      </c>
      <c r="C19" s="223"/>
      <c r="D19" s="224">
        <f>B19*(DataSpain!$X$77/DataSpain!$X47)</f>
        <v>418.7862483893529</v>
      </c>
      <c r="E19" s="224"/>
      <c r="F19" s="225">
        <f t="shared" si="0"/>
        <v>2228.760008383339</v>
      </c>
      <c r="G19" s="225"/>
      <c r="H19" s="226">
        <f t="shared" si="1"/>
        <v>3404.70131151818</v>
      </c>
      <c r="I19" s="227"/>
      <c r="J19" s="228">
        <f t="shared" si="2"/>
        <v>11142.571715216127</v>
      </c>
      <c r="K19" s="228"/>
      <c r="L19" s="226">
        <f t="shared" si="3"/>
        <v>17021.630139532128</v>
      </c>
      <c r="M19" s="227"/>
      <c r="N19" s="229"/>
      <c r="O19" s="218">
        <v>37584.344</v>
      </c>
      <c r="P19" s="219">
        <f>O19*(1-DataSpain!AU47)</f>
        <v>24603.181067642683</v>
      </c>
      <c r="Q19" s="220">
        <v>12336.027</v>
      </c>
    </row>
    <row r="20" spans="1:17" ht="12">
      <c r="A20" s="198">
        <v>1981</v>
      </c>
      <c r="B20" s="199">
        <f>DataSpain!B48/1000</f>
        <v>92.49935018823128</v>
      </c>
      <c r="C20" s="200"/>
      <c r="D20" s="201">
        <f>B20*(DataSpain!$X$77/DataSpain!$X48)</f>
        <v>411.6073561381462</v>
      </c>
      <c r="E20" s="201"/>
      <c r="F20" s="202">
        <f t="shared" si="0"/>
        <v>2441.4512824302897</v>
      </c>
      <c r="G20" s="202"/>
      <c r="H20" s="203">
        <f t="shared" si="1"/>
        <v>3719.273836250598</v>
      </c>
      <c r="I20" s="204"/>
      <c r="J20" s="205">
        <f t="shared" si="2"/>
        <v>10864.068833524349</v>
      </c>
      <c r="K20" s="205"/>
      <c r="L20" s="203">
        <f t="shared" si="3"/>
        <v>16550.175405315047</v>
      </c>
      <c r="M20" s="204"/>
      <c r="N20" s="206"/>
      <c r="O20" s="208">
        <v>37887.035</v>
      </c>
      <c r="P20" s="207">
        <f>O20*(1-DataSpain!AU48)</f>
        <v>24870.271526304157</v>
      </c>
      <c r="Q20" s="197">
        <v>12040.596</v>
      </c>
    </row>
    <row r="21" spans="1:17" ht="12">
      <c r="A21" s="198">
        <v>1982</v>
      </c>
      <c r="B21" s="199">
        <f>DataSpain!B49/1000</f>
        <v>106.0207358275648</v>
      </c>
      <c r="C21" s="200"/>
      <c r="D21" s="201">
        <f>B21*(DataSpain!$X$77/DataSpain!$X49)</f>
        <v>415.3598481826337</v>
      </c>
      <c r="E21" s="201"/>
      <c r="F21" s="202">
        <f t="shared" si="0"/>
        <v>2783.4219945247355</v>
      </c>
      <c r="G21" s="202"/>
      <c r="H21" s="203">
        <f t="shared" si="1"/>
        <v>4208.3148745523495</v>
      </c>
      <c r="I21" s="204"/>
      <c r="J21" s="205">
        <f t="shared" si="2"/>
        <v>10904.675656603134</v>
      </c>
      <c r="K21" s="205"/>
      <c r="L21" s="203">
        <f t="shared" si="3"/>
        <v>16487.010901732694</v>
      </c>
      <c r="M21" s="204"/>
      <c r="N21" s="206"/>
      <c r="O21" s="208">
        <v>38090.069</v>
      </c>
      <c r="P21" s="207">
        <f>O21*(1-DataSpain!AU49)</f>
        <v>25193.156640600126</v>
      </c>
      <c r="Q21" s="197">
        <v>11937.004</v>
      </c>
    </row>
    <row r="22" spans="1:17" ht="12">
      <c r="A22" s="198">
        <v>1983</v>
      </c>
      <c r="B22" s="199">
        <f>DataSpain!B50/1000</f>
        <v>119.82779917952061</v>
      </c>
      <c r="C22" s="200"/>
      <c r="D22" s="201">
        <f>B22*(DataSpain!$X$77/DataSpain!$X50)</f>
        <v>419.5873074672878</v>
      </c>
      <c r="E22" s="201"/>
      <c r="F22" s="202">
        <f t="shared" si="0"/>
        <v>3131.0837451208845</v>
      </c>
      <c r="G22" s="202"/>
      <c r="H22" s="203">
        <f t="shared" si="1"/>
        <v>4695.227998404143</v>
      </c>
      <c r="I22" s="204"/>
      <c r="J22" s="205">
        <f t="shared" si="2"/>
        <v>10963.75805168251</v>
      </c>
      <c r="K22" s="205"/>
      <c r="L22" s="203">
        <f t="shared" si="3"/>
        <v>16440.743193855757</v>
      </c>
      <c r="M22" s="204"/>
      <c r="N22" s="206"/>
      <c r="O22" s="208">
        <v>38270.391</v>
      </c>
      <c r="P22" s="207">
        <f>O22*(1-DataSpain!AU50)</f>
        <v>25521.188581310376</v>
      </c>
      <c r="Q22" s="197">
        <v>11895.727</v>
      </c>
    </row>
    <row r="23" spans="1:17" ht="12">
      <c r="A23" s="198">
        <v>1984</v>
      </c>
      <c r="B23" s="199">
        <f>DataSpain!B51/1000</f>
        <v>134.9036897194496</v>
      </c>
      <c r="C23" s="200"/>
      <c r="D23" s="201">
        <f>B23*(DataSpain!$X$77/DataSpain!$X51)</f>
        <v>426.08394436238376</v>
      </c>
      <c r="E23" s="201"/>
      <c r="F23" s="202">
        <f t="shared" si="0"/>
        <v>3510.635430779999</v>
      </c>
      <c r="G23" s="202"/>
      <c r="H23" s="203">
        <f t="shared" si="1"/>
        <v>5217.6859957961005</v>
      </c>
      <c r="I23" s="204"/>
      <c r="J23" s="205">
        <f t="shared" si="2"/>
        <v>11088.098440271342</v>
      </c>
      <c r="K23" s="205"/>
      <c r="L23" s="203">
        <f t="shared" si="3"/>
        <v>16479.699214725417</v>
      </c>
      <c r="M23" s="204"/>
      <c r="N23" s="206"/>
      <c r="O23" s="208">
        <v>38427.143</v>
      </c>
      <c r="P23" s="207">
        <f>O23*(1-DataSpain!AU51)</f>
        <v>25855.080169282275</v>
      </c>
      <c r="Q23" s="197">
        <v>11629.705</v>
      </c>
    </row>
    <row r="24" spans="1:17" ht="12">
      <c r="A24" s="198">
        <v>1985</v>
      </c>
      <c r="B24" s="199">
        <f>DataSpain!B52/1000</f>
        <v>151.1800499240785</v>
      </c>
      <c r="C24" s="200"/>
      <c r="D24" s="201">
        <f>B24*(DataSpain!$X$77/DataSpain!$X52)</f>
        <v>439.69758330811084</v>
      </c>
      <c r="E24" s="201"/>
      <c r="F24" s="202">
        <f t="shared" si="0"/>
        <v>3919.8384212976152</v>
      </c>
      <c r="G24" s="202"/>
      <c r="H24" s="203">
        <f t="shared" si="1"/>
        <v>5772.876751719312</v>
      </c>
      <c r="I24" s="204"/>
      <c r="J24" s="205">
        <f t="shared" si="2"/>
        <v>11400.601346992495</v>
      </c>
      <c r="K24" s="205"/>
      <c r="L24" s="203">
        <f t="shared" si="3"/>
        <v>16790.045761602036</v>
      </c>
      <c r="M24" s="204"/>
      <c r="N24" s="206"/>
      <c r="O24" s="208">
        <v>38567.929</v>
      </c>
      <c r="P24" s="207">
        <f>O24*(1-DataSpain!AU52)</f>
        <v>26187.991953760866</v>
      </c>
      <c r="Q24" s="197">
        <v>11510.314</v>
      </c>
    </row>
    <row r="25" spans="1:17" ht="12">
      <c r="A25" s="198">
        <v>1986</v>
      </c>
      <c r="B25" s="199">
        <f>DataSpain!B53/1000</f>
        <v>175.0878109866419</v>
      </c>
      <c r="C25" s="200"/>
      <c r="D25" s="201">
        <f>B25*(DataSpain!$X$77/DataSpain!$X53)</f>
        <v>459.2687814586904</v>
      </c>
      <c r="E25" s="201"/>
      <c r="F25" s="202">
        <f t="shared" si="0"/>
        <v>4525.965807441255</v>
      </c>
      <c r="G25" s="202"/>
      <c r="H25" s="203">
        <f t="shared" si="1"/>
        <v>6602.83554708739</v>
      </c>
      <c r="I25" s="204"/>
      <c r="J25" s="205">
        <f t="shared" si="2"/>
        <v>11871.956075033857</v>
      </c>
      <c r="K25" s="205"/>
      <c r="L25" s="203">
        <f t="shared" si="3"/>
        <v>17319.74498278644</v>
      </c>
      <c r="M25" s="204"/>
      <c r="N25" s="206"/>
      <c r="O25" s="208">
        <v>38685.182</v>
      </c>
      <c r="P25" s="207">
        <f>O25*(1-DataSpain!AU53)</f>
        <v>26517.06372785185</v>
      </c>
      <c r="Q25" s="197">
        <v>11777.132</v>
      </c>
    </row>
    <row r="26" spans="1:17" ht="12">
      <c r="A26" s="198">
        <v>1987</v>
      </c>
      <c r="B26" s="199">
        <f>DataSpain!B54/1000</f>
        <v>196.8258008794286</v>
      </c>
      <c r="C26" s="200">
        <f>AVERAGE(DataSpain!Y54:Y55)/1000</f>
        <v>711.6880194999999</v>
      </c>
      <c r="D26" s="201">
        <f>B26*(DataSpain!$X$77/DataSpain!$X54)</f>
        <v>487.32182364992104</v>
      </c>
      <c r="E26" s="201">
        <f>C26*(DataSpain!$X$77/DataSpain!$X54)</f>
        <v>1762.0713442187182</v>
      </c>
      <c r="F26" s="202">
        <f t="shared" si="0"/>
        <v>5075.347318004217</v>
      </c>
      <c r="G26" s="202">
        <f aca="true" t="shared" si="4" ref="G26:G49">1000000*C26/$O26</f>
        <v>18351.57720627151</v>
      </c>
      <c r="H26" s="203">
        <f t="shared" si="1"/>
        <v>7333.966458876654</v>
      </c>
      <c r="I26" s="204">
        <f aca="true" t="shared" si="5" ref="I26:I49">1000000*C26/$P26</f>
        <v>26518.352984600362</v>
      </c>
      <c r="J26" s="205">
        <f t="shared" si="2"/>
        <v>12566.073653025092</v>
      </c>
      <c r="K26" s="205">
        <f aca="true" t="shared" si="6" ref="K26:K49">1000000*E26/$O26</f>
        <v>45436.74676314885</v>
      </c>
      <c r="L26" s="203">
        <f t="shared" si="3"/>
        <v>18158.198230914266</v>
      </c>
      <c r="M26" s="204">
        <f aca="true" t="shared" si="7" ref="M26:M49">1000000*E26/$P26</f>
        <v>65656.90107144094</v>
      </c>
      <c r="N26" s="206">
        <f aca="true" t="shared" si="8" ref="N26:N48">C26/B26</f>
        <v>3.615826869852114</v>
      </c>
      <c r="O26" s="208">
        <v>38780.755</v>
      </c>
      <c r="P26" s="207">
        <f>O26*(1-DataSpain!AU54)</f>
        <v>26837.56490884968</v>
      </c>
      <c r="Q26" s="197">
        <v>12341.384</v>
      </c>
    </row>
    <row r="27" spans="1:17" ht="12">
      <c r="A27" s="198">
        <v>1988</v>
      </c>
      <c r="B27" s="199">
        <f>DataSpain!B55/1000</f>
        <v>219.0886651565199</v>
      </c>
      <c r="C27" s="200">
        <f>AVERAGE(DataSpain!Y55:Y56)/1000</f>
        <v>844.2271525</v>
      </c>
      <c r="D27" s="201">
        <f>B27*(DataSpain!$X$77/DataSpain!$X55)</f>
        <v>512.0467982642907</v>
      </c>
      <c r="E27" s="201">
        <f>C27*(DataSpain!$X$77/DataSpain!$X55)</f>
        <v>1973.099841274649</v>
      </c>
      <c r="F27" s="202">
        <f t="shared" si="0"/>
        <v>5637.009791010233</v>
      </c>
      <c r="G27" s="202">
        <f t="shared" si="4"/>
        <v>21721.419139047448</v>
      </c>
      <c r="H27" s="203">
        <f t="shared" si="1"/>
        <v>8068.735365771444</v>
      </c>
      <c r="I27" s="204">
        <f t="shared" si="5"/>
        <v>31091.72935649043</v>
      </c>
      <c r="J27" s="205">
        <f t="shared" si="2"/>
        <v>13174.633261876674</v>
      </c>
      <c r="K27" s="205">
        <f t="shared" si="6"/>
        <v>50766.58400360398</v>
      </c>
      <c r="L27" s="203">
        <f t="shared" si="3"/>
        <v>18857.982028113907</v>
      </c>
      <c r="M27" s="204">
        <f t="shared" si="7"/>
        <v>72666.56382299385</v>
      </c>
      <c r="N27" s="206">
        <f t="shared" si="8"/>
        <v>3.8533584195096204</v>
      </c>
      <c r="O27" s="208">
        <v>38866.114</v>
      </c>
      <c r="P27" s="207">
        <f>O27*(1-DataSpain!AU55)</f>
        <v>27152.78853808004</v>
      </c>
      <c r="Q27" s="197">
        <v>12773.808</v>
      </c>
    </row>
    <row r="28" spans="1:17" ht="12">
      <c r="A28" s="209">
        <v>1989</v>
      </c>
      <c r="B28" s="210">
        <f>DataSpain!B56/1000</f>
        <v>247.308553724658</v>
      </c>
      <c r="C28" s="211">
        <f>AVERAGE(DataSpain!Y56:Y57)/1000</f>
        <v>1027.804897</v>
      </c>
      <c r="D28" s="212">
        <f>B28*(DataSpain!$X$77/DataSpain!$X56)</f>
        <v>540.7127873402786</v>
      </c>
      <c r="E28" s="212">
        <f>C28*(DataSpain!$X$77/DataSpain!$X56)</f>
        <v>2247.1816778226016</v>
      </c>
      <c r="F28" s="213">
        <f t="shared" si="0"/>
        <v>6350.684527077131</v>
      </c>
      <c r="G28" s="213">
        <f t="shared" si="4"/>
        <v>26393.202167601376</v>
      </c>
      <c r="H28" s="214">
        <f t="shared" si="1"/>
        <v>9004.015763220817</v>
      </c>
      <c r="I28" s="215">
        <f t="shared" si="5"/>
        <v>37420.34537312018</v>
      </c>
      <c r="J28" s="216">
        <f t="shared" si="2"/>
        <v>13885.068997564062</v>
      </c>
      <c r="K28" s="216">
        <f t="shared" si="6"/>
        <v>57705.81605829962</v>
      </c>
      <c r="L28" s="214">
        <f t="shared" si="3"/>
        <v>19686.284146917926</v>
      </c>
      <c r="M28" s="215">
        <f t="shared" si="7"/>
        <v>81815.44449312879</v>
      </c>
      <c r="N28" s="217">
        <f t="shared" si="8"/>
        <v>4.15596177940659</v>
      </c>
      <c r="O28" s="208">
        <v>38942.031</v>
      </c>
      <c r="P28" s="207">
        <f>O28*(1-DataSpain!AU56)</f>
        <v>27466.472763725313</v>
      </c>
      <c r="Q28" s="197">
        <v>13236.708</v>
      </c>
    </row>
    <row r="29" spans="1:17" ht="12">
      <c r="A29" s="198">
        <v>1990</v>
      </c>
      <c r="B29" s="199">
        <f>DataSpain!B57/1000</f>
        <v>275.7725585617854</v>
      </c>
      <c r="C29" s="200">
        <f>AVERAGE(DataSpain!Y57:Y58)/1000</f>
        <v>1199.2359720000002</v>
      </c>
      <c r="D29" s="201">
        <f>B29*(DataSpain!$X$77/DataSpain!$X57)</f>
        <v>561.7881718013405</v>
      </c>
      <c r="E29" s="201">
        <f>C29*(DataSpain!$X$77/DataSpain!$X57)</f>
        <v>2443.0153158888033</v>
      </c>
      <c r="F29" s="202">
        <f t="shared" si="0"/>
        <v>7070.8695099583265</v>
      </c>
      <c r="G29" s="202">
        <f t="shared" si="4"/>
        <v>30748.676060748156</v>
      </c>
      <c r="H29" s="203">
        <f t="shared" si="1"/>
        <v>9926.82690503454</v>
      </c>
      <c r="I29" s="204">
        <f t="shared" si="5"/>
        <v>43168.210696597234</v>
      </c>
      <c r="J29" s="205">
        <f t="shared" si="2"/>
        <v>14404.373211612889</v>
      </c>
      <c r="K29" s="205">
        <f t="shared" si="6"/>
        <v>62639.45404708984</v>
      </c>
      <c r="L29" s="203">
        <f t="shared" si="3"/>
        <v>20222.367184943334</v>
      </c>
      <c r="M29" s="204">
        <f t="shared" si="7"/>
        <v>87939.8236490707</v>
      </c>
      <c r="N29" s="206">
        <f t="shared" si="8"/>
        <v>4.348641424854887</v>
      </c>
      <c r="O29" s="218">
        <v>39001.223</v>
      </c>
      <c r="P29" s="219">
        <f>O29*(1-DataSpain!AU57)</f>
        <v>27780.534626016615</v>
      </c>
      <c r="Q29" s="220">
        <v>13739.87</v>
      </c>
    </row>
    <row r="30" spans="1:17" ht="12">
      <c r="A30" s="198">
        <v>1991</v>
      </c>
      <c r="B30" s="199">
        <f>DataSpain!B58/1000</f>
        <v>302.91216651126035</v>
      </c>
      <c r="C30" s="200">
        <f>AVERAGE(DataSpain!Y58:Y59)/1000</f>
        <v>1384.5490134999998</v>
      </c>
      <c r="D30" s="201">
        <f>B30*(DataSpain!$X$77/DataSpain!$X58)</f>
        <v>577.0558120141128</v>
      </c>
      <c r="E30" s="201">
        <f>C30*(DataSpain!$X$77/DataSpain!$X58)</f>
        <v>2637.6030532563004</v>
      </c>
      <c r="F30" s="202">
        <f t="shared" si="0"/>
        <v>7749.06041648466</v>
      </c>
      <c r="G30" s="202">
        <f t="shared" si="4"/>
        <v>35419.356306366455</v>
      </c>
      <c r="H30" s="203">
        <f t="shared" si="1"/>
        <v>10768.159086400965</v>
      </c>
      <c r="I30" s="204">
        <f t="shared" si="5"/>
        <v>49219.03339836068</v>
      </c>
      <c r="J30" s="205">
        <f t="shared" si="2"/>
        <v>14762.168197079493</v>
      </c>
      <c r="K30" s="205">
        <f t="shared" si="6"/>
        <v>67474.8249625942</v>
      </c>
      <c r="L30" s="203">
        <f t="shared" si="3"/>
        <v>20513.632242200696</v>
      </c>
      <c r="M30" s="204">
        <f t="shared" si="7"/>
        <v>93763.58041790623</v>
      </c>
      <c r="N30" s="206">
        <f t="shared" si="8"/>
        <v>4.570793670806653</v>
      </c>
      <c r="O30" s="208">
        <v>39090.18</v>
      </c>
      <c r="P30" s="207">
        <f>O30*(1-DataSpain!AU58)</f>
        <v>28130.357666595588</v>
      </c>
      <c r="Q30" s="197">
        <v>13945.9</v>
      </c>
    </row>
    <row r="31" spans="1:17" ht="12">
      <c r="A31" s="198">
        <v>1992</v>
      </c>
      <c r="B31" s="199">
        <f>DataSpain!B59/1000</f>
        <v>326.12968802219723</v>
      </c>
      <c r="C31" s="200">
        <f>AVERAGE(DataSpain!Y59:Y60)/1000</f>
        <v>1477.0535490000002</v>
      </c>
      <c r="D31" s="201">
        <f>B31*(DataSpain!$X$77/DataSpain!$X59)</f>
        <v>582.2147165127318</v>
      </c>
      <c r="E31" s="201">
        <f>C31*(DataSpain!$X$77/DataSpain!$X59)</f>
        <v>2636.8722164497585</v>
      </c>
      <c r="F31" s="202">
        <f t="shared" si="0"/>
        <v>8323.86690534747</v>
      </c>
      <c r="G31" s="202">
        <f t="shared" si="4"/>
        <v>37699.10439159502</v>
      </c>
      <c r="H31" s="203">
        <f t="shared" si="1"/>
        <v>11451.60846124593</v>
      </c>
      <c r="I31" s="204">
        <f t="shared" si="5"/>
        <v>51864.76282493631</v>
      </c>
      <c r="J31" s="205">
        <f t="shared" si="2"/>
        <v>14859.971319926988</v>
      </c>
      <c r="K31" s="205">
        <f t="shared" si="6"/>
        <v>67301.36562925382</v>
      </c>
      <c r="L31" s="203">
        <f t="shared" si="3"/>
        <v>20443.692244986007</v>
      </c>
      <c r="M31" s="204">
        <f t="shared" si="7"/>
        <v>92590.2464392175</v>
      </c>
      <c r="N31" s="206">
        <f t="shared" si="8"/>
        <v>4.529037383740017</v>
      </c>
      <c r="O31" s="208">
        <v>39180.07</v>
      </c>
      <c r="P31" s="207">
        <f>O31*(1-DataSpain!AU59)</f>
        <v>28478.941550077627</v>
      </c>
      <c r="Q31" s="197">
        <v>13729.81</v>
      </c>
    </row>
    <row r="32" spans="1:17" ht="12">
      <c r="A32" s="198">
        <v>1993</v>
      </c>
      <c r="B32" s="199">
        <f>DataSpain!B60/1000</f>
        <v>336.7304724467307</v>
      </c>
      <c r="C32" s="200">
        <f>AVERAGE(DataSpain!Y60:Y61)/1000</f>
        <v>1491.8608585000002</v>
      </c>
      <c r="D32" s="201">
        <f>B32*(DataSpain!$X$77/DataSpain!$X60)</f>
        <v>575.0481739239104</v>
      </c>
      <c r="E32" s="201">
        <f>C32*(DataSpain!$X$77/DataSpain!$X60)</f>
        <v>2547.7108032291235</v>
      </c>
      <c r="F32" s="202">
        <f t="shared" si="0"/>
        <v>8575.567737969714</v>
      </c>
      <c r="G32" s="202">
        <f t="shared" si="4"/>
        <v>37993.45439316095</v>
      </c>
      <c r="H32" s="203">
        <f t="shared" si="1"/>
        <v>11681.239554940632</v>
      </c>
      <c r="I32" s="204">
        <f t="shared" si="5"/>
        <v>51752.916640280404</v>
      </c>
      <c r="J32" s="205">
        <f t="shared" si="2"/>
        <v>14644.842007461633</v>
      </c>
      <c r="K32" s="205">
        <f t="shared" si="6"/>
        <v>64882.95048291137</v>
      </c>
      <c r="L32" s="203">
        <f t="shared" si="3"/>
        <v>19948.52270549707</v>
      </c>
      <c r="M32" s="204">
        <f t="shared" si="7"/>
        <v>88380.53768340666</v>
      </c>
      <c r="N32" s="206">
        <f t="shared" si="8"/>
        <v>4.430430212210765</v>
      </c>
      <c r="O32" s="208">
        <v>39266.26</v>
      </c>
      <c r="P32" s="207">
        <f>O32*(1-DataSpain!AU60)</f>
        <v>28826.604476603603</v>
      </c>
      <c r="Q32" s="197">
        <v>13320.78</v>
      </c>
    </row>
    <row r="33" spans="1:17" ht="12">
      <c r="A33" s="198">
        <v>1994</v>
      </c>
      <c r="B33" s="199">
        <f>DataSpain!B61/1000</f>
        <v>352.71945057475074</v>
      </c>
      <c r="C33" s="200">
        <f>AVERAGE(DataSpain!Y61:Y62)/1000</f>
        <v>1565.6354170000002</v>
      </c>
      <c r="D33" s="201">
        <f>B33*(DataSpain!$X$77/DataSpain!$X61)</f>
        <v>579.855709667531</v>
      </c>
      <c r="E33" s="201">
        <f>C33*(DataSpain!$X$77/DataSpain!$X61)</f>
        <v>2573.837746474828</v>
      </c>
      <c r="F33" s="202">
        <f t="shared" si="0"/>
        <v>8966.623744525838</v>
      </c>
      <c r="G33" s="202">
        <f t="shared" si="4"/>
        <v>39800.650864213356</v>
      </c>
      <c r="H33" s="203">
        <f t="shared" si="1"/>
        <v>12090.487627266837</v>
      </c>
      <c r="I33" s="204">
        <f t="shared" si="5"/>
        <v>53666.71899495271</v>
      </c>
      <c r="J33" s="205">
        <f t="shared" si="2"/>
        <v>14740.746409735864</v>
      </c>
      <c r="K33" s="205">
        <f t="shared" si="6"/>
        <v>65430.569860810894</v>
      </c>
      <c r="L33" s="203">
        <f t="shared" si="3"/>
        <v>19876.245191217637</v>
      </c>
      <c r="M33" s="204">
        <f t="shared" si="7"/>
        <v>88225.79355246336</v>
      </c>
      <c r="N33" s="206">
        <f t="shared" si="8"/>
        <v>4.438755544807132</v>
      </c>
      <c r="O33" s="208">
        <v>39336.93</v>
      </c>
      <c r="P33" s="207">
        <f>O33*(1-DataSpain!AU61)</f>
        <v>29173.30230579675</v>
      </c>
      <c r="Q33" s="197">
        <v>13290.15</v>
      </c>
    </row>
    <row r="34" spans="1:17" ht="12">
      <c r="A34" s="198">
        <v>1995</v>
      </c>
      <c r="B34" s="199">
        <f>DataSpain!B62/1000</f>
        <v>386.47</v>
      </c>
      <c r="C34" s="200">
        <f>AVERAGE(DataSpain!Y62:Y63)/1000</f>
        <v>1659.9867995000002</v>
      </c>
      <c r="D34" s="201">
        <f>B34*(DataSpain!$X$77/DataSpain!$X62)</f>
        <v>605.4714777534782</v>
      </c>
      <c r="E34" s="201">
        <f>C34*(DataSpain!$X$77/DataSpain!$X62)</f>
        <v>2600.65376496114</v>
      </c>
      <c r="F34" s="202">
        <f t="shared" si="0"/>
        <v>9811.87163603128</v>
      </c>
      <c r="G34" s="202">
        <f t="shared" si="4"/>
        <v>42144.48053975831</v>
      </c>
      <c r="H34" s="203">
        <f t="shared" si="1"/>
        <v>13092.646230431114</v>
      </c>
      <c r="I34" s="204">
        <f t="shared" si="5"/>
        <v>56236.24062162416</v>
      </c>
      <c r="J34" s="205">
        <f t="shared" si="2"/>
        <v>15371.978210456946</v>
      </c>
      <c r="K34" s="205">
        <f t="shared" si="6"/>
        <v>66026.55034429624</v>
      </c>
      <c r="L34" s="203">
        <f t="shared" si="3"/>
        <v>20511.873782810133</v>
      </c>
      <c r="M34" s="204">
        <f t="shared" si="7"/>
        <v>88103.70717643014</v>
      </c>
      <c r="N34" s="206">
        <f t="shared" si="8"/>
        <v>4.295253964085181</v>
      </c>
      <c r="O34" s="208">
        <v>39388</v>
      </c>
      <c r="P34" s="207">
        <f>O34*(1-DataSpain!AU62)</f>
        <v>29518.09689180568</v>
      </c>
      <c r="Q34" s="197">
        <v>13571.8</v>
      </c>
    </row>
    <row r="35" spans="1:17" ht="12">
      <c r="A35" s="198">
        <v>1996</v>
      </c>
      <c r="B35" s="199">
        <f>DataSpain!B63/1000</f>
        <v>407.435</v>
      </c>
      <c r="C35" s="200">
        <f>AVERAGE(DataSpain!Y63:Y64)/1000</f>
        <v>1764.0849985000002</v>
      </c>
      <c r="D35" s="201">
        <f>B35*(DataSpain!$X$77/DataSpain!$X63)</f>
        <v>616.9777771171587</v>
      </c>
      <c r="E35" s="201">
        <f>C35*(DataSpain!$X$77/DataSpain!$X63)</f>
        <v>2671.3493956588322</v>
      </c>
      <c r="F35" s="202">
        <f t="shared" si="0"/>
        <v>10320.244584490061</v>
      </c>
      <c r="G35" s="202">
        <f t="shared" si="4"/>
        <v>44683.90946371761</v>
      </c>
      <c r="H35" s="203">
        <f t="shared" si="1"/>
        <v>13630.06259964813</v>
      </c>
      <c r="I35" s="204">
        <f t="shared" si="5"/>
        <v>59014.539645968514</v>
      </c>
      <c r="J35" s="205">
        <f t="shared" si="2"/>
        <v>15627.919945620952</v>
      </c>
      <c r="K35" s="205">
        <f t="shared" si="6"/>
        <v>67664.72967179761</v>
      </c>
      <c r="L35" s="203">
        <f t="shared" si="3"/>
        <v>20639.96889000362</v>
      </c>
      <c r="M35" s="204">
        <f t="shared" si="7"/>
        <v>89365.56625808308</v>
      </c>
      <c r="N35" s="206">
        <f t="shared" si="8"/>
        <v>4.329733573453435</v>
      </c>
      <c r="O35" s="208">
        <v>39479.2</v>
      </c>
      <c r="P35" s="207">
        <f>O35*(1-DataSpain!AU63)</f>
        <v>29892.37921845775</v>
      </c>
      <c r="Q35" s="197">
        <v>13791.5</v>
      </c>
    </row>
    <row r="36" spans="1:17" ht="12">
      <c r="A36" s="198">
        <v>1997</v>
      </c>
      <c r="B36" s="199">
        <f>DataSpain!B64/1000</f>
        <v>432.877</v>
      </c>
      <c r="C36" s="200">
        <f>AVERAGE(DataSpain!Y64:Y65)/1000</f>
        <v>1873.6832554999999</v>
      </c>
      <c r="D36" s="201">
        <f>B36*(DataSpain!$X$77/DataSpain!$X64)</f>
        <v>640.2408499923482</v>
      </c>
      <c r="E36" s="201">
        <f>C36*(DataSpain!$X$77/DataSpain!$X64)</f>
        <v>2771.24578140615</v>
      </c>
      <c r="F36" s="202">
        <f t="shared" si="0"/>
        <v>10935.821581774178</v>
      </c>
      <c r="G36" s="202">
        <f t="shared" si="4"/>
        <v>47335.076206187434</v>
      </c>
      <c r="H36" s="203">
        <f t="shared" si="1"/>
        <v>14300.069478746573</v>
      </c>
      <c r="I36" s="204">
        <f t="shared" si="5"/>
        <v>61897.03018366433</v>
      </c>
      <c r="J36" s="205">
        <f t="shared" si="2"/>
        <v>16174.478442790365</v>
      </c>
      <c r="K36" s="205">
        <f t="shared" si="6"/>
        <v>70010.30182869965</v>
      </c>
      <c r="L36" s="203">
        <f t="shared" si="3"/>
        <v>21150.323620849205</v>
      </c>
      <c r="M36" s="204">
        <f t="shared" si="7"/>
        <v>91547.96216197968</v>
      </c>
      <c r="N36" s="206">
        <f t="shared" si="8"/>
        <v>4.3284426188039555</v>
      </c>
      <c r="O36" s="208">
        <v>39583.4</v>
      </c>
      <c r="P36" s="207">
        <f>O36*(1-DataSpain!AU64)</f>
        <v>30270.97180495255</v>
      </c>
      <c r="Q36" s="197">
        <v>14293.6</v>
      </c>
    </row>
    <row r="37" spans="1:17" ht="12">
      <c r="A37" s="198">
        <v>1998</v>
      </c>
      <c r="B37" s="199">
        <f>DataSpain!B65/1000</f>
        <v>464.486</v>
      </c>
      <c r="C37" s="200">
        <f>AVERAGE(DataSpain!Y65:Y66)/1000</f>
        <v>2053.8710015</v>
      </c>
      <c r="D37" s="201">
        <f>B37*(DataSpain!$X$77/DataSpain!$X65)</f>
        <v>670.3661698173179</v>
      </c>
      <c r="E37" s="201">
        <f>C37*(DataSpain!$X$77/DataSpain!$X65)</f>
        <v>2964.2349534203695</v>
      </c>
      <c r="F37" s="202">
        <f t="shared" si="0"/>
        <v>11693.38982581485</v>
      </c>
      <c r="G37" s="202">
        <f t="shared" si="4"/>
        <v>51706.00248979788</v>
      </c>
      <c r="H37" s="203">
        <f t="shared" si="1"/>
        <v>15150.187875645743</v>
      </c>
      <c r="I37" s="204">
        <f t="shared" si="5"/>
        <v>66991.32276336786</v>
      </c>
      <c r="J37" s="205">
        <f t="shared" si="2"/>
        <v>16876.40305566216</v>
      </c>
      <c r="K37" s="205">
        <f t="shared" si="6"/>
        <v>74624.32634277568</v>
      </c>
      <c r="L37" s="203">
        <f t="shared" si="3"/>
        <v>21865.402656289756</v>
      </c>
      <c r="M37" s="204">
        <f t="shared" si="7"/>
        <v>96684.757886943</v>
      </c>
      <c r="N37" s="206">
        <f t="shared" si="8"/>
        <v>4.421814654262993</v>
      </c>
      <c r="O37" s="208">
        <v>39722.1</v>
      </c>
      <c r="P37" s="207">
        <f>O37*(1-DataSpain!AU65)</f>
        <v>30658.76171388418</v>
      </c>
      <c r="Q37" s="197">
        <v>14930.3</v>
      </c>
    </row>
    <row r="38" spans="1:17" ht="12">
      <c r="A38" s="230">
        <f aca="true" t="shared" si="9" ref="A38:A46">A37+1</f>
        <v>1999</v>
      </c>
      <c r="B38" s="199">
        <f>DataSpain!B66/1000</f>
        <v>498.002</v>
      </c>
      <c r="C38" s="200">
        <f>AVERAGE(DataSpain!Y66:Y67)/1000</f>
        <v>2304.038996</v>
      </c>
      <c r="D38" s="201">
        <f>B38*(DataSpain!$X$77/DataSpain!$X66)</f>
        <v>700.3400898583394</v>
      </c>
      <c r="E38" s="212">
        <f>C38*(DataSpain!$X$77/DataSpain!$X66)</f>
        <v>3240.169472202437</v>
      </c>
      <c r="F38" s="213">
        <f t="shared" si="0"/>
        <v>12472.750405738445</v>
      </c>
      <c r="G38" s="213">
        <f t="shared" si="4"/>
        <v>57705.99981967181</v>
      </c>
      <c r="H38" s="214">
        <f t="shared" si="1"/>
        <v>16020.985172285673</v>
      </c>
      <c r="I38" s="215">
        <f t="shared" si="5"/>
        <v>74122.14125903905</v>
      </c>
      <c r="J38" s="216">
        <f t="shared" si="2"/>
        <v>17540.425821453533</v>
      </c>
      <c r="K38" s="216">
        <f t="shared" si="6"/>
        <v>81151.9333237101</v>
      </c>
      <c r="L38" s="214">
        <f t="shared" si="3"/>
        <v>22530.307499121835</v>
      </c>
      <c r="M38" s="215">
        <f t="shared" si="7"/>
        <v>104237.94898383529</v>
      </c>
      <c r="N38" s="217">
        <f t="shared" si="8"/>
        <v>4.626565748731934</v>
      </c>
      <c r="O38" s="208">
        <v>39927.2</v>
      </c>
      <c r="P38" s="207">
        <f>O38*(1-DataSpain!AU66)</f>
        <v>31084.355590159463</v>
      </c>
      <c r="Q38" s="197">
        <v>15614.3</v>
      </c>
    </row>
    <row r="39" spans="1:17" ht="12">
      <c r="A39" s="231">
        <f t="shared" si="9"/>
        <v>2000</v>
      </c>
      <c r="B39" s="222">
        <f>DataSpain!B67/1000</f>
        <v>538.898</v>
      </c>
      <c r="C39" s="223">
        <f>AVERAGE(DataSpain!Y67:Y68)/1000</f>
        <v>2581.2300089999994</v>
      </c>
      <c r="D39" s="224">
        <f>B39*(DataSpain!$X$77/DataSpain!$X67)</f>
        <v>732.9728581407705</v>
      </c>
      <c r="E39" s="201">
        <f>C39*(DataSpain!$X$77/DataSpain!$X67)</f>
        <v>3510.8156593927915</v>
      </c>
      <c r="F39" s="202">
        <f t="shared" si="0"/>
        <v>13384.048360578381</v>
      </c>
      <c r="G39" s="202">
        <f t="shared" si="4"/>
        <v>64107.321367368524</v>
      </c>
      <c r="H39" s="203">
        <f t="shared" si="1"/>
        <v>17062.562587108325</v>
      </c>
      <c r="I39" s="204">
        <f t="shared" si="5"/>
        <v>81726.78054155828</v>
      </c>
      <c r="J39" s="205">
        <f t="shared" si="2"/>
        <v>18204.083482119862</v>
      </c>
      <c r="K39" s="205">
        <f t="shared" si="6"/>
        <v>87194.47199727778</v>
      </c>
      <c r="L39" s="203">
        <f t="shared" si="3"/>
        <v>23207.351422121752</v>
      </c>
      <c r="M39" s="204">
        <f t="shared" si="7"/>
        <v>111159.27674660046</v>
      </c>
      <c r="N39" s="206">
        <f t="shared" si="8"/>
        <v>4.789830374208105</v>
      </c>
      <c r="O39" s="218">
        <v>40264.2</v>
      </c>
      <c r="P39" s="219">
        <f>O39*(1-DataSpain!AU67)</f>
        <v>31583.649715498548</v>
      </c>
      <c r="Q39" s="220">
        <v>16399.1</v>
      </c>
    </row>
    <row r="40" spans="1:17" ht="12">
      <c r="A40" s="230">
        <f t="shared" si="9"/>
        <v>2001</v>
      </c>
      <c r="B40" s="199">
        <f>DataSpain!B68/1000</f>
        <v>576.097</v>
      </c>
      <c r="C40" s="200">
        <f>AVERAGE(DataSpain!Y68:Y69)/1000</f>
        <v>2919.369468</v>
      </c>
      <c r="D40" s="201">
        <f>B40*(DataSpain!$X$77/DataSpain!$X68)</f>
        <v>752.041301804285</v>
      </c>
      <c r="E40" s="201">
        <f>C40*(DataSpain!$X$77/DataSpain!$X68)</f>
        <v>3810.9665822984725</v>
      </c>
      <c r="F40" s="202">
        <f t="shared" si="0"/>
        <v>14147.27882636648</v>
      </c>
      <c r="G40" s="202">
        <f t="shared" si="4"/>
        <v>71691.28438609674</v>
      </c>
      <c r="H40" s="203">
        <f t="shared" si="1"/>
        <v>17909.389616913282</v>
      </c>
      <c r="I40" s="204">
        <f t="shared" si="5"/>
        <v>90755.7672373452</v>
      </c>
      <c r="J40" s="205">
        <f t="shared" si="2"/>
        <v>18467.962835371207</v>
      </c>
      <c r="K40" s="205">
        <f t="shared" si="6"/>
        <v>93586.33500563518</v>
      </c>
      <c r="L40" s="203">
        <f t="shared" si="3"/>
        <v>23379.050198184697</v>
      </c>
      <c r="M40" s="204">
        <f t="shared" si="7"/>
        <v>118473.25248945881</v>
      </c>
      <c r="N40" s="206">
        <f t="shared" si="8"/>
        <v>5.067496390364817</v>
      </c>
      <c r="O40" s="208">
        <v>40721.4</v>
      </c>
      <c r="P40" s="207">
        <f>O40*(1-DataSpain!AU68)</f>
        <v>32167.316269447012</v>
      </c>
      <c r="Q40" s="197">
        <v>16931.7</v>
      </c>
    </row>
    <row r="41" spans="1:17" ht="12">
      <c r="A41" s="230">
        <f t="shared" si="9"/>
        <v>2002</v>
      </c>
      <c r="B41" s="199">
        <f>DataSpain!B69/1000</f>
        <v>615.584</v>
      </c>
      <c r="C41" s="200">
        <f>AVERAGE(DataSpain!Y69:Y70)/1000</f>
        <v>3360.2598635</v>
      </c>
      <c r="D41" s="201">
        <f>B41*(DataSpain!$X$77/DataSpain!$X69)</f>
        <v>770.0662517563491</v>
      </c>
      <c r="E41" s="201">
        <f>C41*(DataSpain!$X$77/DataSpain!$X69)</f>
        <v>4203.524974678917</v>
      </c>
      <c r="F41" s="202">
        <f t="shared" si="0"/>
        <v>14900.130706298107</v>
      </c>
      <c r="G41" s="202">
        <f t="shared" si="4"/>
        <v>81334.65322892966</v>
      </c>
      <c r="H41" s="203">
        <f t="shared" si="1"/>
        <v>18764.612357153215</v>
      </c>
      <c r="I41" s="204">
        <f t="shared" si="5"/>
        <v>102429.52019200967</v>
      </c>
      <c r="J41" s="205">
        <f t="shared" si="2"/>
        <v>18639.35353043397</v>
      </c>
      <c r="K41" s="205">
        <f t="shared" si="6"/>
        <v>101745.77563728801</v>
      </c>
      <c r="L41" s="203">
        <f t="shared" si="3"/>
        <v>23473.635935199498</v>
      </c>
      <c r="M41" s="204">
        <f t="shared" si="7"/>
        <v>128134.4490491341</v>
      </c>
      <c r="N41" s="206">
        <f t="shared" si="8"/>
        <v>5.458653674396996</v>
      </c>
      <c r="O41" s="208">
        <v>41314</v>
      </c>
      <c r="P41" s="207">
        <f>O41*(1-DataSpain!AU69)</f>
        <v>32805.58043424407</v>
      </c>
      <c r="Q41" s="197">
        <v>17350.4</v>
      </c>
    </row>
    <row r="42" spans="1:17" ht="12">
      <c r="A42" s="230">
        <f t="shared" si="9"/>
        <v>2003</v>
      </c>
      <c r="B42" s="199">
        <f>DataSpain!B70/1000</f>
        <v>661.064</v>
      </c>
      <c r="C42" s="200">
        <f>AVERAGE(DataSpain!Y70:Y71)/1000</f>
        <v>3955.034286</v>
      </c>
      <c r="D42" s="201">
        <f>B42*(DataSpain!$X$77/DataSpain!$X70)</f>
        <v>793.9121026864063</v>
      </c>
      <c r="E42" s="201">
        <f>C42*(DataSpain!$X$77/DataSpain!$X70)</f>
        <v>4749.842051896775</v>
      </c>
      <c r="F42" s="202">
        <f t="shared" si="0"/>
        <v>15737.89537336387</v>
      </c>
      <c r="G42" s="202">
        <f t="shared" si="4"/>
        <v>94157.17054798761</v>
      </c>
      <c r="H42" s="203">
        <f t="shared" si="1"/>
        <v>19749.096122587438</v>
      </c>
      <c r="I42" s="204">
        <f t="shared" si="5"/>
        <v>118155.50730692185</v>
      </c>
      <c r="J42" s="205">
        <f t="shared" si="2"/>
        <v>18900.599045971307</v>
      </c>
      <c r="K42" s="205">
        <f t="shared" si="6"/>
        <v>113079.0925731176</v>
      </c>
      <c r="L42" s="203">
        <f t="shared" si="3"/>
        <v>23717.894831422298</v>
      </c>
      <c r="M42" s="204">
        <f t="shared" si="7"/>
        <v>141900.15981813768</v>
      </c>
      <c r="N42" s="206">
        <f t="shared" si="8"/>
        <v>5.982831141916668</v>
      </c>
      <c r="O42" s="208">
        <v>42004.6</v>
      </c>
      <c r="P42" s="207">
        <f>O42*(1-DataSpain!AU70)</f>
        <v>33473.12686598997</v>
      </c>
      <c r="Q42" s="197">
        <v>17912.6</v>
      </c>
    </row>
    <row r="43" spans="1:17" ht="12">
      <c r="A43" s="230">
        <f t="shared" si="9"/>
        <v>2004</v>
      </c>
      <c r="B43" s="199">
        <f>DataSpain!B71/1000</f>
        <v>704.841</v>
      </c>
      <c r="C43" s="200">
        <f>AVERAGE(DataSpain!Y71:Y72)/1000</f>
        <v>4691.396655500001</v>
      </c>
      <c r="D43" s="201">
        <f>B43*(DataSpain!$X$77/DataSpain!$X71)</f>
        <v>813.5958130484718</v>
      </c>
      <c r="E43" s="201">
        <f>C43*(DataSpain!$X$77/DataSpain!$X71)</f>
        <v>5415.264827477976</v>
      </c>
      <c r="F43" s="202">
        <f t="shared" si="0"/>
        <v>16509.985524152176</v>
      </c>
      <c r="G43" s="202">
        <f t="shared" si="4"/>
        <v>109889.8771075476</v>
      </c>
      <c r="H43" s="203">
        <f t="shared" si="1"/>
        <v>20664.799040943075</v>
      </c>
      <c r="I43" s="204">
        <f t="shared" si="5"/>
        <v>137544.16826952455</v>
      </c>
      <c r="J43" s="205">
        <f t="shared" si="2"/>
        <v>19057.425853406785</v>
      </c>
      <c r="K43" s="205">
        <f t="shared" si="6"/>
        <v>126845.54943754949</v>
      </c>
      <c r="L43" s="203">
        <f t="shared" si="3"/>
        <v>23853.314403105607</v>
      </c>
      <c r="M43" s="204">
        <f t="shared" si="7"/>
        <v>158766.8132434402</v>
      </c>
      <c r="N43" s="206">
        <f t="shared" si="8"/>
        <v>6.655964473547936</v>
      </c>
      <c r="O43" s="208">
        <v>42691.8</v>
      </c>
      <c r="P43" s="207">
        <f>O43*(1-DataSpain!AU71)</f>
        <v>34108.29200920375</v>
      </c>
      <c r="Q43" s="197">
        <v>18549</v>
      </c>
    </row>
    <row r="44" spans="1:17" ht="12">
      <c r="A44" s="230">
        <f t="shared" si="9"/>
        <v>2005</v>
      </c>
      <c r="B44" s="199">
        <f>DataSpain!B72/1000</f>
        <v>757.247</v>
      </c>
      <c r="C44" s="200">
        <f>AVERAGE(DataSpain!Y72:Y73)/1000</f>
        <v>5484.06275</v>
      </c>
      <c r="D44" s="201">
        <f>B44*(DataSpain!$X$77/DataSpain!$X72)</f>
        <v>837.6987310554092</v>
      </c>
      <c r="E44" s="201">
        <f>C44*(DataSpain!$X$77/DataSpain!$X72)</f>
        <v>6066.702683144651</v>
      </c>
      <c r="F44" s="202">
        <f t="shared" si="0"/>
        <v>17448.811241019215</v>
      </c>
      <c r="G44" s="202">
        <f t="shared" si="4"/>
        <v>126366.13384886931</v>
      </c>
      <c r="H44" s="203">
        <f t="shared" si="1"/>
        <v>21783.189741287744</v>
      </c>
      <c r="I44" s="204">
        <f t="shared" si="5"/>
        <v>157756.16071952513</v>
      </c>
      <c r="J44" s="205">
        <f t="shared" si="2"/>
        <v>19302.614648888877</v>
      </c>
      <c r="K44" s="205">
        <f t="shared" si="6"/>
        <v>139791.5739165369</v>
      </c>
      <c r="L44" s="203">
        <f t="shared" si="3"/>
        <v>24097.48787993343</v>
      </c>
      <c r="M44" s="204">
        <f t="shared" si="7"/>
        <v>174516.55226223334</v>
      </c>
      <c r="N44" s="206">
        <f t="shared" si="8"/>
        <v>7.242105614152318</v>
      </c>
      <c r="O44" s="208">
        <v>43398.2</v>
      </c>
      <c r="P44" s="207">
        <f>O44*(1-DataSpain!AU72)</f>
        <v>34762.907039491925</v>
      </c>
      <c r="Q44" s="197">
        <v>19316.8</v>
      </c>
    </row>
    <row r="45" spans="1:17" ht="12">
      <c r="A45" s="230">
        <f t="shared" si="9"/>
        <v>2006</v>
      </c>
      <c r="B45" s="199">
        <f>DataSpain!B73/1000</f>
        <v>814.827</v>
      </c>
      <c r="C45" s="200">
        <f>AVERAGE(DataSpain!Y73:Y74)/1000</f>
        <v>6262.544818</v>
      </c>
      <c r="D45" s="201">
        <f>B45*(DataSpain!$X$77/DataSpain!$X73)</f>
        <v>865.5578897934315</v>
      </c>
      <c r="E45" s="201">
        <f>C45*(DataSpain!$X$77/DataSpain!$X73)</f>
        <v>6652.449019736545</v>
      </c>
      <c r="F45" s="202">
        <f t="shared" si="0"/>
        <v>18490.135744142037</v>
      </c>
      <c r="G45" s="202">
        <f t="shared" si="4"/>
        <v>142110.29309116324</v>
      </c>
      <c r="H45" s="203">
        <f t="shared" si="1"/>
        <v>23039.281028090187</v>
      </c>
      <c r="I45" s="204">
        <f t="shared" si="5"/>
        <v>177073.8205937112</v>
      </c>
      <c r="J45" s="205">
        <f t="shared" si="2"/>
        <v>19641.32616701911</v>
      </c>
      <c r="K45" s="205">
        <f t="shared" si="6"/>
        <v>150958.03821659484</v>
      </c>
      <c r="L45" s="203">
        <f t="shared" si="3"/>
        <v>24473.69990075388</v>
      </c>
      <c r="M45" s="204">
        <f t="shared" si="7"/>
        <v>188098.3846764446</v>
      </c>
      <c r="N45" s="206">
        <f t="shared" si="8"/>
        <v>7.685735521773334</v>
      </c>
      <c r="O45" s="208">
        <v>44068.2</v>
      </c>
      <c r="P45" s="207">
        <f>O45*(1-DataSpain!AU73)</f>
        <v>35366.858844533315</v>
      </c>
      <c r="Q45" s="197">
        <v>20081.1</v>
      </c>
    </row>
    <row r="46" spans="1:17" ht="12">
      <c r="A46" s="230">
        <f t="shared" si="9"/>
        <v>2007</v>
      </c>
      <c r="B46" s="199">
        <f>DataSpain!B74/1000</f>
        <v>863.289</v>
      </c>
      <c r="C46" s="200">
        <f>AVERAGE(DataSpain!Y74:Y75)/1000</f>
        <v>6841.1768485</v>
      </c>
      <c r="D46" s="201">
        <f>B46*(DataSpain!$X$77/DataSpain!$X74)</f>
        <v>888.019465201866</v>
      </c>
      <c r="E46" s="201">
        <f>C46*(DataSpain!$X$77/DataSpain!$X74)</f>
        <v>7037.154656617144</v>
      </c>
      <c r="F46" s="202">
        <f t="shared" si="0"/>
        <v>19238.238073165514</v>
      </c>
      <c r="G46" s="202">
        <f t="shared" si="4"/>
        <v>152454.37960181487</v>
      </c>
      <c r="H46" s="203">
        <f t="shared" si="1"/>
        <v>23946.821528002663</v>
      </c>
      <c r="I46" s="204">
        <f t="shared" si="5"/>
        <v>189767.78463820714</v>
      </c>
      <c r="J46" s="205">
        <f t="shared" si="2"/>
        <v>19789.35198428176</v>
      </c>
      <c r="K46" s="205">
        <f t="shared" si="6"/>
        <v>156821.7093484174</v>
      </c>
      <c r="L46" s="203">
        <f t="shared" si="3"/>
        <v>24632.821276051767</v>
      </c>
      <c r="M46" s="204">
        <f t="shared" si="7"/>
        <v>195204.02394443066</v>
      </c>
      <c r="N46" s="206">
        <f t="shared" si="8"/>
        <v>7.924550004112181</v>
      </c>
      <c r="O46" s="208">
        <v>44873.6</v>
      </c>
      <c r="P46" s="207">
        <f>O46*(1-DataSpain!AU74)</f>
        <v>36050.25405941648</v>
      </c>
      <c r="Q46" s="197">
        <v>20689</v>
      </c>
    </row>
    <row r="47" spans="1:17" ht="12">
      <c r="A47" s="230">
        <v>2008</v>
      </c>
      <c r="B47" s="199">
        <f>DataSpain!B75/1000</f>
        <v>881.502</v>
      </c>
      <c r="C47" s="200">
        <f>AVERAGE(DataSpain!Y75:Y76)/1000</f>
        <v>6930.683054</v>
      </c>
      <c r="D47" s="201">
        <f>B47*(DataSpain!$X$77/DataSpain!$X75)</f>
        <v>885.7231608509849</v>
      </c>
      <c r="E47" s="201">
        <f>C47*(DataSpain!$X$77/DataSpain!$X75)</f>
        <v>6963.871325811215</v>
      </c>
      <c r="F47" s="202">
        <f t="shared" si="0"/>
        <v>19333.982550105935</v>
      </c>
      <c r="G47" s="202">
        <f t="shared" si="4"/>
        <v>152010.66500853194</v>
      </c>
      <c r="H47" s="203">
        <f t="shared" si="1"/>
        <v>24066.60700637225</v>
      </c>
      <c r="I47" s="204">
        <f t="shared" si="5"/>
        <v>189220.246064492</v>
      </c>
      <c r="J47" s="205">
        <f t="shared" si="2"/>
        <v>19426.565267143596</v>
      </c>
      <c r="K47" s="205">
        <f t="shared" si="6"/>
        <v>152738.58334344914</v>
      </c>
      <c r="L47" s="203">
        <f t="shared" si="3"/>
        <v>24181.85237088797</v>
      </c>
      <c r="M47" s="204">
        <f t="shared" si="7"/>
        <v>190126.34621503184</v>
      </c>
      <c r="N47" s="206">
        <f t="shared" si="8"/>
        <v>7.862356584556814</v>
      </c>
      <c r="O47" s="208">
        <v>45593.4</v>
      </c>
      <c r="P47" s="207">
        <f>O47*(1-DataSpain!AU75)</f>
        <v>36627.59772354282</v>
      </c>
      <c r="Q47" s="197">
        <v>20663.2</v>
      </c>
    </row>
    <row r="48" spans="1:17" ht="12">
      <c r="A48" s="230">
        <v>2009</v>
      </c>
      <c r="B48" s="199">
        <f>DataSpain!B76/1000</f>
        <v>851.515</v>
      </c>
      <c r="C48" s="200">
        <f>AVERAGE(DataSpain!Y76:Y77)/1000</f>
        <v>6717.1123115</v>
      </c>
      <c r="D48" s="201">
        <f>B48*(DataSpain!$X$77/DataSpain!$X76)</f>
        <v>854.9621986853253</v>
      </c>
      <c r="E48" s="201">
        <f>C48*(DataSpain!$X$77/DataSpain!$X76)</f>
        <v>6744.305280184504</v>
      </c>
      <c r="F48" s="202">
        <f t="shared" si="0"/>
        <v>18539.617692166335</v>
      </c>
      <c r="G48" s="202">
        <f t="shared" si="4"/>
        <v>146248.38581886838</v>
      </c>
      <c r="H48" s="203">
        <f t="shared" si="1"/>
        <v>23090.02489736219</v>
      </c>
      <c r="I48" s="204">
        <f t="shared" si="5"/>
        <v>182143.93229821327</v>
      </c>
      <c r="J48" s="205">
        <f t="shared" si="2"/>
        <v>18614.67185531657</v>
      </c>
      <c r="K48" s="205">
        <f t="shared" si="6"/>
        <v>146840.44496442162</v>
      </c>
      <c r="L48" s="203">
        <f t="shared" si="3"/>
        <v>23183.50053016997</v>
      </c>
      <c r="M48" s="204">
        <f t="shared" si="7"/>
        <v>182881.30782766186</v>
      </c>
      <c r="N48" s="206">
        <f t="shared" si="8"/>
        <v>7.888425114648597</v>
      </c>
      <c r="O48" s="208">
        <v>45929.48</v>
      </c>
      <c r="P48" s="207">
        <f>O48*(1-DataSpain!AU76)</f>
        <v>36878.045986744575</v>
      </c>
      <c r="Q48" s="197">
        <v>19277.8</v>
      </c>
    </row>
    <row r="49" spans="1:17" ht="12.75" thickBot="1">
      <c r="A49" s="235">
        <v>2010</v>
      </c>
      <c r="B49" s="236">
        <f>DataSpain!B77/1000</f>
        <v>865.819</v>
      </c>
      <c r="C49" s="237">
        <f>AVERAGE(DataSpain!Y77:Y78)/1000</f>
        <v>6538.750581</v>
      </c>
      <c r="D49" s="238">
        <f>B49*(DataSpain!$X$77/DataSpain!$X77)</f>
        <v>865.819</v>
      </c>
      <c r="E49" s="239">
        <f>C49*(DataSpain!$X$77/DataSpain!$X77)</f>
        <v>6538.750581</v>
      </c>
      <c r="F49" s="240">
        <f t="shared" si="0"/>
        <v>18792.398904082947</v>
      </c>
      <c r="G49" s="240">
        <f t="shared" si="4"/>
        <v>141922.052129205</v>
      </c>
      <c r="H49" s="241">
        <f t="shared" si="1"/>
        <v>23436.133434097974</v>
      </c>
      <c r="I49" s="242">
        <f t="shared" si="5"/>
        <v>176991.99383312408</v>
      </c>
      <c r="J49" s="240">
        <f t="shared" si="2"/>
        <v>18792.398904082947</v>
      </c>
      <c r="K49" s="240">
        <f t="shared" si="6"/>
        <v>141922.052129205</v>
      </c>
      <c r="L49" s="241">
        <f t="shared" si="3"/>
        <v>23436.133434097974</v>
      </c>
      <c r="M49" s="242">
        <f t="shared" si="7"/>
        <v>176991.99383312408</v>
      </c>
      <c r="N49" s="243">
        <f>C49/B49</f>
        <v>7.552098742346842</v>
      </c>
      <c r="O49" s="245">
        <v>46072.83</v>
      </c>
      <c r="P49" s="244">
        <f>O49*(1-DataSpain!AU77)</f>
        <v>36943.764739805265</v>
      </c>
      <c r="Q49" s="246">
        <v>18777.9</v>
      </c>
    </row>
    <row r="50" spans="2:17" ht="13.5" thickBot="1" thickTop="1">
      <c r="B50" s="232"/>
      <c r="C50" s="232"/>
      <c r="D50" s="232"/>
      <c r="E50" s="232"/>
      <c r="F50" s="232"/>
      <c r="G50" s="232"/>
      <c r="H50" s="232"/>
      <c r="I50" s="232"/>
      <c r="J50" s="232"/>
      <c r="K50" s="232"/>
      <c r="L50" s="232"/>
      <c r="M50" s="232"/>
      <c r="N50" s="232"/>
      <c r="O50" s="233"/>
      <c r="P50" s="233"/>
      <c r="Q50" s="233"/>
    </row>
    <row r="51" spans="1:17" ht="16.5" customHeight="1">
      <c r="A51" s="271" t="s">
        <v>203</v>
      </c>
      <c r="B51" s="272"/>
      <c r="C51" s="272"/>
      <c r="D51" s="272"/>
      <c r="E51" s="272"/>
      <c r="F51" s="272"/>
      <c r="G51" s="272"/>
      <c r="H51" s="272"/>
      <c r="I51" s="272"/>
      <c r="J51" s="272"/>
      <c r="K51" s="272"/>
      <c r="L51" s="272"/>
      <c r="M51" s="272"/>
      <c r="N51" s="272"/>
      <c r="O51" s="272"/>
      <c r="P51" s="272"/>
      <c r="Q51" s="273"/>
    </row>
    <row r="52" spans="1:17" ht="15" customHeight="1" thickBot="1">
      <c r="A52" s="274"/>
      <c r="B52" s="275"/>
      <c r="C52" s="275"/>
      <c r="D52" s="275"/>
      <c r="E52" s="275"/>
      <c r="F52" s="275"/>
      <c r="G52" s="275"/>
      <c r="H52" s="275"/>
      <c r="I52" s="275"/>
      <c r="J52" s="275"/>
      <c r="K52" s="275"/>
      <c r="L52" s="275"/>
      <c r="M52" s="275"/>
      <c r="N52" s="275"/>
      <c r="O52" s="275"/>
      <c r="P52" s="275"/>
      <c r="Q52" s="276"/>
    </row>
    <row r="53" spans="2:17" ht="12">
      <c r="B53" s="234"/>
      <c r="C53" s="232"/>
      <c r="D53" s="232"/>
      <c r="E53" s="232"/>
      <c r="F53" s="232"/>
      <c r="G53" s="232"/>
      <c r="H53" s="232"/>
      <c r="I53" s="232"/>
      <c r="J53" s="232"/>
      <c r="K53" s="232"/>
      <c r="L53" s="232"/>
      <c r="M53" s="232"/>
      <c r="N53" s="232"/>
      <c r="O53" s="233"/>
      <c r="P53" s="233"/>
      <c r="Q53" s="233"/>
    </row>
    <row r="54" spans="2:17" ht="12">
      <c r="B54" s="232"/>
      <c r="C54" s="232"/>
      <c r="D54" s="232"/>
      <c r="E54" s="232"/>
      <c r="F54" s="232"/>
      <c r="G54" s="232"/>
      <c r="H54" s="232"/>
      <c r="I54" s="232"/>
      <c r="J54" s="232"/>
      <c r="K54" s="232"/>
      <c r="L54" s="232"/>
      <c r="M54" s="232"/>
      <c r="N54" s="232"/>
      <c r="O54" s="233"/>
      <c r="P54" s="233"/>
      <c r="Q54" s="233"/>
    </row>
    <row r="55" spans="2:17" ht="12">
      <c r="B55" s="232"/>
      <c r="C55" s="232"/>
      <c r="D55" s="232"/>
      <c r="E55" s="232"/>
      <c r="F55" s="232"/>
      <c r="G55" s="232"/>
      <c r="H55" s="232"/>
      <c r="I55" s="232"/>
      <c r="J55" s="232"/>
      <c r="K55" s="232"/>
      <c r="L55" s="232"/>
      <c r="M55" s="232"/>
      <c r="N55" s="232"/>
      <c r="O55" s="233"/>
      <c r="P55" s="233"/>
      <c r="Q55" s="233"/>
    </row>
    <row r="56" spans="2:17" ht="12">
      <c r="B56" s="232"/>
      <c r="C56" s="232"/>
      <c r="D56" s="232"/>
      <c r="E56" s="232"/>
      <c r="F56" s="232"/>
      <c r="G56" s="232"/>
      <c r="H56" s="232"/>
      <c r="I56" s="232"/>
      <c r="J56" s="232"/>
      <c r="K56" s="232"/>
      <c r="L56" s="232"/>
      <c r="M56" s="232"/>
      <c r="N56" s="232"/>
      <c r="O56" s="233"/>
      <c r="P56" s="233"/>
      <c r="Q56" s="233"/>
    </row>
    <row r="57" spans="2:17" ht="12">
      <c r="B57" s="232"/>
      <c r="C57" s="232"/>
      <c r="D57" s="232"/>
      <c r="E57" s="232"/>
      <c r="F57" s="232"/>
      <c r="G57" s="232"/>
      <c r="H57" s="232"/>
      <c r="I57" s="232"/>
      <c r="J57" s="232"/>
      <c r="K57" s="232"/>
      <c r="L57" s="232"/>
      <c r="M57" s="232"/>
      <c r="N57" s="232"/>
      <c r="O57" s="233"/>
      <c r="P57" s="233"/>
      <c r="Q57" s="233"/>
    </row>
    <row r="58" spans="2:17" ht="12">
      <c r="B58" s="232"/>
      <c r="C58" s="232"/>
      <c r="D58" s="232"/>
      <c r="E58" s="232"/>
      <c r="F58" s="232"/>
      <c r="G58" s="232"/>
      <c r="H58" s="232"/>
      <c r="I58" s="232"/>
      <c r="J58" s="232"/>
      <c r="K58" s="232"/>
      <c r="L58" s="232"/>
      <c r="M58" s="232"/>
      <c r="N58" s="232"/>
      <c r="O58" s="233"/>
      <c r="P58" s="233"/>
      <c r="Q58" s="233"/>
    </row>
    <row r="59" spans="2:17" ht="12">
      <c r="B59" s="232"/>
      <c r="C59" s="232"/>
      <c r="D59" s="232"/>
      <c r="E59" s="232"/>
      <c r="F59" s="232"/>
      <c r="G59" s="232"/>
      <c r="H59" s="232"/>
      <c r="I59" s="232"/>
      <c r="J59" s="232"/>
      <c r="K59" s="232"/>
      <c r="L59" s="232"/>
      <c r="M59" s="232"/>
      <c r="N59" s="232"/>
      <c r="O59" s="233"/>
      <c r="P59" s="233"/>
      <c r="Q59" s="233"/>
    </row>
    <row r="60" spans="2:17" ht="12">
      <c r="B60" s="232"/>
      <c r="C60" s="232"/>
      <c r="D60" s="232"/>
      <c r="E60" s="232"/>
      <c r="F60" s="232"/>
      <c r="G60" s="232"/>
      <c r="H60" s="232"/>
      <c r="I60" s="232"/>
      <c r="J60" s="232"/>
      <c r="K60" s="232"/>
      <c r="L60" s="232"/>
      <c r="M60" s="232"/>
      <c r="N60" s="232"/>
      <c r="O60" s="233"/>
      <c r="P60" s="233"/>
      <c r="Q60" s="233"/>
    </row>
    <row r="61" spans="2:17" ht="12">
      <c r="B61" s="232"/>
      <c r="C61" s="232"/>
      <c r="D61" s="232"/>
      <c r="E61" s="232"/>
      <c r="F61" s="232"/>
      <c r="G61" s="232"/>
      <c r="H61" s="232"/>
      <c r="I61" s="232"/>
      <c r="J61" s="232"/>
      <c r="K61" s="232"/>
      <c r="L61" s="232"/>
      <c r="M61" s="232"/>
      <c r="N61" s="232"/>
      <c r="O61" s="233"/>
      <c r="P61" s="233"/>
      <c r="Q61" s="233"/>
    </row>
    <row r="62" spans="2:17" ht="12">
      <c r="B62" s="232"/>
      <c r="C62" s="232"/>
      <c r="D62" s="232"/>
      <c r="E62" s="232"/>
      <c r="F62" s="232"/>
      <c r="G62" s="232"/>
      <c r="H62" s="232"/>
      <c r="I62" s="232"/>
      <c r="J62" s="232"/>
      <c r="K62" s="232"/>
      <c r="L62" s="232"/>
      <c r="M62" s="232"/>
      <c r="N62" s="232"/>
      <c r="O62" s="232"/>
      <c r="P62" s="232"/>
      <c r="Q62" s="232"/>
    </row>
    <row r="63" spans="2:17" ht="12">
      <c r="B63" s="232"/>
      <c r="C63" s="232"/>
      <c r="D63" s="232"/>
      <c r="E63" s="232"/>
      <c r="F63" s="232"/>
      <c r="G63" s="232"/>
      <c r="H63" s="232"/>
      <c r="I63" s="232"/>
      <c r="J63" s="232"/>
      <c r="K63" s="232"/>
      <c r="L63" s="232"/>
      <c r="M63" s="232"/>
      <c r="N63" s="232"/>
      <c r="O63" s="232"/>
      <c r="P63" s="232"/>
      <c r="Q63" s="232"/>
    </row>
    <row r="64" spans="2:17" ht="12">
      <c r="B64" s="232"/>
      <c r="C64" s="232"/>
      <c r="D64" s="232"/>
      <c r="E64" s="232"/>
      <c r="F64" s="232"/>
      <c r="G64" s="232"/>
      <c r="H64" s="232"/>
      <c r="I64" s="232"/>
      <c r="J64" s="232"/>
      <c r="K64" s="232"/>
      <c r="L64" s="232"/>
      <c r="M64" s="232"/>
      <c r="N64" s="232"/>
      <c r="O64" s="232"/>
      <c r="P64" s="232"/>
      <c r="Q64" s="232"/>
    </row>
    <row r="65" spans="2:17" ht="12">
      <c r="B65" s="232"/>
      <c r="C65" s="232"/>
      <c r="D65" s="232"/>
      <c r="E65" s="232"/>
      <c r="F65" s="232"/>
      <c r="G65" s="232"/>
      <c r="H65" s="232"/>
      <c r="I65" s="232"/>
      <c r="J65" s="232"/>
      <c r="K65" s="232"/>
      <c r="L65" s="232"/>
      <c r="M65" s="232"/>
      <c r="N65" s="232"/>
      <c r="O65" s="232"/>
      <c r="P65" s="232"/>
      <c r="Q65" s="232"/>
    </row>
    <row r="66" spans="2:17" ht="12">
      <c r="B66" s="232"/>
      <c r="C66" s="232"/>
      <c r="D66" s="232"/>
      <c r="E66" s="232"/>
      <c r="F66" s="232"/>
      <c r="G66" s="232"/>
      <c r="H66" s="232"/>
      <c r="I66" s="232"/>
      <c r="J66" s="232"/>
      <c r="K66" s="232"/>
      <c r="L66" s="232"/>
      <c r="M66" s="232"/>
      <c r="N66" s="232"/>
      <c r="O66" s="232"/>
      <c r="P66" s="232"/>
      <c r="Q66" s="232"/>
    </row>
    <row r="67" spans="2:17" ht="12">
      <c r="B67" s="232"/>
      <c r="C67" s="232"/>
      <c r="D67" s="232"/>
      <c r="E67" s="232"/>
      <c r="F67" s="232"/>
      <c r="G67" s="232"/>
      <c r="H67" s="232"/>
      <c r="I67" s="232"/>
      <c r="J67" s="232"/>
      <c r="K67" s="232"/>
      <c r="L67" s="232"/>
      <c r="M67" s="232"/>
      <c r="N67" s="232"/>
      <c r="O67" s="232"/>
      <c r="P67" s="232"/>
      <c r="Q67" s="232"/>
    </row>
    <row r="68" spans="2:17" ht="12">
      <c r="B68" s="232"/>
      <c r="C68" s="232"/>
      <c r="D68" s="232"/>
      <c r="E68" s="232"/>
      <c r="F68" s="232"/>
      <c r="G68" s="232"/>
      <c r="H68" s="232"/>
      <c r="I68" s="232"/>
      <c r="J68" s="232"/>
      <c r="K68" s="232"/>
      <c r="L68" s="232"/>
      <c r="M68" s="232"/>
      <c r="N68" s="232"/>
      <c r="O68" s="232"/>
      <c r="P68" s="232"/>
      <c r="Q68" s="232"/>
    </row>
    <row r="69" spans="2:17" ht="12">
      <c r="B69" s="232"/>
      <c r="C69" s="232"/>
      <c r="D69" s="232"/>
      <c r="E69" s="232"/>
      <c r="F69" s="232"/>
      <c r="G69" s="232"/>
      <c r="H69" s="232"/>
      <c r="I69" s="232"/>
      <c r="J69" s="232"/>
      <c r="K69" s="232"/>
      <c r="L69" s="232"/>
      <c r="M69" s="232"/>
      <c r="N69" s="232"/>
      <c r="O69" s="232"/>
      <c r="P69" s="232"/>
      <c r="Q69" s="232"/>
    </row>
    <row r="70" spans="2:17" ht="12">
      <c r="B70" s="232"/>
      <c r="C70" s="232"/>
      <c r="D70" s="232"/>
      <c r="E70" s="232"/>
      <c r="F70" s="232"/>
      <c r="G70" s="232"/>
      <c r="H70" s="232"/>
      <c r="I70" s="232"/>
      <c r="J70" s="232"/>
      <c r="K70" s="232"/>
      <c r="L70" s="232"/>
      <c r="M70" s="232"/>
      <c r="N70" s="232"/>
      <c r="O70" s="232"/>
      <c r="P70" s="232"/>
      <c r="Q70" s="232"/>
    </row>
    <row r="71" spans="2:17" ht="12">
      <c r="B71" s="232"/>
      <c r="C71" s="232"/>
      <c r="D71" s="232"/>
      <c r="E71" s="232"/>
      <c r="F71" s="232"/>
      <c r="G71" s="232"/>
      <c r="H71" s="232"/>
      <c r="I71" s="232"/>
      <c r="J71" s="232"/>
      <c r="K71" s="232"/>
      <c r="L71" s="232"/>
      <c r="M71" s="232"/>
      <c r="N71" s="232"/>
      <c r="O71" s="232"/>
      <c r="P71" s="232"/>
      <c r="Q71" s="232"/>
    </row>
    <row r="72" spans="2:17" ht="12">
      <c r="B72" s="232"/>
      <c r="C72" s="232"/>
      <c r="D72" s="232"/>
      <c r="E72" s="232"/>
      <c r="F72" s="232"/>
      <c r="G72" s="232"/>
      <c r="H72" s="232"/>
      <c r="I72" s="232"/>
      <c r="J72" s="232"/>
      <c r="K72" s="232"/>
      <c r="L72" s="232"/>
      <c r="M72" s="232"/>
      <c r="N72" s="232"/>
      <c r="O72" s="232"/>
      <c r="P72" s="232"/>
      <c r="Q72" s="232"/>
    </row>
    <row r="73" spans="2:17" ht="12">
      <c r="B73" s="232"/>
      <c r="C73" s="232"/>
      <c r="D73" s="232"/>
      <c r="E73" s="232"/>
      <c r="F73" s="232"/>
      <c r="G73" s="232"/>
      <c r="H73" s="232"/>
      <c r="I73" s="232"/>
      <c r="J73" s="232"/>
      <c r="K73" s="232"/>
      <c r="L73" s="232"/>
      <c r="M73" s="232"/>
      <c r="N73" s="232"/>
      <c r="O73" s="232"/>
      <c r="P73" s="232"/>
      <c r="Q73" s="232"/>
    </row>
    <row r="74" spans="2:17" ht="12">
      <c r="B74" s="232"/>
      <c r="C74" s="232"/>
      <c r="D74" s="232"/>
      <c r="E74" s="232"/>
      <c r="F74" s="232"/>
      <c r="G74" s="232"/>
      <c r="H74" s="232"/>
      <c r="I74" s="232"/>
      <c r="J74" s="232"/>
      <c r="K74" s="232"/>
      <c r="L74" s="232"/>
      <c r="M74" s="232"/>
      <c r="N74" s="232"/>
      <c r="O74" s="232"/>
      <c r="P74" s="232"/>
      <c r="Q74" s="232"/>
    </row>
    <row r="75" spans="2:17" ht="12">
      <c r="B75" s="232"/>
      <c r="C75" s="232"/>
      <c r="D75" s="232"/>
      <c r="E75" s="232"/>
      <c r="F75" s="232"/>
      <c r="G75" s="232"/>
      <c r="H75" s="232"/>
      <c r="I75" s="232"/>
      <c r="J75" s="232"/>
      <c r="K75" s="232"/>
      <c r="L75" s="232"/>
      <c r="M75" s="232"/>
      <c r="N75" s="232"/>
      <c r="O75" s="232"/>
      <c r="P75" s="232"/>
      <c r="Q75" s="232"/>
    </row>
    <row r="76" spans="2:17" ht="12">
      <c r="B76" s="232"/>
      <c r="C76" s="232"/>
      <c r="D76" s="232"/>
      <c r="E76" s="232"/>
      <c r="F76" s="232"/>
      <c r="G76" s="232"/>
      <c r="H76" s="232"/>
      <c r="I76" s="232"/>
      <c r="J76" s="232"/>
      <c r="K76" s="232"/>
      <c r="L76" s="232"/>
      <c r="M76" s="232"/>
      <c r="N76" s="232"/>
      <c r="O76" s="232"/>
      <c r="P76" s="232"/>
      <c r="Q76" s="232"/>
    </row>
    <row r="77" spans="2:17" ht="12">
      <c r="B77" s="232"/>
      <c r="C77" s="232"/>
      <c r="D77" s="232"/>
      <c r="E77" s="232"/>
      <c r="F77" s="232"/>
      <c r="G77" s="232"/>
      <c r="H77" s="232"/>
      <c r="I77" s="232"/>
      <c r="J77" s="232"/>
      <c r="K77" s="232"/>
      <c r="L77" s="232"/>
      <c r="M77" s="232"/>
      <c r="N77" s="232"/>
      <c r="O77" s="232"/>
      <c r="P77" s="232"/>
      <c r="Q77" s="232"/>
    </row>
    <row r="78" spans="2:17" ht="12">
      <c r="B78" s="232"/>
      <c r="C78" s="232"/>
      <c r="D78" s="232"/>
      <c r="E78" s="232"/>
      <c r="F78" s="232"/>
      <c r="G78" s="232"/>
      <c r="H78" s="232"/>
      <c r="I78" s="232"/>
      <c r="J78" s="232"/>
      <c r="K78" s="232"/>
      <c r="L78" s="232"/>
      <c r="M78" s="232"/>
      <c r="N78" s="232"/>
      <c r="O78" s="232"/>
      <c r="P78" s="232"/>
      <c r="Q78" s="232"/>
    </row>
    <row r="79" spans="2:17" ht="12">
      <c r="B79" s="232"/>
      <c r="C79" s="232"/>
      <c r="D79" s="232"/>
      <c r="E79" s="232"/>
      <c r="F79" s="232"/>
      <c r="G79" s="232"/>
      <c r="H79" s="232"/>
      <c r="I79" s="232"/>
      <c r="J79" s="232"/>
      <c r="K79" s="232"/>
      <c r="L79" s="232"/>
      <c r="M79" s="232"/>
      <c r="N79" s="232"/>
      <c r="O79" s="232"/>
      <c r="P79" s="232"/>
      <c r="Q79" s="232"/>
    </row>
    <row r="80" spans="2:17" ht="12">
      <c r="B80" s="232"/>
      <c r="C80" s="232"/>
      <c r="D80" s="232"/>
      <c r="E80" s="232"/>
      <c r="F80" s="232"/>
      <c r="G80" s="232"/>
      <c r="H80" s="232"/>
      <c r="I80" s="232"/>
      <c r="J80" s="232"/>
      <c r="K80" s="232"/>
      <c r="L80" s="232"/>
      <c r="M80" s="232"/>
      <c r="N80" s="232"/>
      <c r="O80" s="232"/>
      <c r="P80" s="232"/>
      <c r="Q80" s="232"/>
    </row>
    <row r="81" spans="2:17" ht="12">
      <c r="B81" s="232"/>
      <c r="C81" s="232"/>
      <c r="D81" s="232"/>
      <c r="E81" s="232"/>
      <c r="F81" s="232"/>
      <c r="G81" s="232"/>
      <c r="H81" s="232"/>
      <c r="I81" s="232"/>
      <c r="J81" s="232"/>
      <c r="K81" s="232"/>
      <c r="L81" s="232"/>
      <c r="M81" s="232"/>
      <c r="N81" s="232"/>
      <c r="O81" s="232"/>
      <c r="P81" s="232"/>
      <c r="Q81" s="232"/>
    </row>
    <row r="82" spans="2:17" ht="12">
      <c r="B82" s="232"/>
      <c r="C82" s="232"/>
      <c r="D82" s="232"/>
      <c r="E82" s="232"/>
      <c r="F82" s="232"/>
      <c r="G82" s="232"/>
      <c r="H82" s="232"/>
      <c r="I82" s="232"/>
      <c r="J82" s="232"/>
      <c r="K82" s="232"/>
      <c r="L82" s="232"/>
      <c r="M82" s="232"/>
      <c r="N82" s="232"/>
      <c r="O82" s="232"/>
      <c r="P82" s="232"/>
      <c r="Q82" s="232"/>
    </row>
    <row r="83" spans="2:17" ht="12">
      <c r="B83" s="232"/>
      <c r="C83" s="232"/>
      <c r="D83" s="232"/>
      <c r="E83" s="232"/>
      <c r="F83" s="232"/>
      <c r="G83" s="232"/>
      <c r="H83" s="232"/>
      <c r="I83" s="232"/>
      <c r="J83" s="232"/>
      <c r="K83" s="232"/>
      <c r="L83" s="232"/>
      <c r="M83" s="232"/>
      <c r="N83" s="232"/>
      <c r="O83" s="232"/>
      <c r="P83" s="232"/>
      <c r="Q83" s="232"/>
    </row>
    <row r="84" spans="2:17" ht="12">
      <c r="B84" s="232"/>
      <c r="C84" s="232"/>
      <c r="D84" s="232"/>
      <c r="E84" s="232"/>
      <c r="F84" s="232"/>
      <c r="G84" s="232"/>
      <c r="H84" s="232"/>
      <c r="I84" s="232"/>
      <c r="J84" s="232"/>
      <c r="K84" s="232"/>
      <c r="L84" s="232"/>
      <c r="M84" s="232"/>
      <c r="N84" s="232"/>
      <c r="O84" s="232"/>
      <c r="P84" s="232"/>
      <c r="Q84" s="232"/>
    </row>
    <row r="85" spans="2:17" ht="12">
      <c r="B85" s="232"/>
      <c r="C85" s="232"/>
      <c r="D85" s="232"/>
      <c r="E85" s="232"/>
      <c r="F85" s="232"/>
      <c r="G85" s="232"/>
      <c r="H85" s="232"/>
      <c r="I85" s="232"/>
      <c r="J85" s="232"/>
      <c r="K85" s="232"/>
      <c r="L85" s="232"/>
      <c r="M85" s="232"/>
      <c r="N85" s="232"/>
      <c r="O85" s="232"/>
      <c r="P85" s="232"/>
      <c r="Q85" s="232"/>
    </row>
    <row r="86" spans="2:17" ht="12">
      <c r="B86" s="232"/>
      <c r="C86" s="232"/>
      <c r="D86" s="232"/>
      <c r="E86" s="232"/>
      <c r="F86" s="232"/>
      <c r="G86" s="232"/>
      <c r="H86" s="232"/>
      <c r="I86" s="232"/>
      <c r="J86" s="232"/>
      <c r="K86" s="232"/>
      <c r="L86" s="232"/>
      <c r="M86" s="232"/>
      <c r="N86" s="232"/>
      <c r="O86" s="232"/>
      <c r="P86" s="232"/>
      <c r="Q86" s="232"/>
    </row>
    <row r="87" spans="2:17" ht="12">
      <c r="B87" s="232"/>
      <c r="C87" s="232"/>
      <c r="D87" s="232"/>
      <c r="E87" s="232"/>
      <c r="F87" s="232"/>
      <c r="G87" s="232"/>
      <c r="H87" s="232"/>
      <c r="I87" s="232"/>
      <c r="J87" s="232"/>
      <c r="K87" s="232"/>
      <c r="L87" s="232"/>
      <c r="M87" s="232"/>
      <c r="N87" s="232"/>
      <c r="O87" s="232"/>
      <c r="P87" s="232"/>
      <c r="Q87" s="232"/>
    </row>
    <row r="88" spans="2:17" ht="12">
      <c r="B88" s="232"/>
      <c r="C88" s="232"/>
      <c r="D88" s="232"/>
      <c r="E88" s="232"/>
      <c r="F88" s="232"/>
      <c r="G88" s="232"/>
      <c r="H88" s="232"/>
      <c r="I88" s="232"/>
      <c r="J88" s="232"/>
      <c r="K88" s="232"/>
      <c r="L88" s="232"/>
      <c r="M88" s="232"/>
      <c r="N88" s="232"/>
      <c r="O88" s="232"/>
      <c r="P88" s="232"/>
      <c r="Q88" s="232"/>
    </row>
    <row r="89" spans="2:17" ht="12">
      <c r="B89" s="232"/>
      <c r="C89" s="232"/>
      <c r="D89" s="232"/>
      <c r="E89" s="232"/>
      <c r="F89" s="232"/>
      <c r="G89" s="232"/>
      <c r="H89" s="232"/>
      <c r="I89" s="232"/>
      <c r="J89" s="232"/>
      <c r="K89" s="232"/>
      <c r="L89" s="232"/>
      <c r="M89" s="232"/>
      <c r="N89" s="232"/>
      <c r="O89" s="232"/>
      <c r="P89" s="232"/>
      <c r="Q89" s="232"/>
    </row>
    <row r="90" spans="2:17" ht="12">
      <c r="B90" s="232"/>
      <c r="C90" s="232"/>
      <c r="D90" s="232"/>
      <c r="E90" s="232"/>
      <c r="F90" s="232"/>
      <c r="G90" s="232"/>
      <c r="H90" s="232"/>
      <c r="I90" s="232"/>
      <c r="J90" s="232"/>
      <c r="K90" s="232"/>
      <c r="L90" s="232"/>
      <c r="M90" s="232"/>
      <c r="N90" s="232"/>
      <c r="O90" s="232"/>
      <c r="P90" s="232"/>
      <c r="Q90" s="232"/>
    </row>
    <row r="91" spans="2:17" ht="12">
      <c r="B91" s="232"/>
      <c r="C91" s="232"/>
      <c r="D91" s="232"/>
      <c r="E91" s="232"/>
      <c r="F91" s="232"/>
      <c r="G91" s="232"/>
      <c r="H91" s="232"/>
      <c r="I91" s="232"/>
      <c r="J91" s="232"/>
      <c r="K91" s="232"/>
      <c r="L91" s="232"/>
      <c r="M91" s="232"/>
      <c r="N91" s="232"/>
      <c r="O91" s="232"/>
      <c r="P91" s="232"/>
      <c r="Q91" s="232"/>
    </row>
    <row r="92" spans="2:17" ht="12">
      <c r="B92" s="232"/>
      <c r="C92" s="232"/>
      <c r="D92" s="232"/>
      <c r="E92" s="232"/>
      <c r="F92" s="232"/>
      <c r="G92" s="232"/>
      <c r="H92" s="232"/>
      <c r="I92" s="232"/>
      <c r="J92" s="232"/>
      <c r="K92" s="232"/>
      <c r="L92" s="232"/>
      <c r="M92" s="232"/>
      <c r="N92" s="232"/>
      <c r="O92" s="232"/>
      <c r="P92" s="232"/>
      <c r="Q92" s="232"/>
    </row>
    <row r="93" spans="2:17" ht="12">
      <c r="B93" s="232"/>
      <c r="C93" s="232"/>
      <c r="D93" s="232"/>
      <c r="E93" s="232"/>
      <c r="F93" s="232"/>
      <c r="G93" s="232"/>
      <c r="H93" s="232"/>
      <c r="I93" s="232"/>
      <c r="J93" s="232"/>
      <c r="K93" s="232"/>
      <c r="L93" s="232"/>
      <c r="M93" s="232"/>
      <c r="N93" s="232"/>
      <c r="O93" s="232"/>
      <c r="P93" s="232"/>
      <c r="Q93" s="232"/>
    </row>
    <row r="94" spans="2:17" ht="12">
      <c r="B94" s="232"/>
      <c r="C94" s="232"/>
      <c r="D94" s="232"/>
      <c r="E94" s="232"/>
      <c r="F94" s="232"/>
      <c r="G94" s="232"/>
      <c r="H94" s="232"/>
      <c r="I94" s="232"/>
      <c r="J94" s="232"/>
      <c r="K94" s="232"/>
      <c r="L94" s="232"/>
      <c r="M94" s="232"/>
      <c r="N94" s="232"/>
      <c r="O94" s="232"/>
      <c r="P94" s="232"/>
      <c r="Q94" s="232"/>
    </row>
    <row r="95" spans="2:17" ht="12">
      <c r="B95" s="232"/>
      <c r="C95" s="232"/>
      <c r="D95" s="232"/>
      <c r="E95" s="232"/>
      <c r="F95" s="232"/>
      <c r="G95" s="232"/>
      <c r="H95" s="232"/>
      <c r="I95" s="232"/>
      <c r="J95" s="232"/>
      <c r="K95" s="232"/>
      <c r="L95" s="232"/>
      <c r="M95" s="232"/>
      <c r="N95" s="232"/>
      <c r="O95" s="232"/>
      <c r="P95" s="232"/>
      <c r="Q95" s="232"/>
    </row>
    <row r="96" spans="2:17" ht="12">
      <c r="B96" s="232"/>
      <c r="C96" s="232"/>
      <c r="D96" s="232"/>
      <c r="E96" s="232"/>
      <c r="F96" s="232"/>
      <c r="G96" s="232"/>
      <c r="H96" s="232"/>
      <c r="I96" s="232"/>
      <c r="J96" s="232"/>
      <c r="K96" s="232"/>
      <c r="L96" s="232"/>
      <c r="M96" s="232"/>
      <c r="N96" s="232"/>
      <c r="O96" s="232"/>
      <c r="P96" s="232"/>
      <c r="Q96" s="232"/>
    </row>
    <row r="97" spans="2:17" ht="12">
      <c r="B97" s="232"/>
      <c r="C97" s="232"/>
      <c r="D97" s="232"/>
      <c r="E97" s="232"/>
      <c r="F97" s="232"/>
      <c r="G97" s="232"/>
      <c r="H97" s="232"/>
      <c r="I97" s="232"/>
      <c r="J97" s="232"/>
      <c r="K97" s="232"/>
      <c r="L97" s="232"/>
      <c r="M97" s="232"/>
      <c r="N97" s="232"/>
      <c r="O97" s="232"/>
      <c r="P97" s="232"/>
      <c r="Q97" s="232"/>
    </row>
    <row r="98" spans="2:17" ht="12">
      <c r="B98" s="232"/>
      <c r="C98" s="232"/>
      <c r="D98" s="232"/>
      <c r="E98" s="232"/>
      <c r="F98" s="232"/>
      <c r="G98" s="232"/>
      <c r="H98" s="232"/>
      <c r="I98" s="232"/>
      <c r="J98" s="232"/>
      <c r="K98" s="232"/>
      <c r="L98" s="232"/>
      <c r="M98" s="232"/>
      <c r="N98" s="232"/>
      <c r="O98" s="232"/>
      <c r="P98" s="232"/>
      <c r="Q98" s="232"/>
    </row>
    <row r="99" spans="2:17" ht="12">
      <c r="B99" s="232"/>
      <c r="C99" s="232"/>
      <c r="D99" s="232"/>
      <c r="E99" s="232"/>
      <c r="F99" s="232"/>
      <c r="G99" s="232"/>
      <c r="H99" s="232"/>
      <c r="I99" s="232"/>
      <c r="J99" s="232"/>
      <c r="K99" s="232"/>
      <c r="L99" s="232"/>
      <c r="M99" s="232"/>
      <c r="N99" s="232"/>
      <c r="O99" s="232"/>
      <c r="P99" s="232"/>
      <c r="Q99" s="232"/>
    </row>
    <row r="100" spans="2:17" ht="12">
      <c r="B100" s="232"/>
      <c r="C100" s="232"/>
      <c r="D100" s="232"/>
      <c r="E100" s="232"/>
      <c r="F100" s="232"/>
      <c r="G100" s="232"/>
      <c r="H100" s="232"/>
      <c r="I100" s="232"/>
      <c r="J100" s="232"/>
      <c r="K100" s="232"/>
      <c r="L100" s="232"/>
      <c r="M100" s="232"/>
      <c r="N100" s="232"/>
      <c r="O100" s="232"/>
      <c r="P100" s="232"/>
      <c r="Q100" s="232"/>
    </row>
    <row r="101" spans="2:17" ht="12">
      <c r="B101" s="232"/>
      <c r="C101" s="232"/>
      <c r="D101" s="232"/>
      <c r="E101" s="232"/>
      <c r="F101" s="232"/>
      <c r="G101" s="232"/>
      <c r="H101" s="232"/>
      <c r="I101" s="232"/>
      <c r="J101" s="232"/>
      <c r="K101" s="232"/>
      <c r="L101" s="232"/>
      <c r="M101" s="232"/>
      <c r="N101" s="232"/>
      <c r="O101" s="232"/>
      <c r="P101" s="232"/>
      <c r="Q101" s="232"/>
    </row>
    <row r="102" spans="2:17" ht="12">
      <c r="B102" s="232"/>
      <c r="C102" s="232"/>
      <c r="D102" s="232"/>
      <c r="E102" s="232"/>
      <c r="F102" s="232"/>
      <c r="G102" s="232"/>
      <c r="H102" s="232"/>
      <c r="I102" s="232"/>
      <c r="J102" s="232"/>
      <c r="K102" s="232"/>
      <c r="L102" s="232"/>
      <c r="M102" s="232"/>
      <c r="N102" s="232"/>
      <c r="O102" s="232"/>
      <c r="P102" s="232"/>
      <c r="Q102" s="232"/>
    </row>
    <row r="103" spans="2:17" ht="12">
      <c r="B103" s="232"/>
      <c r="C103" s="232"/>
      <c r="D103" s="232"/>
      <c r="E103" s="232"/>
      <c r="F103" s="232"/>
      <c r="G103" s="232"/>
      <c r="H103" s="232"/>
      <c r="I103" s="232"/>
      <c r="J103" s="232"/>
      <c r="K103" s="232"/>
      <c r="L103" s="232"/>
      <c r="M103" s="232"/>
      <c r="N103" s="232"/>
      <c r="O103" s="232"/>
      <c r="P103" s="232"/>
      <c r="Q103" s="232"/>
    </row>
    <row r="104" spans="2:17" ht="12">
      <c r="B104" s="232"/>
      <c r="C104" s="232"/>
      <c r="D104" s="232"/>
      <c r="E104" s="232"/>
      <c r="F104" s="232"/>
      <c r="G104" s="232"/>
      <c r="H104" s="232"/>
      <c r="I104" s="232"/>
      <c r="J104" s="232"/>
      <c r="K104" s="232"/>
      <c r="L104" s="232"/>
      <c r="M104" s="232"/>
      <c r="N104" s="232"/>
      <c r="O104" s="232"/>
      <c r="P104" s="232"/>
      <c r="Q104" s="232"/>
    </row>
    <row r="105" spans="2:17" ht="12">
      <c r="B105" s="232"/>
      <c r="C105" s="232"/>
      <c r="D105" s="232"/>
      <c r="E105" s="232"/>
      <c r="F105" s="232"/>
      <c r="G105" s="232"/>
      <c r="H105" s="232"/>
      <c r="I105" s="232"/>
      <c r="J105" s="232"/>
      <c r="K105" s="232"/>
      <c r="L105" s="232"/>
      <c r="M105" s="232"/>
      <c r="N105" s="232"/>
      <c r="O105" s="232"/>
      <c r="P105" s="232"/>
      <c r="Q105" s="232"/>
    </row>
    <row r="106" spans="2:17" ht="12">
      <c r="B106" s="232"/>
      <c r="C106" s="232"/>
      <c r="D106" s="232"/>
      <c r="E106" s="232"/>
      <c r="F106" s="232"/>
      <c r="G106" s="232"/>
      <c r="H106" s="232"/>
      <c r="I106" s="232"/>
      <c r="J106" s="232"/>
      <c r="K106" s="232"/>
      <c r="L106" s="232"/>
      <c r="M106" s="232"/>
      <c r="N106" s="232"/>
      <c r="O106" s="232"/>
      <c r="P106" s="232"/>
      <c r="Q106" s="232"/>
    </row>
    <row r="107" spans="2:17" ht="12">
      <c r="B107" s="232"/>
      <c r="C107" s="232"/>
      <c r="D107" s="232"/>
      <c r="E107" s="232"/>
      <c r="F107" s="232"/>
      <c r="G107" s="232"/>
      <c r="H107" s="232"/>
      <c r="I107" s="232"/>
      <c r="J107" s="232"/>
      <c r="K107" s="232"/>
      <c r="L107" s="232"/>
      <c r="M107" s="232"/>
      <c r="N107" s="232"/>
      <c r="O107" s="232"/>
      <c r="P107" s="232"/>
      <c r="Q107" s="232"/>
    </row>
    <row r="108" spans="2:17" ht="12">
      <c r="B108" s="232"/>
      <c r="C108" s="232"/>
      <c r="D108" s="232"/>
      <c r="E108" s="232"/>
      <c r="F108" s="232"/>
      <c r="G108" s="232"/>
      <c r="H108" s="232"/>
      <c r="I108" s="232"/>
      <c r="J108" s="232"/>
      <c r="K108" s="232"/>
      <c r="L108" s="232"/>
      <c r="M108" s="232"/>
      <c r="N108" s="232"/>
      <c r="O108" s="232"/>
      <c r="P108" s="232"/>
      <c r="Q108" s="232"/>
    </row>
    <row r="109" spans="2:17" ht="12">
      <c r="B109" s="232"/>
      <c r="C109" s="232"/>
      <c r="D109" s="232"/>
      <c r="E109" s="232"/>
      <c r="F109" s="232"/>
      <c r="G109" s="232"/>
      <c r="H109" s="232"/>
      <c r="I109" s="232"/>
      <c r="J109" s="232"/>
      <c r="K109" s="232"/>
      <c r="L109" s="232"/>
      <c r="M109" s="232"/>
      <c r="N109" s="232"/>
      <c r="O109" s="232"/>
      <c r="P109" s="232"/>
      <c r="Q109" s="232"/>
    </row>
    <row r="110" spans="2:17" ht="12">
      <c r="B110" s="232"/>
      <c r="C110" s="232"/>
      <c r="D110" s="232"/>
      <c r="E110" s="232"/>
      <c r="F110" s="232"/>
      <c r="G110" s="232"/>
      <c r="H110" s="232"/>
      <c r="I110" s="232"/>
      <c r="J110" s="232"/>
      <c r="K110" s="232"/>
      <c r="L110" s="232"/>
      <c r="M110" s="232"/>
      <c r="N110" s="232"/>
      <c r="O110" s="232"/>
      <c r="P110" s="232"/>
      <c r="Q110" s="232"/>
    </row>
    <row r="111" spans="2:17" ht="12">
      <c r="B111" s="232"/>
      <c r="C111" s="232"/>
      <c r="D111" s="232"/>
      <c r="E111" s="232"/>
      <c r="F111" s="232"/>
      <c r="G111" s="232"/>
      <c r="H111" s="232"/>
      <c r="I111" s="232"/>
      <c r="J111" s="232"/>
      <c r="K111" s="232"/>
      <c r="L111" s="232"/>
      <c r="M111" s="232"/>
      <c r="N111" s="232"/>
      <c r="O111" s="232"/>
      <c r="P111" s="232"/>
      <c r="Q111" s="232"/>
    </row>
    <row r="112" spans="2:17" ht="12">
      <c r="B112" s="232"/>
      <c r="C112" s="232"/>
      <c r="D112" s="232"/>
      <c r="E112" s="232"/>
      <c r="F112" s="232"/>
      <c r="G112" s="232"/>
      <c r="H112" s="232"/>
      <c r="I112" s="232"/>
      <c r="J112" s="232"/>
      <c r="K112" s="232"/>
      <c r="L112" s="232"/>
      <c r="M112" s="232"/>
      <c r="N112" s="232"/>
      <c r="O112" s="232"/>
      <c r="P112" s="232"/>
      <c r="Q112" s="232"/>
    </row>
    <row r="113" spans="2:17" ht="12">
      <c r="B113" s="232"/>
      <c r="C113" s="232"/>
      <c r="D113" s="232"/>
      <c r="E113" s="232"/>
      <c r="F113" s="232"/>
      <c r="G113" s="232"/>
      <c r="H113" s="232"/>
      <c r="I113" s="232"/>
      <c r="J113" s="232"/>
      <c r="K113" s="232"/>
      <c r="L113" s="232"/>
      <c r="M113" s="232"/>
      <c r="N113" s="232"/>
      <c r="O113" s="232"/>
      <c r="P113" s="232"/>
      <c r="Q113" s="232"/>
    </row>
    <row r="114" spans="2:17" ht="12">
      <c r="B114" s="232"/>
      <c r="C114" s="232"/>
      <c r="D114" s="232"/>
      <c r="E114" s="232"/>
      <c r="F114" s="232"/>
      <c r="G114" s="232"/>
      <c r="H114" s="232"/>
      <c r="I114" s="232"/>
      <c r="J114" s="232"/>
      <c r="K114" s="232"/>
      <c r="L114" s="232"/>
      <c r="M114" s="232"/>
      <c r="N114" s="232"/>
      <c r="O114" s="232"/>
      <c r="P114" s="232"/>
      <c r="Q114" s="232"/>
    </row>
    <row r="115" spans="2:17" ht="12">
      <c r="B115" s="232"/>
      <c r="C115" s="232"/>
      <c r="D115" s="232"/>
      <c r="E115" s="232"/>
      <c r="F115" s="232"/>
      <c r="G115" s="232"/>
      <c r="H115" s="232"/>
      <c r="I115" s="232"/>
      <c r="J115" s="232"/>
      <c r="K115" s="232"/>
      <c r="L115" s="232"/>
      <c r="M115" s="232"/>
      <c r="N115" s="232"/>
      <c r="O115" s="232"/>
      <c r="P115" s="232"/>
      <c r="Q115" s="232"/>
    </row>
    <row r="116" spans="2:17" ht="12">
      <c r="B116" s="232"/>
      <c r="C116" s="232"/>
      <c r="D116" s="232"/>
      <c r="E116" s="232"/>
      <c r="F116" s="232"/>
      <c r="G116" s="232"/>
      <c r="H116" s="232"/>
      <c r="I116" s="232"/>
      <c r="J116" s="232"/>
      <c r="K116" s="232"/>
      <c r="L116" s="232"/>
      <c r="M116" s="232"/>
      <c r="N116" s="232"/>
      <c r="O116" s="232"/>
      <c r="P116" s="232"/>
      <c r="Q116" s="232"/>
    </row>
    <row r="117" spans="2:17" ht="12">
      <c r="B117" s="232"/>
      <c r="C117" s="232"/>
      <c r="D117" s="232"/>
      <c r="E117" s="232"/>
      <c r="F117" s="232"/>
      <c r="G117" s="232"/>
      <c r="H117" s="232"/>
      <c r="I117" s="232"/>
      <c r="J117" s="232"/>
      <c r="K117" s="232"/>
      <c r="L117" s="232"/>
      <c r="M117" s="232"/>
      <c r="N117" s="232"/>
      <c r="O117" s="232"/>
      <c r="P117" s="232"/>
      <c r="Q117" s="232"/>
    </row>
    <row r="118" spans="2:17" ht="12">
      <c r="B118" s="232"/>
      <c r="C118" s="232"/>
      <c r="D118" s="232"/>
      <c r="E118" s="232"/>
      <c r="F118" s="232"/>
      <c r="G118" s="232"/>
      <c r="H118" s="232"/>
      <c r="I118" s="232"/>
      <c r="J118" s="232"/>
      <c r="K118" s="232"/>
      <c r="L118" s="232"/>
      <c r="M118" s="232"/>
      <c r="N118" s="232"/>
      <c r="O118" s="232"/>
      <c r="P118" s="232"/>
      <c r="Q118" s="232"/>
    </row>
    <row r="119" spans="2:17" ht="12">
      <c r="B119" s="232"/>
      <c r="C119" s="232"/>
      <c r="D119" s="232"/>
      <c r="E119" s="232"/>
      <c r="F119" s="232"/>
      <c r="G119" s="232"/>
      <c r="H119" s="232"/>
      <c r="I119" s="232"/>
      <c r="J119" s="232"/>
      <c r="K119" s="232"/>
      <c r="L119" s="232"/>
      <c r="M119" s="232"/>
      <c r="N119" s="232"/>
      <c r="O119" s="232"/>
      <c r="P119" s="232"/>
      <c r="Q119" s="232"/>
    </row>
    <row r="120" spans="2:17" ht="12">
      <c r="B120" s="232"/>
      <c r="C120" s="232"/>
      <c r="D120" s="232"/>
      <c r="E120" s="232"/>
      <c r="F120" s="232"/>
      <c r="G120" s="232"/>
      <c r="H120" s="232"/>
      <c r="I120" s="232"/>
      <c r="J120" s="232"/>
      <c r="K120" s="232"/>
      <c r="L120" s="232"/>
      <c r="M120" s="232"/>
      <c r="N120" s="232"/>
      <c r="O120" s="232"/>
      <c r="P120" s="232"/>
      <c r="Q120" s="232"/>
    </row>
    <row r="121" spans="2:17" ht="12">
      <c r="B121" s="232"/>
      <c r="C121" s="232"/>
      <c r="D121" s="232"/>
      <c r="E121" s="232"/>
      <c r="F121" s="232"/>
      <c r="G121" s="232"/>
      <c r="H121" s="232"/>
      <c r="I121" s="232"/>
      <c r="J121" s="232"/>
      <c r="K121" s="232"/>
      <c r="L121" s="232"/>
      <c r="M121" s="232"/>
      <c r="N121" s="232"/>
      <c r="O121" s="232"/>
      <c r="P121" s="232"/>
      <c r="Q121" s="232"/>
    </row>
    <row r="122" spans="2:17" ht="12">
      <c r="B122" s="232"/>
      <c r="C122" s="232"/>
      <c r="D122" s="232"/>
      <c r="E122" s="232"/>
      <c r="F122" s="232"/>
      <c r="G122" s="232"/>
      <c r="H122" s="232"/>
      <c r="I122" s="232"/>
      <c r="J122" s="232"/>
      <c r="K122" s="232"/>
      <c r="L122" s="232"/>
      <c r="M122" s="232"/>
      <c r="N122" s="232"/>
      <c r="O122" s="232"/>
      <c r="P122" s="232"/>
      <c r="Q122" s="232"/>
    </row>
    <row r="123" spans="2:17" ht="12">
      <c r="B123" s="232"/>
      <c r="C123" s="232"/>
      <c r="D123" s="232"/>
      <c r="E123" s="232"/>
      <c r="F123" s="232"/>
      <c r="G123" s="232"/>
      <c r="H123" s="232"/>
      <c r="I123" s="232"/>
      <c r="J123" s="232"/>
      <c r="K123" s="232"/>
      <c r="L123" s="232"/>
      <c r="M123" s="232"/>
      <c r="N123" s="232"/>
      <c r="O123" s="232"/>
      <c r="P123" s="232"/>
      <c r="Q123" s="232"/>
    </row>
    <row r="124" spans="2:17" ht="12">
      <c r="B124" s="232"/>
      <c r="C124" s="232"/>
      <c r="D124" s="232"/>
      <c r="E124" s="232"/>
      <c r="F124" s="232"/>
      <c r="G124" s="232"/>
      <c r="H124" s="232"/>
      <c r="I124" s="232"/>
      <c r="J124" s="232"/>
      <c r="K124" s="232"/>
      <c r="L124" s="232"/>
      <c r="M124" s="232"/>
      <c r="N124" s="232"/>
      <c r="O124" s="232"/>
      <c r="P124" s="232"/>
      <c r="Q124" s="232"/>
    </row>
    <row r="125" spans="2:17" ht="12">
      <c r="B125" s="232"/>
      <c r="C125" s="232"/>
      <c r="D125" s="232"/>
      <c r="E125" s="232"/>
      <c r="F125" s="232"/>
      <c r="G125" s="232"/>
      <c r="H125" s="232"/>
      <c r="I125" s="232"/>
      <c r="J125" s="232"/>
      <c r="K125" s="232"/>
      <c r="L125" s="232"/>
      <c r="M125" s="232"/>
      <c r="N125" s="232"/>
      <c r="O125" s="232"/>
      <c r="P125" s="232"/>
      <c r="Q125" s="232"/>
    </row>
    <row r="126" spans="2:17" ht="12">
      <c r="B126" s="232"/>
      <c r="C126" s="232"/>
      <c r="D126" s="232"/>
      <c r="E126" s="232"/>
      <c r="F126" s="232"/>
      <c r="G126" s="232"/>
      <c r="H126" s="232"/>
      <c r="I126" s="232"/>
      <c r="J126" s="232"/>
      <c r="K126" s="232"/>
      <c r="L126" s="232"/>
      <c r="M126" s="232"/>
      <c r="N126" s="232"/>
      <c r="O126" s="232"/>
      <c r="P126" s="232"/>
      <c r="Q126" s="232"/>
    </row>
    <row r="127" spans="2:17" ht="12">
      <c r="B127" s="232"/>
      <c r="C127" s="232"/>
      <c r="D127" s="232"/>
      <c r="E127" s="232"/>
      <c r="F127" s="232"/>
      <c r="G127" s="232"/>
      <c r="H127" s="232"/>
      <c r="I127" s="232"/>
      <c r="J127" s="232"/>
      <c r="K127" s="232"/>
      <c r="L127" s="232"/>
      <c r="M127" s="232"/>
      <c r="N127" s="232"/>
      <c r="O127" s="232"/>
      <c r="P127" s="232"/>
      <c r="Q127" s="232"/>
    </row>
    <row r="128" spans="2:17" ht="12">
      <c r="B128" s="232"/>
      <c r="C128" s="232"/>
      <c r="D128" s="232"/>
      <c r="E128" s="232"/>
      <c r="F128" s="232"/>
      <c r="G128" s="232"/>
      <c r="H128" s="232"/>
      <c r="I128" s="232"/>
      <c r="J128" s="232"/>
      <c r="K128" s="232"/>
      <c r="L128" s="232"/>
      <c r="M128" s="232"/>
      <c r="N128" s="232"/>
      <c r="O128" s="232"/>
      <c r="P128" s="232"/>
      <c r="Q128" s="232"/>
    </row>
    <row r="129" spans="2:17" ht="12">
      <c r="B129" s="232"/>
      <c r="C129" s="232"/>
      <c r="D129" s="232"/>
      <c r="E129" s="232"/>
      <c r="F129" s="232"/>
      <c r="G129" s="232"/>
      <c r="H129" s="232"/>
      <c r="I129" s="232"/>
      <c r="J129" s="232"/>
      <c r="K129" s="232"/>
      <c r="L129" s="232"/>
      <c r="M129" s="232"/>
      <c r="N129" s="232"/>
      <c r="O129" s="232"/>
      <c r="P129" s="232"/>
      <c r="Q129" s="232"/>
    </row>
    <row r="130" spans="2:17" ht="12">
      <c r="B130" s="232"/>
      <c r="C130" s="232"/>
      <c r="D130" s="232"/>
      <c r="E130" s="232"/>
      <c r="F130" s="232"/>
      <c r="G130" s="232"/>
      <c r="H130" s="232"/>
      <c r="I130" s="232"/>
      <c r="J130" s="232"/>
      <c r="K130" s="232"/>
      <c r="L130" s="232"/>
      <c r="M130" s="232"/>
      <c r="N130" s="232"/>
      <c r="O130" s="232"/>
      <c r="P130" s="232"/>
      <c r="Q130" s="232"/>
    </row>
    <row r="131" spans="2:17" ht="12">
      <c r="B131" s="232"/>
      <c r="C131" s="232"/>
      <c r="D131" s="232"/>
      <c r="E131" s="232"/>
      <c r="F131" s="232"/>
      <c r="G131" s="232"/>
      <c r="H131" s="232"/>
      <c r="I131" s="232"/>
      <c r="J131" s="232"/>
      <c r="K131" s="232"/>
      <c r="L131" s="232"/>
      <c r="M131" s="232"/>
      <c r="N131" s="232"/>
      <c r="O131" s="232"/>
      <c r="P131" s="232"/>
      <c r="Q131" s="232"/>
    </row>
    <row r="132" spans="2:17" ht="12">
      <c r="B132" s="232"/>
      <c r="C132" s="232"/>
      <c r="D132" s="232"/>
      <c r="E132" s="232"/>
      <c r="F132" s="232"/>
      <c r="G132" s="232"/>
      <c r="H132" s="232"/>
      <c r="I132" s="232"/>
      <c r="J132" s="232"/>
      <c r="K132" s="232"/>
      <c r="L132" s="232"/>
      <c r="M132" s="232"/>
      <c r="N132" s="232"/>
      <c r="O132" s="232"/>
      <c r="P132" s="232"/>
      <c r="Q132" s="232"/>
    </row>
    <row r="133" spans="2:17" ht="12">
      <c r="B133" s="232"/>
      <c r="C133" s="232"/>
      <c r="D133" s="232"/>
      <c r="E133" s="232"/>
      <c r="F133" s="232"/>
      <c r="G133" s="232"/>
      <c r="H133" s="232"/>
      <c r="I133" s="232"/>
      <c r="J133" s="232"/>
      <c r="K133" s="232"/>
      <c r="L133" s="232"/>
      <c r="M133" s="232"/>
      <c r="N133" s="232"/>
      <c r="O133" s="232"/>
      <c r="P133" s="232"/>
      <c r="Q133" s="232"/>
    </row>
    <row r="134" spans="2:17" ht="12">
      <c r="B134" s="232"/>
      <c r="C134" s="232"/>
      <c r="D134" s="232"/>
      <c r="E134" s="232"/>
      <c r="F134" s="232"/>
      <c r="G134" s="232"/>
      <c r="H134" s="232"/>
      <c r="I134" s="232"/>
      <c r="J134" s="232"/>
      <c r="K134" s="232"/>
      <c r="L134" s="232"/>
      <c r="M134" s="232"/>
      <c r="N134" s="232"/>
      <c r="O134" s="232"/>
      <c r="P134" s="232"/>
      <c r="Q134" s="232"/>
    </row>
    <row r="135" spans="2:17" ht="12">
      <c r="B135" s="232"/>
      <c r="C135" s="232"/>
      <c r="D135" s="232"/>
      <c r="E135" s="232"/>
      <c r="F135" s="232"/>
      <c r="G135" s="232"/>
      <c r="H135" s="232"/>
      <c r="I135" s="232"/>
      <c r="J135" s="232"/>
      <c r="K135" s="232"/>
      <c r="L135" s="232"/>
      <c r="M135" s="232"/>
      <c r="N135" s="232"/>
      <c r="O135" s="232"/>
      <c r="P135" s="232"/>
      <c r="Q135" s="232"/>
    </row>
    <row r="136" spans="2:17" ht="12">
      <c r="B136" s="232"/>
      <c r="C136" s="232"/>
      <c r="D136" s="232"/>
      <c r="E136" s="232"/>
      <c r="F136" s="232"/>
      <c r="G136" s="232"/>
      <c r="H136" s="232"/>
      <c r="I136" s="232"/>
      <c r="J136" s="232"/>
      <c r="K136" s="232"/>
      <c r="L136" s="232"/>
      <c r="M136" s="232"/>
      <c r="N136" s="232"/>
      <c r="O136" s="232"/>
      <c r="P136" s="232"/>
      <c r="Q136" s="232"/>
    </row>
    <row r="137" spans="2:17" ht="12">
      <c r="B137" s="232"/>
      <c r="C137" s="232"/>
      <c r="D137" s="232"/>
      <c r="E137" s="232"/>
      <c r="F137" s="232"/>
      <c r="G137" s="232"/>
      <c r="H137" s="232"/>
      <c r="I137" s="232"/>
      <c r="J137" s="232"/>
      <c r="K137" s="232"/>
      <c r="L137" s="232"/>
      <c r="M137" s="232"/>
      <c r="N137" s="232"/>
      <c r="O137" s="232"/>
      <c r="P137" s="232"/>
      <c r="Q137" s="232"/>
    </row>
    <row r="138" spans="2:17" ht="12">
      <c r="B138" s="232"/>
      <c r="C138" s="232"/>
      <c r="D138" s="232"/>
      <c r="E138" s="232"/>
      <c r="F138" s="232"/>
      <c r="G138" s="232"/>
      <c r="H138" s="232"/>
      <c r="I138" s="232"/>
      <c r="J138" s="232"/>
      <c r="K138" s="232"/>
      <c r="L138" s="232"/>
      <c r="M138" s="232"/>
      <c r="N138" s="232"/>
      <c r="O138" s="232"/>
      <c r="P138" s="232"/>
      <c r="Q138" s="232"/>
    </row>
    <row r="139" spans="2:17" ht="12">
      <c r="B139" s="232"/>
      <c r="C139" s="232"/>
      <c r="D139" s="232"/>
      <c r="E139" s="232"/>
      <c r="F139" s="232"/>
      <c r="G139" s="232"/>
      <c r="H139" s="232"/>
      <c r="I139" s="232"/>
      <c r="J139" s="232"/>
      <c r="K139" s="232"/>
      <c r="L139" s="232"/>
      <c r="M139" s="232"/>
      <c r="N139" s="232"/>
      <c r="O139" s="232"/>
      <c r="P139" s="232"/>
      <c r="Q139" s="232"/>
    </row>
    <row r="140" spans="2:17" ht="12">
      <c r="B140" s="232"/>
      <c r="C140" s="232"/>
      <c r="D140" s="232"/>
      <c r="E140" s="232"/>
      <c r="F140" s="232"/>
      <c r="G140" s="232"/>
      <c r="H140" s="232"/>
      <c r="I140" s="232"/>
      <c r="J140" s="232"/>
      <c r="K140" s="232"/>
      <c r="L140" s="232"/>
      <c r="M140" s="232"/>
      <c r="N140" s="232"/>
      <c r="O140" s="232"/>
      <c r="P140" s="232"/>
      <c r="Q140" s="232"/>
    </row>
    <row r="141" spans="2:17" ht="12">
      <c r="B141" s="232"/>
      <c r="C141" s="232"/>
      <c r="D141" s="232"/>
      <c r="E141" s="232"/>
      <c r="F141" s="232"/>
      <c r="G141" s="232"/>
      <c r="H141" s="232"/>
      <c r="I141" s="232"/>
      <c r="J141" s="232"/>
      <c r="K141" s="232"/>
      <c r="L141" s="232"/>
      <c r="M141" s="232"/>
      <c r="N141" s="232"/>
      <c r="O141" s="232"/>
      <c r="P141" s="232"/>
      <c r="Q141" s="232"/>
    </row>
    <row r="142" spans="2:17" ht="12">
      <c r="B142" s="232"/>
      <c r="C142" s="232"/>
      <c r="D142" s="232"/>
      <c r="E142" s="232"/>
      <c r="F142" s="232"/>
      <c r="G142" s="232"/>
      <c r="H142" s="232"/>
      <c r="I142" s="232"/>
      <c r="J142" s="232"/>
      <c r="K142" s="232"/>
      <c r="L142" s="232"/>
      <c r="M142" s="232"/>
      <c r="N142" s="232"/>
      <c r="O142" s="232"/>
      <c r="P142" s="232"/>
      <c r="Q142" s="232"/>
    </row>
    <row r="143" spans="2:17" ht="12">
      <c r="B143" s="232"/>
      <c r="C143" s="232"/>
      <c r="D143" s="232"/>
      <c r="E143" s="232"/>
      <c r="F143" s="232"/>
      <c r="G143" s="232"/>
      <c r="H143" s="232"/>
      <c r="I143" s="232"/>
      <c r="J143" s="232"/>
      <c r="K143" s="232"/>
      <c r="L143" s="232"/>
      <c r="M143" s="232"/>
      <c r="N143" s="232"/>
      <c r="O143" s="232"/>
      <c r="P143" s="232"/>
      <c r="Q143" s="232"/>
    </row>
    <row r="144" spans="2:17" ht="12">
      <c r="B144" s="232"/>
      <c r="C144" s="232"/>
      <c r="D144" s="232"/>
      <c r="E144" s="232"/>
      <c r="F144" s="232"/>
      <c r="G144" s="232"/>
      <c r="H144" s="232"/>
      <c r="I144" s="232"/>
      <c r="J144" s="232"/>
      <c r="K144" s="232"/>
      <c r="L144" s="232"/>
      <c r="M144" s="232"/>
      <c r="N144" s="232"/>
      <c r="O144" s="232"/>
      <c r="P144" s="232"/>
      <c r="Q144" s="232"/>
    </row>
    <row r="145" spans="2:17" ht="12">
      <c r="B145" s="232"/>
      <c r="C145" s="232"/>
      <c r="D145" s="232"/>
      <c r="E145" s="232"/>
      <c r="F145" s="232"/>
      <c r="G145" s="232"/>
      <c r="H145" s="232"/>
      <c r="I145" s="232"/>
      <c r="J145" s="232"/>
      <c r="K145" s="232"/>
      <c r="L145" s="232"/>
      <c r="M145" s="232"/>
      <c r="N145" s="232"/>
      <c r="O145" s="232"/>
      <c r="P145" s="232"/>
      <c r="Q145" s="232"/>
    </row>
    <row r="146" spans="2:17" ht="12">
      <c r="B146" s="232"/>
      <c r="C146" s="232"/>
      <c r="D146" s="232"/>
      <c r="E146" s="232"/>
      <c r="F146" s="232"/>
      <c r="G146" s="232"/>
      <c r="H146" s="232"/>
      <c r="I146" s="232"/>
      <c r="J146" s="232"/>
      <c r="K146" s="232"/>
      <c r="L146" s="232"/>
      <c r="M146" s="232"/>
      <c r="N146" s="232"/>
      <c r="O146" s="232"/>
      <c r="P146" s="232"/>
      <c r="Q146" s="232"/>
    </row>
    <row r="147" spans="2:17" ht="12">
      <c r="B147" s="232"/>
      <c r="C147" s="232"/>
      <c r="D147" s="232"/>
      <c r="E147" s="232"/>
      <c r="F147" s="232"/>
      <c r="G147" s="232"/>
      <c r="H147" s="232"/>
      <c r="I147" s="232"/>
      <c r="J147" s="232"/>
      <c r="K147" s="232"/>
      <c r="L147" s="232"/>
      <c r="M147" s="232"/>
      <c r="N147" s="232"/>
      <c r="O147" s="232"/>
      <c r="P147" s="232"/>
      <c r="Q147" s="232"/>
    </row>
    <row r="148" spans="2:17" ht="12">
      <c r="B148" s="232"/>
      <c r="C148" s="232"/>
      <c r="D148" s="232"/>
      <c r="E148" s="232"/>
      <c r="F148" s="232"/>
      <c r="G148" s="232"/>
      <c r="H148" s="232"/>
      <c r="I148" s="232"/>
      <c r="J148" s="232"/>
      <c r="K148" s="232"/>
      <c r="L148" s="232"/>
      <c r="M148" s="232"/>
      <c r="N148" s="232"/>
      <c r="O148" s="232"/>
      <c r="P148" s="232"/>
      <c r="Q148" s="232"/>
    </row>
    <row r="149" spans="2:17" ht="12">
      <c r="B149" s="232"/>
      <c r="C149" s="232"/>
      <c r="D149" s="232"/>
      <c r="E149" s="232"/>
      <c r="F149" s="232"/>
      <c r="G149" s="232"/>
      <c r="H149" s="232"/>
      <c r="I149" s="232"/>
      <c r="J149" s="232"/>
      <c r="K149" s="232"/>
      <c r="L149" s="232"/>
      <c r="M149" s="232"/>
      <c r="N149" s="232"/>
      <c r="O149" s="232"/>
      <c r="P149" s="232"/>
      <c r="Q149" s="232"/>
    </row>
    <row r="150" spans="2:17" ht="12">
      <c r="B150" s="232"/>
      <c r="C150" s="232"/>
      <c r="D150" s="232"/>
      <c r="E150" s="232"/>
      <c r="F150" s="232"/>
      <c r="G150" s="232"/>
      <c r="H150" s="232"/>
      <c r="I150" s="232"/>
      <c r="J150" s="232"/>
      <c r="K150" s="232"/>
      <c r="L150" s="232"/>
      <c r="M150" s="232"/>
      <c r="N150" s="232"/>
      <c r="O150" s="232"/>
      <c r="P150" s="232"/>
      <c r="Q150" s="232"/>
    </row>
    <row r="151" spans="2:17" ht="12">
      <c r="B151" s="232"/>
      <c r="C151" s="232"/>
      <c r="D151" s="232"/>
      <c r="E151" s="232"/>
      <c r="F151" s="232"/>
      <c r="G151" s="232"/>
      <c r="H151" s="232"/>
      <c r="I151" s="232"/>
      <c r="J151" s="232"/>
      <c r="K151" s="232"/>
      <c r="L151" s="232"/>
      <c r="M151" s="232"/>
      <c r="N151" s="232"/>
      <c r="O151" s="232"/>
      <c r="P151" s="232"/>
      <c r="Q151" s="232"/>
    </row>
    <row r="152" spans="2:17" ht="12">
      <c r="B152" s="232"/>
      <c r="C152" s="232"/>
      <c r="D152" s="232"/>
      <c r="E152" s="232"/>
      <c r="F152" s="232"/>
      <c r="G152" s="232"/>
      <c r="H152" s="232"/>
      <c r="I152" s="232"/>
      <c r="J152" s="232"/>
      <c r="K152" s="232"/>
      <c r="L152" s="232"/>
      <c r="M152" s="232"/>
      <c r="N152" s="232"/>
      <c r="O152" s="232"/>
      <c r="P152" s="232"/>
      <c r="Q152" s="232"/>
    </row>
    <row r="153" spans="2:17" ht="12">
      <c r="B153" s="232"/>
      <c r="C153" s="232"/>
      <c r="D153" s="232"/>
      <c r="E153" s="232"/>
      <c r="F153" s="232"/>
      <c r="G153" s="232"/>
      <c r="H153" s="232"/>
      <c r="I153" s="232"/>
      <c r="J153" s="232"/>
      <c r="K153" s="232"/>
      <c r="L153" s="232"/>
      <c r="M153" s="232"/>
      <c r="N153" s="232"/>
      <c r="O153" s="232"/>
      <c r="P153" s="232"/>
      <c r="Q153" s="232"/>
    </row>
    <row r="154" spans="2:17" ht="12">
      <c r="B154" s="232"/>
      <c r="C154" s="232"/>
      <c r="D154" s="232"/>
      <c r="E154" s="232"/>
      <c r="F154" s="232"/>
      <c r="G154" s="232"/>
      <c r="H154" s="232"/>
      <c r="I154" s="232"/>
      <c r="J154" s="232"/>
      <c r="K154" s="232"/>
      <c r="L154" s="232"/>
      <c r="M154" s="232"/>
      <c r="N154" s="232"/>
      <c r="O154" s="232"/>
      <c r="P154" s="232"/>
      <c r="Q154" s="232"/>
    </row>
    <row r="155" spans="2:17" ht="12">
      <c r="B155" s="232"/>
      <c r="C155" s="232"/>
      <c r="D155" s="232"/>
      <c r="E155" s="232"/>
      <c r="F155" s="232"/>
      <c r="G155" s="232"/>
      <c r="H155" s="232"/>
      <c r="I155" s="232"/>
      <c r="J155" s="232"/>
      <c r="K155" s="232"/>
      <c r="L155" s="232"/>
      <c r="M155" s="232"/>
      <c r="N155" s="232"/>
      <c r="O155" s="232"/>
      <c r="P155" s="232"/>
      <c r="Q155" s="232"/>
    </row>
    <row r="156" spans="2:17" ht="12">
      <c r="B156" s="232"/>
      <c r="C156" s="232"/>
      <c r="D156" s="232"/>
      <c r="E156" s="232"/>
      <c r="F156" s="232"/>
      <c r="G156" s="232"/>
      <c r="H156" s="232"/>
      <c r="I156" s="232"/>
      <c r="J156" s="232"/>
      <c r="K156" s="232"/>
      <c r="L156" s="232"/>
      <c r="M156" s="232"/>
      <c r="N156" s="232"/>
      <c r="O156" s="232"/>
      <c r="P156" s="232"/>
      <c r="Q156" s="232"/>
    </row>
    <row r="157" spans="2:17" ht="12">
      <c r="B157" s="232"/>
      <c r="C157" s="232"/>
      <c r="D157" s="232"/>
      <c r="E157" s="232"/>
      <c r="F157" s="232"/>
      <c r="G157" s="232"/>
      <c r="H157" s="232"/>
      <c r="I157" s="232"/>
      <c r="J157" s="232"/>
      <c r="K157" s="232"/>
      <c r="L157" s="232"/>
      <c r="M157" s="232"/>
      <c r="N157" s="232"/>
      <c r="O157" s="232"/>
      <c r="P157" s="232"/>
      <c r="Q157" s="232"/>
    </row>
    <row r="158" spans="2:17" ht="12">
      <c r="B158" s="232"/>
      <c r="C158" s="232"/>
      <c r="D158" s="232"/>
      <c r="E158" s="232"/>
      <c r="F158" s="232"/>
      <c r="G158" s="232"/>
      <c r="H158" s="232"/>
      <c r="I158" s="232"/>
      <c r="J158" s="232"/>
      <c r="K158" s="232"/>
      <c r="L158" s="232"/>
      <c r="M158" s="232"/>
      <c r="N158" s="232"/>
      <c r="O158" s="232"/>
      <c r="P158" s="232"/>
      <c r="Q158" s="232"/>
    </row>
    <row r="159" spans="2:17" ht="12">
      <c r="B159" s="232"/>
      <c r="C159" s="232"/>
      <c r="D159" s="232"/>
      <c r="E159" s="232"/>
      <c r="F159" s="232"/>
      <c r="G159" s="232"/>
      <c r="H159" s="232"/>
      <c r="I159" s="232"/>
      <c r="J159" s="232"/>
      <c r="K159" s="232"/>
      <c r="L159" s="232"/>
      <c r="M159" s="232"/>
      <c r="N159" s="232"/>
      <c r="O159" s="232"/>
      <c r="P159" s="232"/>
      <c r="Q159" s="232"/>
    </row>
    <row r="160" spans="2:17" ht="12">
      <c r="B160" s="232"/>
      <c r="C160" s="232"/>
      <c r="D160" s="232"/>
      <c r="E160" s="232"/>
      <c r="F160" s="232"/>
      <c r="G160" s="232"/>
      <c r="H160" s="232"/>
      <c r="I160" s="232"/>
      <c r="J160" s="232"/>
      <c r="K160" s="232"/>
      <c r="L160" s="232"/>
      <c r="M160" s="232"/>
      <c r="N160" s="232"/>
      <c r="O160" s="232"/>
      <c r="P160" s="232"/>
      <c r="Q160" s="232"/>
    </row>
    <row r="161" spans="2:17" ht="12">
      <c r="B161" s="232"/>
      <c r="C161" s="232"/>
      <c r="D161" s="232"/>
      <c r="E161" s="232"/>
      <c r="F161" s="232"/>
      <c r="G161" s="232"/>
      <c r="H161" s="232"/>
      <c r="I161" s="232"/>
      <c r="J161" s="232"/>
      <c r="K161" s="232"/>
      <c r="L161" s="232"/>
      <c r="M161" s="232"/>
      <c r="N161" s="232"/>
      <c r="O161" s="232"/>
      <c r="P161" s="232"/>
      <c r="Q161" s="232"/>
    </row>
    <row r="162" spans="2:17" ht="12">
      <c r="B162" s="232"/>
      <c r="C162" s="232"/>
      <c r="D162" s="232"/>
      <c r="E162" s="232"/>
      <c r="F162" s="232"/>
      <c r="G162" s="232"/>
      <c r="H162" s="232"/>
      <c r="I162" s="232"/>
      <c r="J162" s="232"/>
      <c r="K162" s="232"/>
      <c r="L162" s="232"/>
      <c r="M162" s="232"/>
      <c r="N162" s="232"/>
      <c r="O162" s="232"/>
      <c r="P162" s="232"/>
      <c r="Q162" s="232"/>
    </row>
    <row r="163" spans="2:17" ht="12">
      <c r="B163" s="232"/>
      <c r="C163" s="232"/>
      <c r="D163" s="232"/>
      <c r="E163" s="232"/>
      <c r="F163" s="232"/>
      <c r="G163" s="232"/>
      <c r="H163" s="232"/>
      <c r="I163" s="232"/>
      <c r="J163" s="232"/>
      <c r="K163" s="232"/>
      <c r="L163" s="232"/>
      <c r="M163" s="232"/>
      <c r="N163" s="232"/>
      <c r="O163" s="232"/>
      <c r="P163" s="232"/>
      <c r="Q163" s="232"/>
    </row>
    <row r="164" spans="2:17" ht="12">
      <c r="B164" s="232"/>
      <c r="C164" s="232"/>
      <c r="D164" s="232"/>
      <c r="E164" s="232"/>
      <c r="F164" s="232"/>
      <c r="G164" s="232"/>
      <c r="H164" s="232"/>
      <c r="I164" s="232"/>
      <c r="J164" s="232"/>
      <c r="K164" s="232"/>
      <c r="L164" s="232"/>
      <c r="M164" s="232"/>
      <c r="N164" s="232"/>
      <c r="O164" s="232"/>
      <c r="P164" s="232"/>
      <c r="Q164" s="232"/>
    </row>
    <row r="165" spans="2:17" ht="12">
      <c r="B165" s="232"/>
      <c r="C165" s="232"/>
      <c r="D165" s="232"/>
      <c r="E165" s="232"/>
      <c r="F165" s="232"/>
      <c r="G165" s="232"/>
      <c r="H165" s="232"/>
      <c r="I165" s="232"/>
      <c r="J165" s="232"/>
      <c r="K165" s="232"/>
      <c r="L165" s="232"/>
      <c r="M165" s="232"/>
      <c r="N165" s="232"/>
      <c r="O165" s="232"/>
      <c r="P165" s="232"/>
      <c r="Q165" s="232"/>
    </row>
    <row r="166" spans="2:17" ht="12">
      <c r="B166" s="232"/>
      <c r="C166" s="232"/>
      <c r="D166" s="232"/>
      <c r="E166" s="232"/>
      <c r="F166" s="232"/>
      <c r="G166" s="232"/>
      <c r="H166" s="232"/>
      <c r="I166" s="232"/>
      <c r="J166" s="232"/>
      <c r="K166" s="232"/>
      <c r="L166" s="232"/>
      <c r="M166" s="232"/>
      <c r="N166" s="232"/>
      <c r="O166" s="232"/>
      <c r="P166" s="232"/>
      <c r="Q166" s="232"/>
    </row>
    <row r="167" spans="2:17" ht="12">
      <c r="B167" s="232"/>
      <c r="C167" s="232"/>
      <c r="D167" s="232"/>
      <c r="E167" s="232"/>
      <c r="F167" s="232"/>
      <c r="G167" s="232"/>
      <c r="H167" s="232"/>
      <c r="I167" s="232"/>
      <c r="J167" s="232"/>
      <c r="K167" s="232"/>
      <c r="L167" s="232"/>
      <c r="M167" s="232"/>
      <c r="N167" s="232"/>
      <c r="O167" s="232"/>
      <c r="P167" s="232"/>
      <c r="Q167" s="232"/>
    </row>
    <row r="168" spans="2:17" ht="12">
      <c r="B168" s="232"/>
      <c r="C168" s="232"/>
      <c r="D168" s="232"/>
      <c r="E168" s="232"/>
      <c r="F168" s="232"/>
      <c r="G168" s="232"/>
      <c r="H168" s="232"/>
      <c r="I168" s="232"/>
      <c r="J168" s="232"/>
      <c r="K168" s="232"/>
      <c r="L168" s="232"/>
      <c r="M168" s="232"/>
      <c r="N168" s="232"/>
      <c r="O168" s="232"/>
      <c r="P168" s="232"/>
      <c r="Q168" s="232"/>
    </row>
    <row r="169" spans="2:17" ht="12">
      <c r="B169" s="232"/>
      <c r="C169" s="232"/>
      <c r="D169" s="232"/>
      <c r="E169" s="232"/>
      <c r="F169" s="232"/>
      <c r="G169" s="232"/>
      <c r="H169" s="232"/>
      <c r="I169" s="232"/>
      <c r="J169" s="232"/>
      <c r="K169" s="232"/>
      <c r="L169" s="232"/>
      <c r="M169" s="232"/>
      <c r="N169" s="232"/>
      <c r="O169" s="232"/>
      <c r="P169" s="232"/>
      <c r="Q169" s="232"/>
    </row>
    <row r="170" spans="2:17" ht="12">
      <c r="B170" s="232"/>
      <c r="C170" s="232"/>
      <c r="D170" s="232"/>
      <c r="E170" s="232"/>
      <c r="F170" s="232"/>
      <c r="G170" s="232"/>
      <c r="H170" s="232"/>
      <c r="I170" s="232"/>
      <c r="J170" s="232"/>
      <c r="K170" s="232"/>
      <c r="L170" s="232"/>
      <c r="M170" s="232"/>
      <c r="N170" s="232"/>
      <c r="O170" s="232"/>
      <c r="P170" s="232"/>
      <c r="Q170" s="232"/>
    </row>
    <row r="171" spans="2:17" ht="12">
      <c r="B171" s="232"/>
      <c r="C171" s="232"/>
      <c r="D171" s="232"/>
      <c r="E171" s="232"/>
      <c r="F171" s="232"/>
      <c r="G171" s="232"/>
      <c r="H171" s="232"/>
      <c r="I171" s="232"/>
      <c r="J171" s="232"/>
      <c r="K171" s="232"/>
      <c r="L171" s="232"/>
      <c r="M171" s="232"/>
      <c r="N171" s="232"/>
      <c r="O171" s="232"/>
      <c r="P171" s="232"/>
      <c r="Q171" s="232"/>
    </row>
    <row r="172" spans="2:17" ht="12">
      <c r="B172" s="232"/>
      <c r="C172" s="232"/>
      <c r="D172" s="232"/>
      <c r="E172" s="232"/>
      <c r="F172" s="232"/>
      <c r="G172" s="232"/>
      <c r="H172" s="232"/>
      <c r="I172" s="232"/>
      <c r="J172" s="232"/>
      <c r="K172" s="232"/>
      <c r="L172" s="232"/>
      <c r="M172" s="232"/>
      <c r="N172" s="232"/>
      <c r="O172" s="232"/>
      <c r="P172" s="232"/>
      <c r="Q172" s="232"/>
    </row>
    <row r="173" spans="2:17" ht="12">
      <c r="B173" s="232"/>
      <c r="C173" s="232"/>
      <c r="D173" s="232"/>
      <c r="E173" s="232"/>
      <c r="F173" s="232"/>
      <c r="G173" s="232"/>
      <c r="H173" s="232"/>
      <c r="I173" s="232"/>
      <c r="J173" s="232"/>
      <c r="K173" s="232"/>
      <c r="L173" s="232"/>
      <c r="M173" s="232"/>
      <c r="N173" s="232"/>
      <c r="O173" s="232"/>
      <c r="P173" s="232"/>
      <c r="Q173" s="232"/>
    </row>
    <row r="174" spans="2:17" ht="12">
      <c r="B174" s="232"/>
      <c r="C174" s="232"/>
      <c r="D174" s="232"/>
      <c r="E174" s="232"/>
      <c r="F174" s="232"/>
      <c r="G174" s="232"/>
      <c r="H174" s="232"/>
      <c r="I174" s="232"/>
      <c r="J174" s="232"/>
      <c r="K174" s="232"/>
      <c r="L174" s="232"/>
      <c r="M174" s="232"/>
      <c r="N174" s="232"/>
      <c r="O174" s="232"/>
      <c r="P174" s="232"/>
      <c r="Q174" s="232"/>
    </row>
    <row r="175" spans="2:17" ht="12">
      <c r="B175" s="232"/>
      <c r="C175" s="232"/>
      <c r="D175" s="232"/>
      <c r="E175" s="232"/>
      <c r="F175" s="232"/>
      <c r="G175" s="232"/>
      <c r="H175" s="232"/>
      <c r="I175" s="232"/>
      <c r="J175" s="232"/>
      <c r="K175" s="232"/>
      <c r="L175" s="232"/>
      <c r="M175" s="232"/>
      <c r="N175" s="232"/>
      <c r="O175" s="232"/>
      <c r="P175" s="232"/>
      <c r="Q175" s="232"/>
    </row>
    <row r="176" spans="2:17" ht="12">
      <c r="B176" s="232"/>
      <c r="C176" s="232"/>
      <c r="D176" s="232"/>
      <c r="E176" s="232"/>
      <c r="F176" s="232"/>
      <c r="G176" s="232"/>
      <c r="H176" s="232"/>
      <c r="I176" s="232"/>
      <c r="J176" s="232"/>
      <c r="K176" s="232"/>
      <c r="L176" s="232"/>
      <c r="M176" s="232"/>
      <c r="N176" s="232"/>
      <c r="O176" s="232"/>
      <c r="P176" s="232"/>
      <c r="Q176" s="232"/>
    </row>
    <row r="177" spans="2:17" ht="12">
      <c r="B177" s="232"/>
      <c r="C177" s="232"/>
      <c r="D177" s="232"/>
      <c r="E177" s="232"/>
      <c r="F177" s="232"/>
      <c r="G177" s="232"/>
      <c r="H177" s="232"/>
      <c r="I177" s="232"/>
      <c r="J177" s="232"/>
      <c r="K177" s="232"/>
      <c r="L177" s="232"/>
      <c r="M177" s="232"/>
      <c r="N177" s="232"/>
      <c r="O177" s="232"/>
      <c r="P177" s="232"/>
      <c r="Q177" s="232"/>
    </row>
    <row r="178" spans="2:17" ht="12">
      <c r="B178" s="232"/>
      <c r="C178" s="232"/>
      <c r="D178" s="232"/>
      <c r="E178" s="232"/>
      <c r="F178" s="232"/>
      <c r="G178" s="232"/>
      <c r="H178" s="232"/>
      <c r="I178" s="232"/>
      <c r="J178" s="232"/>
      <c r="K178" s="232"/>
      <c r="L178" s="232"/>
      <c r="M178" s="232"/>
      <c r="N178" s="232"/>
      <c r="O178" s="232"/>
      <c r="P178" s="232"/>
      <c r="Q178" s="232"/>
    </row>
    <row r="179" spans="2:17" ht="12">
      <c r="B179" s="232"/>
      <c r="C179" s="232"/>
      <c r="D179" s="232"/>
      <c r="E179" s="232"/>
      <c r="F179" s="232"/>
      <c r="G179" s="232"/>
      <c r="H179" s="232"/>
      <c r="I179" s="232"/>
      <c r="J179" s="232"/>
      <c r="K179" s="232"/>
      <c r="L179" s="232"/>
      <c r="M179" s="232"/>
      <c r="N179" s="232"/>
      <c r="O179" s="232"/>
      <c r="P179" s="232"/>
      <c r="Q179" s="232"/>
    </row>
    <row r="180" spans="2:17" ht="12">
      <c r="B180" s="232"/>
      <c r="C180" s="232"/>
      <c r="D180" s="232"/>
      <c r="E180" s="232"/>
      <c r="F180" s="232"/>
      <c r="G180" s="232"/>
      <c r="H180" s="232"/>
      <c r="I180" s="232"/>
      <c r="J180" s="232"/>
      <c r="K180" s="232"/>
      <c r="L180" s="232"/>
      <c r="M180" s="232"/>
      <c r="N180" s="232"/>
      <c r="O180" s="232"/>
      <c r="P180" s="232"/>
      <c r="Q180" s="232"/>
    </row>
    <row r="181" spans="2:17" ht="12">
      <c r="B181" s="232"/>
      <c r="C181" s="232"/>
      <c r="D181" s="232"/>
      <c r="E181" s="232"/>
      <c r="F181" s="232"/>
      <c r="G181" s="232"/>
      <c r="H181" s="232"/>
      <c r="I181" s="232"/>
      <c r="J181" s="232"/>
      <c r="K181" s="232"/>
      <c r="L181" s="232"/>
      <c r="M181" s="232"/>
      <c r="N181" s="232"/>
      <c r="O181" s="232"/>
      <c r="P181" s="232"/>
      <c r="Q181" s="232"/>
    </row>
    <row r="182" spans="2:17" ht="12">
      <c r="B182" s="232"/>
      <c r="C182" s="232"/>
      <c r="D182" s="232"/>
      <c r="E182" s="232"/>
      <c r="F182" s="232"/>
      <c r="G182" s="232"/>
      <c r="H182" s="232"/>
      <c r="I182" s="232"/>
      <c r="J182" s="232"/>
      <c r="K182" s="232"/>
      <c r="L182" s="232"/>
      <c r="M182" s="232"/>
      <c r="N182" s="232"/>
      <c r="O182" s="232"/>
      <c r="P182" s="232"/>
      <c r="Q182" s="232"/>
    </row>
    <row r="183" spans="2:17" ht="12">
      <c r="B183" s="232"/>
      <c r="C183" s="232"/>
      <c r="D183" s="232"/>
      <c r="E183" s="232"/>
      <c r="F183" s="232"/>
      <c r="G183" s="232"/>
      <c r="H183" s="232"/>
      <c r="I183" s="232"/>
      <c r="J183" s="232"/>
      <c r="K183" s="232"/>
      <c r="L183" s="232"/>
      <c r="M183" s="232"/>
      <c r="N183" s="232"/>
      <c r="O183" s="232"/>
      <c r="P183" s="232"/>
      <c r="Q183" s="232"/>
    </row>
    <row r="184" spans="2:17" ht="12">
      <c r="B184" s="232"/>
      <c r="C184" s="232"/>
      <c r="D184" s="232"/>
      <c r="E184" s="232"/>
      <c r="F184" s="232"/>
      <c r="G184" s="232"/>
      <c r="H184" s="232"/>
      <c r="I184" s="232"/>
      <c r="J184" s="232"/>
      <c r="K184" s="232"/>
      <c r="L184" s="232"/>
      <c r="M184" s="232"/>
      <c r="N184" s="232"/>
      <c r="O184" s="232"/>
      <c r="P184" s="232"/>
      <c r="Q184" s="232"/>
    </row>
    <row r="185" spans="2:17" ht="12">
      <c r="B185" s="232"/>
      <c r="C185" s="232"/>
      <c r="D185" s="232"/>
      <c r="E185" s="232"/>
      <c r="F185" s="232"/>
      <c r="G185" s="232"/>
      <c r="H185" s="232"/>
      <c r="I185" s="232"/>
      <c r="J185" s="232"/>
      <c r="K185" s="232"/>
      <c r="L185" s="232"/>
      <c r="M185" s="232"/>
      <c r="N185" s="232"/>
      <c r="O185" s="232"/>
      <c r="P185" s="232"/>
      <c r="Q185" s="232"/>
    </row>
    <row r="186" spans="2:17" ht="12">
      <c r="B186" s="232"/>
      <c r="C186" s="232"/>
      <c r="D186" s="232"/>
      <c r="E186" s="232"/>
      <c r="F186" s="232"/>
      <c r="G186" s="232"/>
      <c r="H186" s="232"/>
      <c r="I186" s="232"/>
      <c r="J186" s="232"/>
      <c r="K186" s="232"/>
      <c r="L186" s="232"/>
      <c r="M186" s="232"/>
      <c r="N186" s="232"/>
      <c r="O186" s="232"/>
      <c r="P186" s="232"/>
      <c r="Q186" s="232"/>
    </row>
    <row r="187" spans="2:17" ht="12">
      <c r="B187" s="232"/>
      <c r="C187" s="232"/>
      <c r="D187" s="232"/>
      <c r="E187" s="232"/>
      <c r="F187" s="232"/>
      <c r="G187" s="232"/>
      <c r="H187" s="232"/>
      <c r="I187" s="232"/>
      <c r="J187" s="232"/>
      <c r="K187" s="232"/>
      <c r="L187" s="232"/>
      <c r="M187" s="232"/>
      <c r="N187" s="232"/>
      <c r="O187" s="232"/>
      <c r="P187" s="232"/>
      <c r="Q187" s="232"/>
    </row>
    <row r="188" spans="2:17" ht="12">
      <c r="B188" s="232"/>
      <c r="C188" s="232"/>
      <c r="D188" s="232"/>
      <c r="E188" s="232"/>
      <c r="F188" s="232"/>
      <c r="G188" s="232"/>
      <c r="H188" s="232"/>
      <c r="I188" s="232"/>
      <c r="J188" s="232"/>
      <c r="K188" s="232"/>
      <c r="L188" s="232"/>
      <c r="M188" s="232"/>
      <c r="N188" s="232"/>
      <c r="O188" s="232"/>
      <c r="P188" s="232"/>
      <c r="Q188" s="232"/>
    </row>
    <row r="189" spans="2:17" ht="12">
      <c r="B189" s="232"/>
      <c r="C189" s="232"/>
      <c r="D189" s="232"/>
      <c r="E189" s="232"/>
      <c r="F189" s="232"/>
      <c r="G189" s="232"/>
      <c r="H189" s="232"/>
      <c r="I189" s="232"/>
      <c r="J189" s="232"/>
      <c r="K189" s="232"/>
      <c r="L189" s="232"/>
      <c r="M189" s="232"/>
      <c r="N189" s="232"/>
      <c r="O189" s="232"/>
      <c r="P189" s="232"/>
      <c r="Q189" s="232"/>
    </row>
    <row r="190" spans="2:17" ht="12">
      <c r="B190" s="232"/>
      <c r="C190" s="232"/>
      <c r="D190" s="232"/>
      <c r="E190" s="232"/>
      <c r="F190" s="232"/>
      <c r="G190" s="232"/>
      <c r="H190" s="232"/>
      <c r="I190" s="232"/>
      <c r="J190" s="232"/>
      <c r="K190" s="232"/>
      <c r="L190" s="232"/>
      <c r="M190" s="232"/>
      <c r="N190" s="232"/>
      <c r="O190" s="232"/>
      <c r="P190" s="232"/>
      <c r="Q190" s="232"/>
    </row>
    <row r="191" spans="2:17" ht="12">
      <c r="B191" s="232"/>
      <c r="C191" s="232"/>
      <c r="D191" s="232"/>
      <c r="E191" s="232"/>
      <c r="F191" s="232"/>
      <c r="G191" s="232"/>
      <c r="H191" s="232"/>
      <c r="I191" s="232"/>
      <c r="J191" s="232"/>
      <c r="K191" s="232"/>
      <c r="L191" s="232"/>
      <c r="M191" s="232"/>
      <c r="N191" s="232"/>
      <c r="O191" s="232"/>
      <c r="P191" s="232"/>
      <c r="Q191" s="232"/>
    </row>
    <row r="192" spans="2:17" ht="12">
      <c r="B192" s="232"/>
      <c r="C192" s="232"/>
      <c r="D192" s="232"/>
      <c r="E192" s="232"/>
      <c r="F192" s="232"/>
      <c r="G192" s="232"/>
      <c r="H192" s="232"/>
      <c r="I192" s="232"/>
      <c r="J192" s="232"/>
      <c r="K192" s="232"/>
      <c r="L192" s="232"/>
      <c r="M192" s="232"/>
      <c r="N192" s="232"/>
      <c r="O192" s="232"/>
      <c r="P192" s="232"/>
      <c r="Q192" s="232"/>
    </row>
    <row r="193" spans="2:17" ht="12">
      <c r="B193" s="232"/>
      <c r="C193" s="232"/>
      <c r="D193" s="232"/>
      <c r="E193" s="232"/>
      <c r="F193" s="232"/>
      <c r="G193" s="232"/>
      <c r="H193" s="232"/>
      <c r="I193" s="232"/>
      <c r="J193" s="232"/>
      <c r="K193" s="232"/>
      <c r="L193" s="232"/>
      <c r="M193" s="232"/>
      <c r="N193" s="232"/>
      <c r="O193" s="232"/>
      <c r="P193" s="232"/>
      <c r="Q193" s="232"/>
    </row>
    <row r="194" spans="2:17" ht="12">
      <c r="B194" s="232"/>
      <c r="C194" s="232"/>
      <c r="D194" s="232"/>
      <c r="E194" s="232"/>
      <c r="F194" s="232"/>
      <c r="G194" s="232"/>
      <c r="H194" s="232"/>
      <c r="I194" s="232"/>
      <c r="J194" s="232"/>
      <c r="K194" s="232"/>
      <c r="L194" s="232"/>
      <c r="M194" s="232"/>
      <c r="N194" s="232"/>
      <c r="O194" s="232"/>
      <c r="P194" s="232"/>
      <c r="Q194" s="232"/>
    </row>
    <row r="195" spans="2:17" ht="12">
      <c r="B195" s="232"/>
      <c r="C195" s="232"/>
      <c r="D195" s="232"/>
      <c r="E195" s="232"/>
      <c r="F195" s="232"/>
      <c r="G195" s="232"/>
      <c r="H195" s="232"/>
      <c r="I195" s="232"/>
      <c r="J195" s="232"/>
      <c r="K195" s="232"/>
      <c r="L195" s="232"/>
      <c r="M195" s="232"/>
      <c r="N195" s="232"/>
      <c r="O195" s="232"/>
      <c r="P195" s="232"/>
      <c r="Q195" s="232"/>
    </row>
    <row r="196" spans="2:17" ht="12">
      <c r="B196" s="232"/>
      <c r="C196" s="232"/>
      <c r="D196" s="232"/>
      <c r="E196" s="232"/>
      <c r="F196" s="232"/>
      <c r="G196" s="232"/>
      <c r="H196" s="232"/>
      <c r="I196" s="232"/>
      <c r="J196" s="232"/>
      <c r="K196" s="232"/>
      <c r="L196" s="232"/>
      <c r="M196" s="232"/>
      <c r="N196" s="232"/>
      <c r="O196" s="232"/>
      <c r="P196" s="232"/>
      <c r="Q196" s="232"/>
    </row>
    <row r="197" spans="2:17" ht="12">
      <c r="B197" s="232"/>
      <c r="C197" s="232"/>
      <c r="D197" s="232"/>
      <c r="E197" s="232"/>
      <c r="F197" s="232"/>
      <c r="G197" s="232"/>
      <c r="H197" s="232"/>
      <c r="I197" s="232"/>
      <c r="J197" s="232"/>
      <c r="K197" s="232"/>
      <c r="L197" s="232"/>
      <c r="M197" s="232"/>
      <c r="N197" s="232"/>
      <c r="O197" s="232"/>
      <c r="P197" s="232"/>
      <c r="Q197" s="232"/>
    </row>
    <row r="198" spans="2:17" ht="12">
      <c r="B198" s="232"/>
      <c r="C198" s="232"/>
      <c r="D198" s="232"/>
      <c r="E198" s="232"/>
      <c r="F198" s="232"/>
      <c r="G198" s="232"/>
      <c r="H198" s="232"/>
      <c r="I198" s="232"/>
      <c r="J198" s="232"/>
      <c r="K198" s="232"/>
      <c r="L198" s="232"/>
      <c r="M198" s="232"/>
      <c r="N198" s="232"/>
      <c r="O198" s="232"/>
      <c r="P198" s="232"/>
      <c r="Q198" s="232"/>
    </row>
    <row r="199" spans="2:17" ht="12">
      <c r="B199" s="232"/>
      <c r="C199" s="232"/>
      <c r="D199" s="232"/>
      <c r="E199" s="232"/>
      <c r="F199" s="232"/>
      <c r="G199" s="232"/>
      <c r="H199" s="232"/>
      <c r="I199" s="232"/>
      <c r="J199" s="232"/>
      <c r="K199" s="232"/>
      <c r="L199" s="232"/>
      <c r="M199" s="232"/>
      <c r="N199" s="232"/>
      <c r="O199" s="232"/>
      <c r="P199" s="232"/>
      <c r="Q199" s="232"/>
    </row>
    <row r="200" spans="2:17" ht="12">
      <c r="B200" s="232"/>
      <c r="C200" s="232"/>
      <c r="D200" s="232"/>
      <c r="E200" s="232"/>
      <c r="F200" s="232"/>
      <c r="G200" s="232"/>
      <c r="H200" s="232"/>
      <c r="I200" s="232"/>
      <c r="J200" s="232"/>
      <c r="K200" s="232"/>
      <c r="L200" s="232"/>
      <c r="M200" s="232"/>
      <c r="N200" s="232"/>
      <c r="O200" s="232"/>
      <c r="P200" s="232"/>
      <c r="Q200" s="232"/>
    </row>
    <row r="201" spans="2:17" ht="12">
      <c r="B201" s="232"/>
      <c r="C201" s="232"/>
      <c r="D201" s="232"/>
      <c r="E201" s="232"/>
      <c r="F201" s="232"/>
      <c r="G201" s="232"/>
      <c r="H201" s="232"/>
      <c r="I201" s="232"/>
      <c r="J201" s="232"/>
      <c r="K201" s="232"/>
      <c r="L201" s="232"/>
      <c r="M201" s="232"/>
      <c r="N201" s="232"/>
      <c r="O201" s="232"/>
      <c r="P201" s="232"/>
      <c r="Q201" s="232"/>
    </row>
    <row r="202" spans="2:17" ht="12">
      <c r="B202" s="232"/>
      <c r="C202" s="232"/>
      <c r="D202" s="232"/>
      <c r="E202" s="232"/>
      <c r="F202" s="232"/>
      <c r="G202" s="232"/>
      <c r="H202" s="232"/>
      <c r="I202" s="232"/>
      <c r="J202" s="232"/>
      <c r="K202" s="232"/>
      <c r="L202" s="232"/>
      <c r="M202" s="232"/>
      <c r="N202" s="232"/>
      <c r="O202" s="232"/>
      <c r="P202" s="232"/>
      <c r="Q202" s="232"/>
    </row>
    <row r="203" spans="2:17" ht="12">
      <c r="B203" s="232"/>
      <c r="C203" s="232"/>
      <c r="D203" s="232"/>
      <c r="E203" s="232"/>
      <c r="F203" s="232"/>
      <c r="G203" s="232"/>
      <c r="H203" s="232"/>
      <c r="I203" s="232"/>
      <c r="J203" s="232"/>
      <c r="K203" s="232"/>
      <c r="L203" s="232"/>
      <c r="M203" s="232"/>
      <c r="N203" s="232"/>
      <c r="O203" s="232"/>
      <c r="P203" s="232"/>
      <c r="Q203" s="232"/>
    </row>
    <row r="204" spans="2:17" ht="12">
      <c r="B204" s="232"/>
      <c r="C204" s="232"/>
      <c r="D204" s="232"/>
      <c r="E204" s="232"/>
      <c r="F204" s="232"/>
      <c r="G204" s="232"/>
      <c r="H204" s="232"/>
      <c r="I204" s="232"/>
      <c r="J204" s="232"/>
      <c r="K204" s="232"/>
      <c r="L204" s="232"/>
      <c r="M204" s="232"/>
      <c r="N204" s="232"/>
      <c r="O204" s="232"/>
      <c r="P204" s="232"/>
      <c r="Q204" s="232"/>
    </row>
    <row r="205" spans="2:17" ht="12">
      <c r="B205" s="232"/>
      <c r="C205" s="232"/>
      <c r="D205" s="232"/>
      <c r="E205" s="232"/>
      <c r="F205" s="232"/>
      <c r="G205" s="232"/>
      <c r="H205" s="232"/>
      <c r="I205" s="232"/>
      <c r="J205" s="232"/>
      <c r="K205" s="232"/>
      <c r="L205" s="232"/>
      <c r="M205" s="232"/>
      <c r="N205" s="232"/>
      <c r="O205" s="232"/>
      <c r="P205" s="232"/>
      <c r="Q205" s="232"/>
    </row>
    <row r="206" spans="2:17" ht="12">
      <c r="B206" s="232"/>
      <c r="C206" s="232"/>
      <c r="D206" s="232"/>
      <c r="E206" s="232"/>
      <c r="F206" s="232"/>
      <c r="G206" s="232"/>
      <c r="H206" s="232"/>
      <c r="I206" s="232"/>
      <c r="J206" s="232"/>
      <c r="K206" s="232"/>
      <c r="L206" s="232"/>
      <c r="M206" s="232"/>
      <c r="N206" s="232"/>
      <c r="O206" s="232"/>
      <c r="P206" s="232"/>
      <c r="Q206" s="232"/>
    </row>
    <row r="207" spans="2:17" ht="12">
      <c r="B207" s="232"/>
      <c r="C207" s="232"/>
      <c r="D207" s="232"/>
      <c r="E207" s="232"/>
      <c r="F207" s="232"/>
      <c r="G207" s="232"/>
      <c r="H207" s="232"/>
      <c r="I207" s="232"/>
      <c r="J207" s="232"/>
      <c r="K207" s="232"/>
      <c r="L207" s="232"/>
      <c r="M207" s="232"/>
      <c r="N207" s="232"/>
      <c r="O207" s="232"/>
      <c r="P207" s="232"/>
      <c r="Q207" s="232"/>
    </row>
    <row r="208" spans="2:17" ht="12">
      <c r="B208" s="232"/>
      <c r="C208" s="232"/>
      <c r="D208" s="232"/>
      <c r="E208" s="232"/>
      <c r="F208" s="232"/>
      <c r="G208" s="232"/>
      <c r="H208" s="232"/>
      <c r="I208" s="232"/>
      <c r="J208" s="232"/>
      <c r="K208" s="232"/>
      <c r="L208" s="232"/>
      <c r="M208" s="232"/>
      <c r="N208" s="232"/>
      <c r="O208" s="232"/>
      <c r="P208" s="232"/>
      <c r="Q208" s="232"/>
    </row>
    <row r="209" spans="2:17" ht="12">
      <c r="B209" s="232"/>
      <c r="C209" s="232"/>
      <c r="D209" s="232"/>
      <c r="E209" s="232"/>
      <c r="F209" s="232"/>
      <c r="G209" s="232"/>
      <c r="H209" s="232"/>
      <c r="I209" s="232"/>
      <c r="J209" s="232"/>
      <c r="K209" s="232"/>
      <c r="L209" s="232"/>
      <c r="M209" s="232"/>
      <c r="N209" s="232"/>
      <c r="O209" s="232"/>
      <c r="P209" s="232"/>
      <c r="Q209" s="232"/>
    </row>
    <row r="210" spans="2:17" ht="12">
      <c r="B210" s="232"/>
      <c r="C210" s="232"/>
      <c r="D210" s="232"/>
      <c r="E210" s="232"/>
      <c r="F210" s="232"/>
      <c r="G210" s="232"/>
      <c r="H210" s="232"/>
      <c r="I210" s="232"/>
      <c r="J210" s="232"/>
      <c r="K210" s="232"/>
      <c r="L210" s="232"/>
      <c r="M210" s="232"/>
      <c r="N210" s="232"/>
      <c r="O210" s="232"/>
      <c r="P210" s="232"/>
      <c r="Q210" s="232"/>
    </row>
    <row r="211" spans="2:17" ht="12">
      <c r="B211" s="232"/>
      <c r="C211" s="232"/>
      <c r="D211" s="232"/>
      <c r="E211" s="232"/>
      <c r="F211" s="232"/>
      <c r="G211" s="232"/>
      <c r="H211" s="232"/>
      <c r="I211" s="232"/>
      <c r="J211" s="232"/>
      <c r="K211" s="232"/>
      <c r="L211" s="232"/>
      <c r="M211" s="232"/>
      <c r="N211" s="232"/>
      <c r="O211" s="232"/>
      <c r="P211" s="232"/>
      <c r="Q211" s="232"/>
    </row>
    <row r="212" spans="2:17" ht="12">
      <c r="B212" s="232"/>
      <c r="C212" s="232"/>
      <c r="D212" s="232"/>
      <c r="E212" s="232"/>
      <c r="F212" s="232"/>
      <c r="G212" s="232"/>
      <c r="H212" s="232"/>
      <c r="I212" s="232"/>
      <c r="J212" s="232"/>
      <c r="K212" s="232"/>
      <c r="L212" s="232"/>
      <c r="M212" s="232"/>
      <c r="N212" s="232"/>
      <c r="O212" s="232"/>
      <c r="P212" s="232"/>
      <c r="Q212" s="232"/>
    </row>
    <row r="213" spans="2:17" ht="12">
      <c r="B213" s="232"/>
      <c r="C213" s="232"/>
      <c r="D213" s="232"/>
      <c r="E213" s="232"/>
      <c r="F213" s="232"/>
      <c r="G213" s="232"/>
      <c r="H213" s="232"/>
      <c r="I213" s="232"/>
      <c r="J213" s="232"/>
      <c r="K213" s="232"/>
      <c r="L213" s="232"/>
      <c r="M213" s="232"/>
      <c r="N213" s="232"/>
      <c r="O213" s="232"/>
      <c r="P213" s="232"/>
      <c r="Q213" s="232"/>
    </row>
    <row r="214" spans="2:17" ht="12">
      <c r="B214" s="232"/>
      <c r="C214" s="232"/>
      <c r="D214" s="232"/>
      <c r="E214" s="232"/>
      <c r="F214" s="232"/>
      <c r="G214" s="232"/>
      <c r="H214" s="232"/>
      <c r="I214" s="232"/>
      <c r="J214" s="232"/>
      <c r="K214" s="232"/>
      <c r="L214" s="232"/>
      <c r="M214" s="232"/>
      <c r="N214" s="232"/>
      <c r="O214" s="232"/>
      <c r="P214" s="232"/>
      <c r="Q214" s="232"/>
    </row>
    <row r="215" spans="2:17" ht="12">
      <c r="B215" s="232"/>
      <c r="C215" s="232"/>
      <c r="D215" s="232"/>
      <c r="E215" s="232"/>
      <c r="F215" s="232"/>
      <c r="G215" s="232"/>
      <c r="H215" s="232"/>
      <c r="I215" s="232"/>
      <c r="J215" s="232"/>
      <c r="K215" s="232"/>
      <c r="L215" s="232"/>
      <c r="M215" s="232"/>
      <c r="N215" s="232"/>
      <c r="O215" s="232"/>
      <c r="P215" s="232"/>
      <c r="Q215" s="232"/>
    </row>
    <row r="216" spans="2:17" ht="12">
      <c r="B216" s="232"/>
      <c r="C216" s="232"/>
      <c r="D216" s="232"/>
      <c r="E216" s="232"/>
      <c r="F216" s="232"/>
      <c r="G216" s="232"/>
      <c r="H216" s="232"/>
      <c r="I216" s="232"/>
      <c r="J216" s="232"/>
      <c r="K216" s="232"/>
      <c r="L216" s="232"/>
      <c r="M216" s="232"/>
      <c r="N216" s="232"/>
      <c r="O216" s="232"/>
      <c r="P216" s="232"/>
      <c r="Q216" s="232"/>
    </row>
    <row r="217" spans="2:17" ht="12">
      <c r="B217" s="232"/>
      <c r="C217" s="232"/>
      <c r="D217" s="232"/>
      <c r="E217" s="232"/>
      <c r="F217" s="232"/>
      <c r="G217" s="232"/>
      <c r="H217" s="232"/>
      <c r="I217" s="232"/>
      <c r="J217" s="232"/>
      <c r="K217" s="232"/>
      <c r="L217" s="232"/>
      <c r="M217" s="232"/>
      <c r="N217" s="232"/>
      <c r="O217" s="232"/>
      <c r="P217" s="232"/>
      <c r="Q217" s="232"/>
    </row>
    <row r="218" spans="2:17" ht="12">
      <c r="B218" s="232"/>
      <c r="C218" s="232"/>
      <c r="D218" s="232"/>
      <c r="E218" s="232"/>
      <c r="F218" s="232"/>
      <c r="G218" s="232"/>
      <c r="H218" s="232"/>
      <c r="I218" s="232"/>
      <c r="J218" s="232"/>
      <c r="K218" s="232"/>
      <c r="L218" s="232"/>
      <c r="M218" s="232"/>
      <c r="N218" s="232"/>
      <c r="O218" s="232"/>
      <c r="P218" s="232"/>
      <c r="Q218" s="232"/>
    </row>
    <row r="219" spans="2:17" ht="12">
      <c r="B219" s="232"/>
      <c r="C219" s="232"/>
      <c r="D219" s="232"/>
      <c r="E219" s="232"/>
      <c r="F219" s="232"/>
      <c r="G219" s="232"/>
      <c r="H219" s="232"/>
      <c r="I219" s="232"/>
      <c r="J219" s="232"/>
      <c r="K219" s="232"/>
      <c r="L219" s="232"/>
      <c r="M219" s="232"/>
      <c r="N219" s="232"/>
      <c r="O219" s="232"/>
      <c r="P219" s="232"/>
      <c r="Q219" s="232"/>
    </row>
    <row r="220" spans="2:17" ht="12">
      <c r="B220" s="232"/>
      <c r="C220" s="232"/>
      <c r="D220" s="232"/>
      <c r="E220" s="232"/>
      <c r="F220" s="232"/>
      <c r="G220" s="232"/>
      <c r="H220" s="232"/>
      <c r="I220" s="232"/>
      <c r="J220" s="232"/>
      <c r="K220" s="232"/>
      <c r="L220" s="232"/>
      <c r="M220" s="232"/>
      <c r="N220" s="232"/>
      <c r="O220" s="232"/>
      <c r="P220" s="232"/>
      <c r="Q220" s="232"/>
    </row>
    <row r="221" spans="2:17" ht="12">
      <c r="B221" s="232"/>
      <c r="C221" s="232"/>
      <c r="D221" s="232"/>
      <c r="E221" s="232"/>
      <c r="F221" s="232"/>
      <c r="G221" s="232"/>
      <c r="H221" s="232"/>
      <c r="I221" s="232"/>
      <c r="J221" s="232"/>
      <c r="K221" s="232"/>
      <c r="L221" s="232"/>
      <c r="M221" s="232"/>
      <c r="N221" s="232"/>
      <c r="O221" s="232"/>
      <c r="P221" s="232"/>
      <c r="Q221" s="232"/>
    </row>
    <row r="222" spans="2:17" ht="12">
      <c r="B222" s="232"/>
      <c r="C222" s="232"/>
      <c r="D222" s="232"/>
      <c r="E222" s="232"/>
      <c r="F222" s="232"/>
      <c r="G222" s="232"/>
      <c r="H222" s="232"/>
      <c r="I222" s="232"/>
      <c r="J222" s="232"/>
      <c r="K222" s="232"/>
      <c r="L222" s="232"/>
      <c r="M222" s="232"/>
      <c r="N222" s="232"/>
      <c r="O222" s="232"/>
      <c r="P222" s="232"/>
      <c r="Q222" s="232"/>
    </row>
    <row r="223" spans="2:17" ht="12">
      <c r="B223" s="232"/>
      <c r="C223" s="232"/>
      <c r="D223" s="232"/>
      <c r="E223" s="232"/>
      <c r="F223" s="232"/>
      <c r="G223" s="232"/>
      <c r="H223" s="232"/>
      <c r="I223" s="232"/>
      <c r="J223" s="232"/>
      <c r="K223" s="232"/>
      <c r="L223" s="232"/>
      <c r="M223" s="232"/>
      <c r="N223" s="232"/>
      <c r="O223" s="232"/>
      <c r="P223" s="232"/>
      <c r="Q223" s="232"/>
    </row>
    <row r="224" spans="2:17" ht="12">
      <c r="B224" s="232"/>
      <c r="C224" s="232"/>
      <c r="D224" s="232"/>
      <c r="E224" s="232"/>
      <c r="F224" s="232"/>
      <c r="G224" s="232"/>
      <c r="H224" s="232"/>
      <c r="I224" s="232"/>
      <c r="J224" s="232"/>
      <c r="K224" s="232"/>
      <c r="L224" s="232"/>
      <c r="M224" s="232"/>
      <c r="N224" s="232"/>
      <c r="O224" s="232"/>
      <c r="P224" s="232"/>
      <c r="Q224" s="232"/>
    </row>
    <row r="225" spans="2:17" ht="12">
      <c r="B225" s="232"/>
      <c r="C225" s="232"/>
      <c r="D225" s="232"/>
      <c r="E225" s="232"/>
      <c r="F225" s="232"/>
      <c r="G225" s="232"/>
      <c r="H225" s="232"/>
      <c r="I225" s="232"/>
      <c r="J225" s="232"/>
      <c r="K225" s="232"/>
      <c r="L225" s="232"/>
      <c r="M225" s="232"/>
      <c r="N225" s="232"/>
      <c r="O225" s="232"/>
      <c r="P225" s="232"/>
      <c r="Q225" s="232"/>
    </row>
    <row r="226" spans="2:17" ht="12">
      <c r="B226" s="232"/>
      <c r="C226" s="232"/>
      <c r="D226" s="232"/>
      <c r="E226" s="232"/>
      <c r="F226" s="232"/>
      <c r="G226" s="232"/>
      <c r="H226" s="232"/>
      <c r="I226" s="232"/>
      <c r="J226" s="232"/>
      <c r="K226" s="232"/>
      <c r="L226" s="232"/>
      <c r="M226" s="232"/>
      <c r="N226" s="232"/>
      <c r="O226" s="232"/>
      <c r="P226" s="232"/>
      <c r="Q226" s="232"/>
    </row>
    <row r="227" spans="2:17" ht="12">
      <c r="B227" s="232"/>
      <c r="C227" s="232"/>
      <c r="D227" s="232"/>
      <c r="E227" s="232"/>
      <c r="F227" s="232"/>
      <c r="G227" s="232"/>
      <c r="H227" s="232"/>
      <c r="I227" s="232"/>
      <c r="J227" s="232"/>
      <c r="K227" s="232"/>
      <c r="L227" s="232"/>
      <c r="M227" s="232"/>
      <c r="N227" s="232"/>
      <c r="O227" s="232"/>
      <c r="P227" s="232"/>
      <c r="Q227" s="232"/>
    </row>
    <row r="228" spans="2:17" ht="12">
      <c r="B228" s="232"/>
      <c r="C228" s="232"/>
      <c r="D228" s="232"/>
      <c r="E228" s="232"/>
      <c r="F228" s="232"/>
      <c r="G228" s="232"/>
      <c r="H228" s="232"/>
      <c r="I228" s="232"/>
      <c r="J228" s="232"/>
      <c r="K228" s="232"/>
      <c r="L228" s="232"/>
      <c r="M228" s="232"/>
      <c r="N228" s="232"/>
      <c r="O228" s="232"/>
      <c r="P228" s="232"/>
      <c r="Q228" s="232"/>
    </row>
    <row r="229" spans="2:17" ht="12">
      <c r="B229" s="232"/>
      <c r="C229" s="232"/>
      <c r="D229" s="232"/>
      <c r="E229" s="232"/>
      <c r="F229" s="232"/>
      <c r="G229" s="232"/>
      <c r="H229" s="232"/>
      <c r="I229" s="232"/>
      <c r="J229" s="232"/>
      <c r="K229" s="232"/>
      <c r="L229" s="232"/>
      <c r="M229" s="232"/>
      <c r="N229" s="232"/>
      <c r="O229" s="232"/>
      <c r="P229" s="232"/>
      <c r="Q229" s="232"/>
    </row>
    <row r="230" spans="2:17" ht="12">
      <c r="B230" s="232"/>
      <c r="C230" s="232"/>
      <c r="D230" s="232"/>
      <c r="E230" s="232"/>
      <c r="F230" s="232"/>
      <c r="G230" s="232"/>
      <c r="H230" s="232"/>
      <c r="I230" s="232"/>
      <c r="J230" s="232"/>
      <c r="K230" s="232"/>
      <c r="L230" s="232"/>
      <c r="M230" s="232"/>
      <c r="N230" s="232"/>
      <c r="O230" s="232"/>
      <c r="P230" s="232"/>
      <c r="Q230" s="232"/>
    </row>
    <row r="231" spans="2:17" ht="12">
      <c r="B231" s="232"/>
      <c r="C231" s="232"/>
      <c r="D231" s="232"/>
      <c r="E231" s="232"/>
      <c r="F231" s="232"/>
      <c r="G231" s="232"/>
      <c r="H231" s="232"/>
      <c r="I231" s="232"/>
      <c r="J231" s="232"/>
      <c r="K231" s="232"/>
      <c r="L231" s="232"/>
      <c r="M231" s="232"/>
      <c r="N231" s="232"/>
      <c r="O231" s="232"/>
      <c r="P231" s="232"/>
      <c r="Q231" s="232"/>
    </row>
    <row r="232" spans="2:17" ht="12">
      <c r="B232" s="232"/>
      <c r="C232" s="232"/>
      <c r="D232" s="232"/>
      <c r="E232" s="232"/>
      <c r="F232" s="232"/>
      <c r="G232" s="232"/>
      <c r="H232" s="232"/>
      <c r="I232" s="232"/>
      <c r="J232" s="232"/>
      <c r="K232" s="232"/>
      <c r="L232" s="232"/>
      <c r="M232" s="232"/>
      <c r="N232" s="232"/>
      <c r="O232" s="232"/>
      <c r="P232" s="232"/>
      <c r="Q232" s="232"/>
    </row>
    <row r="233" spans="2:17" ht="12">
      <c r="B233" s="232"/>
      <c r="C233" s="232"/>
      <c r="D233" s="232"/>
      <c r="E233" s="232"/>
      <c r="F233" s="232"/>
      <c r="G233" s="232"/>
      <c r="H233" s="232"/>
      <c r="I233" s="232"/>
      <c r="J233" s="232"/>
      <c r="K233" s="232"/>
      <c r="L233" s="232"/>
      <c r="M233" s="232"/>
      <c r="N233" s="232"/>
      <c r="O233" s="232"/>
      <c r="P233" s="232"/>
      <c r="Q233" s="232"/>
    </row>
    <row r="234" spans="2:17" ht="12">
      <c r="B234" s="232"/>
      <c r="C234" s="232"/>
      <c r="D234" s="232"/>
      <c r="E234" s="232"/>
      <c r="F234" s="232"/>
      <c r="G234" s="232"/>
      <c r="H234" s="232"/>
      <c r="I234" s="232"/>
      <c r="J234" s="232"/>
      <c r="K234" s="232"/>
      <c r="L234" s="232"/>
      <c r="M234" s="232"/>
      <c r="N234" s="232"/>
      <c r="O234" s="232"/>
      <c r="P234" s="232"/>
      <c r="Q234" s="232"/>
    </row>
    <row r="235" spans="2:17" ht="12">
      <c r="B235" s="232"/>
      <c r="C235" s="232"/>
      <c r="D235" s="232"/>
      <c r="E235" s="232"/>
      <c r="F235" s="232"/>
      <c r="G235" s="232"/>
      <c r="H235" s="232"/>
      <c r="I235" s="232"/>
      <c r="J235" s="232"/>
      <c r="K235" s="232"/>
      <c r="L235" s="232"/>
      <c r="M235" s="232"/>
      <c r="N235" s="232"/>
      <c r="O235" s="232"/>
      <c r="P235" s="232"/>
      <c r="Q235" s="232"/>
    </row>
    <row r="236" spans="2:17" ht="12">
      <c r="B236" s="232"/>
      <c r="C236" s="232"/>
      <c r="D236" s="232"/>
      <c r="E236" s="232"/>
      <c r="F236" s="232"/>
      <c r="G236" s="232"/>
      <c r="H236" s="232"/>
      <c r="I236" s="232"/>
      <c r="J236" s="232"/>
      <c r="K236" s="232"/>
      <c r="L236" s="232"/>
      <c r="M236" s="232"/>
      <c r="N236" s="232"/>
      <c r="O236" s="232"/>
      <c r="P236" s="232"/>
      <c r="Q236" s="232"/>
    </row>
    <row r="237" spans="2:17" ht="12">
      <c r="B237" s="232"/>
      <c r="C237" s="232"/>
      <c r="D237" s="232"/>
      <c r="E237" s="232"/>
      <c r="F237" s="232"/>
      <c r="G237" s="232"/>
      <c r="H237" s="232"/>
      <c r="I237" s="232"/>
      <c r="J237" s="232"/>
      <c r="K237" s="232"/>
      <c r="L237" s="232"/>
      <c r="M237" s="232"/>
      <c r="N237" s="232"/>
      <c r="O237" s="232"/>
      <c r="P237" s="232"/>
      <c r="Q237" s="232"/>
    </row>
    <row r="238" spans="2:17" ht="12">
      <c r="B238" s="232"/>
      <c r="C238" s="232"/>
      <c r="D238" s="232"/>
      <c r="E238" s="232"/>
      <c r="F238" s="232"/>
      <c r="G238" s="232"/>
      <c r="H238" s="232"/>
      <c r="I238" s="232"/>
      <c r="J238" s="232"/>
      <c r="K238" s="232"/>
      <c r="L238" s="232"/>
      <c r="M238" s="232"/>
      <c r="N238" s="232"/>
      <c r="O238" s="232"/>
      <c r="P238" s="232"/>
      <c r="Q238" s="232"/>
    </row>
    <row r="239" spans="2:17" ht="12">
      <c r="B239" s="232"/>
      <c r="C239" s="232"/>
      <c r="D239" s="232"/>
      <c r="E239" s="232"/>
      <c r="F239" s="232"/>
      <c r="G239" s="232"/>
      <c r="H239" s="232"/>
      <c r="I239" s="232"/>
      <c r="J239" s="232"/>
      <c r="K239" s="232"/>
      <c r="L239" s="232"/>
      <c r="M239" s="232"/>
      <c r="N239" s="232"/>
      <c r="O239" s="232"/>
      <c r="P239" s="232"/>
      <c r="Q239" s="232"/>
    </row>
    <row r="240" spans="2:17" ht="12">
      <c r="B240" s="232"/>
      <c r="C240" s="232"/>
      <c r="D240" s="232"/>
      <c r="E240" s="232"/>
      <c r="F240" s="232"/>
      <c r="G240" s="232"/>
      <c r="H240" s="232"/>
      <c r="I240" s="232"/>
      <c r="J240" s="232"/>
      <c r="K240" s="232"/>
      <c r="L240" s="232"/>
      <c r="M240" s="232"/>
      <c r="N240" s="232"/>
      <c r="O240" s="232"/>
      <c r="P240" s="232"/>
      <c r="Q240" s="232"/>
    </row>
    <row r="241" spans="2:17" ht="12">
      <c r="B241" s="232"/>
      <c r="C241" s="232"/>
      <c r="D241" s="232"/>
      <c r="E241" s="232"/>
      <c r="F241" s="232"/>
      <c r="G241" s="232"/>
      <c r="H241" s="232"/>
      <c r="I241" s="232"/>
      <c r="J241" s="232"/>
      <c r="K241" s="232"/>
      <c r="L241" s="232"/>
      <c r="M241" s="232"/>
      <c r="N241" s="232"/>
      <c r="O241" s="232"/>
      <c r="P241" s="232"/>
      <c r="Q241" s="232"/>
    </row>
    <row r="242" spans="2:17" ht="12">
      <c r="B242" s="232"/>
      <c r="C242" s="232"/>
      <c r="D242" s="232"/>
      <c r="E242" s="232"/>
      <c r="F242" s="232"/>
      <c r="G242" s="232"/>
      <c r="H242" s="232"/>
      <c r="I242" s="232"/>
      <c r="J242" s="232"/>
      <c r="K242" s="232"/>
      <c r="L242" s="232"/>
      <c r="M242" s="232"/>
      <c r="N242" s="232"/>
      <c r="O242" s="232"/>
      <c r="P242" s="232"/>
      <c r="Q242" s="232"/>
    </row>
    <row r="243" spans="2:17" ht="12">
      <c r="B243" s="232"/>
      <c r="C243" s="232"/>
      <c r="D243" s="232"/>
      <c r="E243" s="232"/>
      <c r="F243" s="232"/>
      <c r="G243" s="232"/>
      <c r="H243" s="232"/>
      <c r="I243" s="232"/>
      <c r="J243" s="232"/>
      <c r="K243" s="232"/>
      <c r="L243" s="232"/>
      <c r="M243" s="232"/>
      <c r="N243" s="232"/>
      <c r="O243" s="232"/>
      <c r="P243" s="232"/>
      <c r="Q243" s="232"/>
    </row>
    <row r="244" spans="2:17" ht="12">
      <c r="B244" s="232"/>
      <c r="C244" s="232"/>
      <c r="D244" s="232"/>
      <c r="E244" s="232"/>
      <c r="F244" s="232"/>
      <c r="G244" s="232"/>
      <c r="H244" s="232"/>
      <c r="I244" s="232"/>
      <c r="J244" s="232"/>
      <c r="K244" s="232"/>
      <c r="L244" s="232"/>
      <c r="M244" s="232"/>
      <c r="N244" s="232"/>
      <c r="O244" s="232"/>
      <c r="P244" s="232"/>
      <c r="Q244" s="232"/>
    </row>
    <row r="245" spans="2:17" ht="12">
      <c r="B245" s="232"/>
      <c r="C245" s="232"/>
      <c r="D245" s="232"/>
      <c r="E245" s="232"/>
      <c r="F245" s="232"/>
      <c r="G245" s="232"/>
      <c r="H245" s="232"/>
      <c r="I245" s="232"/>
      <c r="J245" s="232"/>
      <c r="K245" s="232"/>
      <c r="L245" s="232"/>
      <c r="M245" s="232"/>
      <c r="N245" s="232"/>
      <c r="O245" s="232"/>
      <c r="P245" s="232"/>
      <c r="Q245" s="232"/>
    </row>
    <row r="246" spans="2:17" ht="12">
      <c r="B246" s="232"/>
      <c r="C246" s="232"/>
      <c r="D246" s="232"/>
      <c r="E246" s="232"/>
      <c r="F246" s="232"/>
      <c r="G246" s="232"/>
      <c r="H246" s="232"/>
      <c r="I246" s="232"/>
      <c r="J246" s="232"/>
      <c r="K246" s="232"/>
      <c r="L246" s="232"/>
      <c r="M246" s="232"/>
      <c r="N246" s="232"/>
      <c r="O246" s="232"/>
      <c r="P246" s="232"/>
      <c r="Q246" s="232"/>
    </row>
    <row r="247" spans="2:17" ht="12">
      <c r="B247" s="232"/>
      <c r="C247" s="232"/>
      <c r="D247" s="232"/>
      <c r="E247" s="232"/>
      <c r="F247" s="232"/>
      <c r="G247" s="232"/>
      <c r="H247" s="232"/>
      <c r="I247" s="232"/>
      <c r="J247" s="232"/>
      <c r="K247" s="232"/>
      <c r="L247" s="232"/>
      <c r="M247" s="232"/>
      <c r="N247" s="232"/>
      <c r="O247" s="232"/>
      <c r="P247" s="232"/>
      <c r="Q247" s="232"/>
    </row>
    <row r="248" spans="2:17" ht="12">
      <c r="B248" s="232"/>
      <c r="C248" s="232"/>
      <c r="D248" s="232"/>
      <c r="E248" s="232"/>
      <c r="F248" s="232"/>
      <c r="G248" s="232"/>
      <c r="H248" s="232"/>
      <c r="I248" s="232"/>
      <c r="J248" s="232"/>
      <c r="K248" s="232"/>
      <c r="L248" s="232"/>
      <c r="M248" s="232"/>
      <c r="N248" s="232"/>
      <c r="O248" s="232"/>
      <c r="P248" s="232"/>
      <c r="Q248" s="232"/>
    </row>
    <row r="249" spans="2:17" ht="12">
      <c r="B249" s="232"/>
      <c r="C249" s="232"/>
      <c r="D249" s="232"/>
      <c r="E249" s="232"/>
      <c r="F249" s="232"/>
      <c r="G249" s="232"/>
      <c r="H249" s="232"/>
      <c r="I249" s="232"/>
      <c r="J249" s="232"/>
      <c r="K249" s="232"/>
      <c r="L249" s="232"/>
      <c r="M249" s="232"/>
      <c r="N249" s="232"/>
      <c r="O249" s="232"/>
      <c r="P249" s="232"/>
      <c r="Q249" s="232"/>
    </row>
    <row r="250" spans="2:17" ht="12">
      <c r="B250" s="232"/>
      <c r="C250" s="232"/>
      <c r="D250" s="232"/>
      <c r="E250" s="232"/>
      <c r="F250" s="232"/>
      <c r="G250" s="232"/>
      <c r="H250" s="232"/>
      <c r="I250" s="232"/>
      <c r="J250" s="232"/>
      <c r="K250" s="232"/>
      <c r="L250" s="232"/>
      <c r="M250" s="232"/>
      <c r="N250" s="232"/>
      <c r="O250" s="232"/>
      <c r="P250" s="232"/>
      <c r="Q250" s="232"/>
    </row>
    <row r="251" spans="2:17" ht="12">
      <c r="B251" s="232"/>
      <c r="C251" s="232"/>
      <c r="D251" s="232"/>
      <c r="E251" s="232"/>
      <c r="F251" s="232"/>
      <c r="G251" s="232"/>
      <c r="H251" s="232"/>
      <c r="I251" s="232"/>
      <c r="J251" s="232"/>
      <c r="K251" s="232"/>
      <c r="L251" s="232"/>
      <c r="M251" s="232"/>
      <c r="N251" s="232"/>
      <c r="O251" s="232"/>
      <c r="P251" s="232"/>
      <c r="Q251" s="232"/>
    </row>
    <row r="252" spans="2:17" ht="12">
      <c r="B252" s="232"/>
      <c r="C252" s="232"/>
      <c r="D252" s="232"/>
      <c r="E252" s="232"/>
      <c r="F252" s="232"/>
      <c r="G252" s="232"/>
      <c r="H252" s="232"/>
      <c r="I252" s="232"/>
      <c r="J252" s="232"/>
      <c r="K252" s="232"/>
      <c r="L252" s="232"/>
      <c r="M252" s="232"/>
      <c r="N252" s="232"/>
      <c r="O252" s="232"/>
      <c r="P252" s="232"/>
      <c r="Q252" s="232"/>
    </row>
    <row r="253" spans="2:17" ht="12">
      <c r="B253" s="232"/>
      <c r="C253" s="232"/>
      <c r="D253" s="232"/>
      <c r="E253" s="232"/>
      <c r="F253" s="232"/>
      <c r="G253" s="232"/>
      <c r="H253" s="232"/>
      <c r="I253" s="232"/>
      <c r="J253" s="232"/>
      <c r="K253" s="232"/>
      <c r="L253" s="232"/>
      <c r="M253" s="232"/>
      <c r="N253" s="232"/>
      <c r="O253" s="232"/>
      <c r="P253" s="232"/>
      <c r="Q253" s="232"/>
    </row>
    <row r="254" spans="2:17" ht="12">
      <c r="B254" s="232"/>
      <c r="C254" s="232"/>
      <c r="D254" s="232"/>
      <c r="E254" s="232"/>
      <c r="F254" s="232"/>
      <c r="G254" s="232"/>
      <c r="H254" s="232"/>
      <c r="I254" s="232"/>
      <c r="J254" s="232"/>
      <c r="K254" s="232"/>
      <c r="L254" s="232"/>
      <c r="M254" s="232"/>
      <c r="N254" s="232"/>
      <c r="O254" s="232"/>
      <c r="P254" s="232"/>
      <c r="Q254" s="232"/>
    </row>
    <row r="255" spans="2:17" ht="12">
      <c r="B255" s="232"/>
      <c r="C255" s="232"/>
      <c r="D255" s="232"/>
      <c r="E255" s="232"/>
      <c r="F255" s="232"/>
      <c r="G255" s="232"/>
      <c r="H255" s="232"/>
      <c r="I255" s="232"/>
      <c r="J255" s="232"/>
      <c r="K255" s="232"/>
      <c r="L255" s="232"/>
      <c r="M255" s="232"/>
      <c r="N255" s="232"/>
      <c r="O255" s="232"/>
      <c r="P255" s="232"/>
      <c r="Q255" s="232"/>
    </row>
    <row r="256" spans="15:17" ht="12">
      <c r="O256" s="232"/>
      <c r="P256" s="232"/>
      <c r="Q256" s="232"/>
    </row>
    <row r="257" spans="15:17" ht="12">
      <c r="O257" s="232"/>
      <c r="P257" s="232"/>
      <c r="Q257" s="232"/>
    </row>
    <row r="258" spans="15:17" ht="12">
      <c r="O258" s="232"/>
      <c r="P258" s="232"/>
      <c r="Q258" s="232"/>
    </row>
    <row r="259" spans="15:17" ht="12">
      <c r="O259" s="232"/>
      <c r="P259" s="232"/>
      <c r="Q259" s="232"/>
    </row>
    <row r="260" spans="15:17" ht="12">
      <c r="O260" s="232"/>
      <c r="P260" s="232"/>
      <c r="Q260" s="232"/>
    </row>
    <row r="261" spans="15:17" ht="12">
      <c r="O261" s="232"/>
      <c r="P261" s="232"/>
      <c r="Q261" s="232"/>
    </row>
    <row r="262" spans="15:17" ht="12">
      <c r="O262" s="232"/>
      <c r="P262" s="232"/>
      <c r="Q262" s="232"/>
    </row>
    <row r="263" spans="15:17" ht="12">
      <c r="O263" s="232"/>
      <c r="P263" s="232"/>
      <c r="Q263" s="232"/>
    </row>
    <row r="264" spans="15:17" ht="12">
      <c r="O264" s="232"/>
      <c r="P264" s="232"/>
      <c r="Q264" s="232"/>
    </row>
    <row r="265" spans="15:17" ht="12">
      <c r="O265" s="232"/>
      <c r="P265" s="232"/>
      <c r="Q265" s="232"/>
    </row>
    <row r="266" spans="15:17" ht="12">
      <c r="O266" s="232"/>
      <c r="P266" s="232"/>
      <c r="Q266" s="232"/>
    </row>
    <row r="267" spans="15:17" ht="12">
      <c r="O267" s="232"/>
      <c r="P267" s="232"/>
      <c r="Q267" s="232"/>
    </row>
  </sheetData>
  <sheetProtection/>
  <mergeCells count="21">
    <mergeCell ref="N6:N8"/>
    <mergeCell ref="G7:G8"/>
    <mergeCell ref="H7:H8"/>
    <mergeCell ref="I7:I8"/>
    <mergeCell ref="J7:J8"/>
    <mergeCell ref="A3:Q3"/>
    <mergeCell ref="A6:A8"/>
    <mergeCell ref="B6:C7"/>
    <mergeCell ref="D6:E6"/>
    <mergeCell ref="F6:I6"/>
    <mergeCell ref="J6:M6"/>
    <mergeCell ref="K7:K8"/>
    <mergeCell ref="L7:L8"/>
    <mergeCell ref="M7:M8"/>
    <mergeCell ref="A51:Q52"/>
    <mergeCell ref="O6:O7"/>
    <mergeCell ref="P6:P7"/>
    <mergeCell ref="Q6:Q7"/>
    <mergeCell ref="D7:D8"/>
    <mergeCell ref="E7:E8"/>
    <mergeCell ref="F7:F8"/>
  </mergeCells>
  <hyperlinks>
    <hyperlink ref="A1" location="Index!A1" display="Back to Index"/>
  </hyperlinks>
  <printOptions horizontalCentered="1" verticalCentered="1"/>
  <pageMargins left="0.7500000000000001" right="0" top="1" bottom="1" header="0.49" footer="0.49"/>
  <pageSetup fitToHeight="2" fitToWidth="1" orientation="landscape" paperSize="9" scale="88"/>
</worksheet>
</file>

<file path=xl/worksheets/sheet2.xml><?xml version="1.0" encoding="utf-8"?>
<worksheet xmlns="http://schemas.openxmlformats.org/spreadsheetml/2006/main" xmlns:r="http://schemas.openxmlformats.org/officeDocument/2006/relationships">
  <sheetPr>
    <pageSetUpPr fitToPage="1"/>
  </sheetPr>
  <dimension ref="A3:AC54"/>
  <sheetViews>
    <sheetView workbookViewId="0" topLeftCell="A1">
      <pane xSplit="1" ySplit="8" topLeftCell="B9" activePane="bottomRight" state="frozen"/>
      <selection pane="topLeft" activeCell="A1" sqref="A1"/>
      <selection pane="topRight" activeCell="B1" sqref="B1"/>
      <selection pane="bottomLeft" activeCell="A9" sqref="A9"/>
      <selection pane="bottomRight" activeCell="A3" sqref="A3:P3"/>
    </sheetView>
  </sheetViews>
  <sheetFormatPr defaultColWidth="11.00390625" defaultRowHeight="15" customHeight="1"/>
  <cols>
    <col min="1" max="1" width="12.125" style="118" customWidth="1"/>
    <col min="2" max="16" width="7.625" style="118" customWidth="1"/>
    <col min="17" max="16384" width="10.875" style="119" customWidth="1"/>
  </cols>
  <sheetData>
    <row r="2" ht="15.75" customHeight="1" thickBot="1"/>
    <row r="3" spans="1:19" s="121" customFormat="1" ht="18.75" customHeight="1" thickTop="1">
      <c r="A3" s="300" t="s">
        <v>211</v>
      </c>
      <c r="B3" s="301"/>
      <c r="C3" s="301"/>
      <c r="D3" s="301"/>
      <c r="E3" s="301"/>
      <c r="F3" s="301"/>
      <c r="G3" s="301"/>
      <c r="H3" s="301"/>
      <c r="I3" s="301"/>
      <c r="J3" s="301"/>
      <c r="K3" s="301"/>
      <c r="L3" s="301"/>
      <c r="M3" s="301"/>
      <c r="N3" s="301"/>
      <c r="O3" s="301"/>
      <c r="P3" s="302"/>
      <c r="Q3" s="120"/>
      <c r="R3" s="120"/>
      <c r="S3" s="120"/>
    </row>
    <row r="4" spans="1:19" s="121" customFormat="1" ht="15" customHeight="1">
      <c r="A4" s="122"/>
      <c r="B4" s="123"/>
      <c r="C4" s="123"/>
      <c r="D4" s="123"/>
      <c r="E4" s="123"/>
      <c r="F4" s="123"/>
      <c r="G4" s="123"/>
      <c r="H4" s="123"/>
      <c r="I4" s="123"/>
      <c r="J4" s="123"/>
      <c r="K4" s="123"/>
      <c r="L4" s="123"/>
      <c r="M4" s="123"/>
      <c r="N4" s="123"/>
      <c r="O4" s="123"/>
      <c r="P4" s="124"/>
      <c r="Q4" s="125"/>
      <c r="R4" s="125"/>
      <c r="S4" s="125"/>
    </row>
    <row r="5" spans="1:19" s="121" customFormat="1" ht="15" customHeight="1">
      <c r="A5" s="153"/>
      <c r="B5" s="179" t="s">
        <v>78</v>
      </c>
      <c r="C5" s="179" t="s">
        <v>79</v>
      </c>
      <c r="D5" s="179" t="s">
        <v>80</v>
      </c>
      <c r="E5" s="179" t="s">
        <v>81</v>
      </c>
      <c r="F5" s="179" t="s">
        <v>82</v>
      </c>
      <c r="G5" s="179" t="s">
        <v>83</v>
      </c>
      <c r="H5" s="179" t="s">
        <v>84</v>
      </c>
      <c r="I5" s="179" t="s">
        <v>85</v>
      </c>
      <c r="J5" s="179" t="s">
        <v>86</v>
      </c>
      <c r="K5" s="179" t="s">
        <v>87</v>
      </c>
      <c r="L5" s="179" t="s">
        <v>88</v>
      </c>
      <c r="M5" s="179" t="s">
        <v>89</v>
      </c>
      <c r="N5" s="179" t="s">
        <v>90</v>
      </c>
      <c r="O5" s="179" t="s">
        <v>91</v>
      </c>
      <c r="P5" s="180" t="s">
        <v>170</v>
      </c>
      <c r="Q5" s="126"/>
      <c r="R5" s="126"/>
      <c r="S5" s="126"/>
    </row>
    <row r="6" spans="1:19" s="121" customFormat="1" ht="39.75" customHeight="1">
      <c r="A6" s="303"/>
      <c r="B6" s="181"/>
      <c r="C6" s="182"/>
      <c r="D6" s="304" t="s">
        <v>172</v>
      </c>
      <c r="E6" s="305"/>
      <c r="F6" s="305"/>
      <c r="G6" s="305"/>
      <c r="H6" s="305"/>
      <c r="I6" s="306"/>
      <c r="J6" s="307" t="s">
        <v>169</v>
      </c>
      <c r="K6" s="308"/>
      <c r="L6" s="308"/>
      <c r="M6" s="308"/>
      <c r="N6" s="308"/>
      <c r="O6" s="309"/>
      <c r="P6" s="117"/>
      <c r="Q6" s="116"/>
      <c r="R6" s="116"/>
      <c r="S6" s="116"/>
    </row>
    <row r="7" spans="1:29" s="121" customFormat="1" ht="75" customHeight="1">
      <c r="A7" s="303"/>
      <c r="B7" s="354" t="s">
        <v>168</v>
      </c>
      <c r="C7" s="355" t="s">
        <v>173</v>
      </c>
      <c r="D7" s="354" t="s">
        <v>174</v>
      </c>
      <c r="E7" s="355" t="s">
        <v>166</v>
      </c>
      <c r="F7" s="183" t="s">
        <v>167</v>
      </c>
      <c r="G7" s="183" t="s">
        <v>164</v>
      </c>
      <c r="H7" s="183" t="s">
        <v>163</v>
      </c>
      <c r="I7" s="127" t="s">
        <v>162</v>
      </c>
      <c r="J7" s="354" t="s">
        <v>175</v>
      </c>
      <c r="K7" s="355" t="s">
        <v>166</v>
      </c>
      <c r="L7" s="183" t="s">
        <v>165</v>
      </c>
      <c r="M7" s="183" t="s">
        <v>164</v>
      </c>
      <c r="N7" s="183" t="s">
        <v>163</v>
      </c>
      <c r="O7" s="127" t="s">
        <v>162</v>
      </c>
      <c r="P7" s="310" t="s">
        <v>171</v>
      </c>
      <c r="Q7" s="128"/>
      <c r="R7" s="128"/>
      <c r="S7" s="128"/>
      <c r="U7" s="129"/>
      <c r="V7" s="115" t="s">
        <v>161</v>
      </c>
      <c r="W7" s="130"/>
      <c r="X7" s="130"/>
      <c r="Y7" s="130"/>
      <c r="Z7" s="115" t="s">
        <v>160</v>
      </c>
      <c r="AA7" s="130"/>
      <c r="AB7" s="130"/>
      <c r="AC7" s="130"/>
    </row>
    <row r="8" spans="1:29" s="121" customFormat="1" ht="27" customHeight="1">
      <c r="A8" s="303"/>
      <c r="B8" s="356" t="s">
        <v>159</v>
      </c>
      <c r="C8" s="357" t="s">
        <v>158</v>
      </c>
      <c r="D8" s="356" t="s">
        <v>156</v>
      </c>
      <c r="E8" s="358" t="s">
        <v>155</v>
      </c>
      <c r="F8" s="357" t="s">
        <v>157</v>
      </c>
      <c r="G8" s="357" t="s">
        <v>176</v>
      </c>
      <c r="H8" s="357" t="s">
        <v>142</v>
      </c>
      <c r="I8" s="359" t="s">
        <v>153</v>
      </c>
      <c r="J8" s="356" t="s">
        <v>156</v>
      </c>
      <c r="K8" s="358" t="s">
        <v>155</v>
      </c>
      <c r="L8" s="357" t="s">
        <v>154</v>
      </c>
      <c r="M8" s="357" t="s">
        <v>177</v>
      </c>
      <c r="N8" s="357" t="s">
        <v>142</v>
      </c>
      <c r="O8" s="359" t="s">
        <v>153</v>
      </c>
      <c r="P8" s="360"/>
      <c r="Q8" s="128"/>
      <c r="R8" s="128"/>
      <c r="S8" s="128"/>
      <c r="T8" s="114" t="s">
        <v>180</v>
      </c>
      <c r="U8" s="114" t="s">
        <v>152</v>
      </c>
      <c r="V8" s="114" t="s">
        <v>151</v>
      </c>
      <c r="W8" s="131" t="s">
        <v>150</v>
      </c>
      <c r="X8" s="131" t="s">
        <v>149</v>
      </c>
      <c r="Y8" s="131" t="s">
        <v>148</v>
      </c>
      <c r="Z8" s="114" t="s">
        <v>151</v>
      </c>
      <c r="AA8" s="131" t="s">
        <v>150</v>
      </c>
      <c r="AB8" s="131" t="s">
        <v>149</v>
      </c>
      <c r="AC8" s="131" t="s">
        <v>148</v>
      </c>
    </row>
    <row r="9" spans="1:29" ht="12" customHeight="1">
      <c r="A9" s="133">
        <v>1970</v>
      </c>
      <c r="B9" s="134">
        <f>DataSpain!B37/1000*(DataSpain!X$77/DataSpain!X37)</f>
        <v>295.27883625489</v>
      </c>
      <c r="C9" s="135"/>
      <c r="D9" s="136"/>
      <c r="E9" s="137"/>
      <c r="F9" s="112"/>
      <c r="G9" s="138"/>
      <c r="H9" s="138"/>
      <c r="I9" s="139"/>
      <c r="J9" s="140"/>
      <c r="K9" s="141"/>
      <c r="L9" s="138"/>
      <c r="M9" s="138"/>
      <c r="N9" s="141"/>
      <c r="O9" s="139"/>
      <c r="P9" s="142">
        <v>0</v>
      </c>
      <c r="T9" s="248">
        <f>DataSpain!X37/DataSpain!X36</f>
        <v>0.8621541511406238</v>
      </c>
      <c r="U9" s="2"/>
      <c r="V9" s="2"/>
      <c r="W9" s="2"/>
      <c r="X9" s="248"/>
      <c r="Y9" s="249"/>
      <c r="Z9" s="2"/>
      <c r="AA9" s="2"/>
      <c r="AB9" s="2"/>
      <c r="AC9" s="2"/>
    </row>
    <row r="10" spans="1:29" ht="12" customHeight="1">
      <c r="A10" s="133">
        <v>1971</v>
      </c>
      <c r="B10" s="134">
        <f>DataSpain!B38/1000*(DataSpain!X$77/DataSpain!X38)</f>
        <v>310.00552223611925</v>
      </c>
      <c r="C10" s="135">
        <f aca="true" t="shared" si="0" ref="C10:C49">B10/B9-1</f>
        <v>0.049873828304162426</v>
      </c>
      <c r="D10" s="136"/>
      <c r="E10" s="137"/>
      <c r="F10" s="112"/>
      <c r="G10" s="135"/>
      <c r="H10" s="135"/>
      <c r="I10" s="139"/>
      <c r="J10" s="136"/>
      <c r="K10" s="141"/>
      <c r="L10" s="138"/>
      <c r="M10" s="138"/>
      <c r="N10" s="135"/>
      <c r="O10" s="139"/>
      <c r="P10" s="142">
        <v>0</v>
      </c>
      <c r="T10" s="248">
        <f>DataSpain!X38/DataSpain!X37</f>
        <v>1.0784602139556752</v>
      </c>
      <c r="U10" s="250">
        <f aca="true" t="shared" si="1" ref="U10:U49">1+C10</f>
        <v>1.0498738283041624</v>
      </c>
      <c r="V10" s="250"/>
      <c r="W10" s="250"/>
      <c r="X10" s="251"/>
      <c r="Y10" s="250"/>
      <c r="Z10" s="250"/>
      <c r="AA10" s="250"/>
      <c r="AB10" s="250"/>
      <c r="AC10" s="250"/>
    </row>
    <row r="11" spans="1:29" ht="12" customHeight="1">
      <c r="A11" s="133">
        <v>1972</v>
      </c>
      <c r="B11" s="134">
        <f>DataSpain!B39/1000*(DataSpain!X$77/DataSpain!X39)</f>
        <v>338.3255517740711</v>
      </c>
      <c r="C11" s="135">
        <f t="shared" si="0"/>
        <v>0.09135330665620067</v>
      </c>
      <c r="D11" s="136"/>
      <c r="E11" s="137"/>
      <c r="F11" s="138"/>
      <c r="G11" s="135"/>
      <c r="H11" s="135"/>
      <c r="I11" s="139"/>
      <c r="J11" s="136"/>
      <c r="K11" s="141"/>
      <c r="L11" s="138"/>
      <c r="M11" s="138"/>
      <c r="N11" s="135"/>
      <c r="O11" s="139"/>
      <c r="P11" s="142">
        <v>0</v>
      </c>
      <c r="T11" s="248">
        <f>DataSpain!X39/DataSpain!X38</f>
        <v>1.0851792474425952</v>
      </c>
      <c r="U11" s="250">
        <f t="shared" si="1"/>
        <v>1.0913533066562007</v>
      </c>
      <c r="V11" s="250"/>
      <c r="W11" s="250"/>
      <c r="X11" s="251"/>
      <c r="Y11" s="250"/>
      <c r="Z11" s="250"/>
      <c r="AA11" s="250"/>
      <c r="AB11" s="250"/>
      <c r="AC11" s="250"/>
    </row>
    <row r="12" spans="1:29" ht="12" customHeight="1">
      <c r="A12" s="133">
        <v>1973</v>
      </c>
      <c r="B12" s="134">
        <f>DataSpain!B40/1000*(DataSpain!X$77/DataSpain!X40)</f>
        <v>367.0258961640227</v>
      </c>
      <c r="C12" s="135">
        <f t="shared" si="0"/>
        <v>0.08483055518407112</v>
      </c>
      <c r="D12" s="136"/>
      <c r="E12" s="137"/>
      <c r="F12" s="138"/>
      <c r="G12" s="135"/>
      <c r="H12" s="135"/>
      <c r="I12" s="139"/>
      <c r="J12" s="136"/>
      <c r="K12" s="137"/>
      <c r="L12" s="138"/>
      <c r="M12" s="138"/>
      <c r="N12" s="135"/>
      <c r="O12" s="139"/>
      <c r="P12" s="142">
        <v>0</v>
      </c>
      <c r="T12" s="248">
        <f>DataSpain!X40/DataSpain!X39</f>
        <v>1.1184959541652368</v>
      </c>
      <c r="U12" s="250">
        <f t="shared" si="1"/>
        <v>1.0848305551840711</v>
      </c>
      <c r="V12" s="250"/>
      <c r="W12" s="250"/>
      <c r="X12" s="251"/>
      <c r="Y12" s="250"/>
      <c r="Z12" s="250"/>
      <c r="AA12" s="250"/>
      <c r="AB12" s="250"/>
      <c r="AC12" s="250"/>
    </row>
    <row r="13" spans="1:29" ht="12" customHeight="1">
      <c r="A13" s="133">
        <v>1974</v>
      </c>
      <c r="B13" s="134">
        <f>DataSpain!B41/1000*(DataSpain!X$77/DataSpain!X41)</f>
        <v>387.61136175535694</v>
      </c>
      <c r="C13" s="135">
        <f t="shared" si="0"/>
        <v>0.056087229284046636</v>
      </c>
      <c r="D13" s="136"/>
      <c r="E13" s="137"/>
      <c r="F13" s="138"/>
      <c r="G13" s="135"/>
      <c r="H13" s="135"/>
      <c r="I13" s="139"/>
      <c r="J13" s="136"/>
      <c r="K13" s="137"/>
      <c r="L13" s="138"/>
      <c r="M13" s="138"/>
      <c r="N13" s="135"/>
      <c r="O13" s="139"/>
      <c r="P13" s="142">
        <v>0</v>
      </c>
      <c r="T13" s="248">
        <f>DataSpain!X41/DataSpain!X40</f>
        <v>1.1594510934372315</v>
      </c>
      <c r="U13" s="250">
        <f t="shared" si="1"/>
        <v>1.0560872292840466</v>
      </c>
      <c r="V13" s="250"/>
      <c r="W13" s="250"/>
      <c r="X13" s="251"/>
      <c r="Y13" s="250"/>
      <c r="Z13" s="250"/>
      <c r="AA13" s="250"/>
      <c r="AB13" s="250"/>
      <c r="AC13" s="250"/>
    </row>
    <row r="14" spans="1:29" ht="12" customHeight="1">
      <c r="A14" s="133">
        <v>1975</v>
      </c>
      <c r="B14" s="134">
        <f>DataSpain!B42/1000*(DataSpain!X$77/DataSpain!X42)</f>
        <v>385.8938448507057</v>
      </c>
      <c r="C14" s="135">
        <f t="shared" si="0"/>
        <v>-0.004431028277585014</v>
      </c>
      <c r="D14" s="136"/>
      <c r="E14" s="137"/>
      <c r="F14" s="138"/>
      <c r="G14" s="135"/>
      <c r="H14" s="135"/>
      <c r="I14" s="139"/>
      <c r="J14" s="136"/>
      <c r="K14" s="137"/>
      <c r="L14" s="138"/>
      <c r="M14" s="138"/>
      <c r="N14" s="135"/>
      <c r="O14" s="139"/>
      <c r="P14" s="142">
        <v>0</v>
      </c>
      <c r="T14" s="248">
        <f>DataSpain!X42/DataSpain!X41</f>
        <v>1.16781781869611</v>
      </c>
      <c r="U14" s="250">
        <f t="shared" si="1"/>
        <v>0.995568971722415</v>
      </c>
      <c r="V14" s="250"/>
      <c r="W14" s="250"/>
      <c r="X14" s="251"/>
      <c r="Y14" s="250"/>
      <c r="Z14" s="250"/>
      <c r="AA14" s="250"/>
      <c r="AB14" s="250"/>
      <c r="AC14" s="250"/>
    </row>
    <row r="15" spans="1:29" ht="12" customHeight="1">
      <c r="A15" s="133">
        <v>1976</v>
      </c>
      <c r="B15" s="134">
        <f>DataSpain!B43/1000*(DataSpain!X$77/DataSpain!X43)</f>
        <v>397.18395657589764</v>
      </c>
      <c r="C15" s="135">
        <f t="shared" si="0"/>
        <v>0.029257040183058303</v>
      </c>
      <c r="D15" s="136"/>
      <c r="E15" s="137"/>
      <c r="F15" s="138"/>
      <c r="G15" s="135"/>
      <c r="H15" s="135"/>
      <c r="I15" s="139"/>
      <c r="J15" s="136"/>
      <c r="K15" s="137"/>
      <c r="L15" s="138"/>
      <c r="M15" s="138"/>
      <c r="N15" s="135"/>
      <c r="O15" s="139"/>
      <c r="P15" s="142">
        <v>0</v>
      </c>
      <c r="T15" s="248">
        <f>DataSpain!X43/DataSpain!X42</f>
        <v>1.1648992172257477</v>
      </c>
      <c r="U15" s="250">
        <f t="shared" si="1"/>
        <v>1.0292570401830583</v>
      </c>
      <c r="V15" s="250"/>
      <c r="W15" s="250"/>
      <c r="X15" s="251"/>
      <c r="Y15" s="250"/>
      <c r="Z15" s="250"/>
      <c r="AA15" s="250"/>
      <c r="AB15" s="250"/>
      <c r="AC15" s="250"/>
    </row>
    <row r="16" spans="1:29" ht="12" customHeight="1">
      <c r="A16" s="133">
        <v>1977</v>
      </c>
      <c r="B16" s="134">
        <f>DataSpain!B44/1000*(DataSpain!X$77/DataSpain!X44)</f>
        <v>407.9158229332963</v>
      </c>
      <c r="C16" s="135">
        <f t="shared" si="0"/>
        <v>0.02701988884424611</v>
      </c>
      <c r="D16" s="136"/>
      <c r="E16" s="137"/>
      <c r="F16" s="138"/>
      <c r="G16" s="135"/>
      <c r="H16" s="135"/>
      <c r="I16" s="139"/>
      <c r="J16" s="136"/>
      <c r="K16" s="137"/>
      <c r="L16" s="138"/>
      <c r="M16" s="138"/>
      <c r="N16" s="135"/>
      <c r="O16" s="139"/>
      <c r="P16" s="142">
        <v>0</v>
      </c>
      <c r="T16" s="248">
        <f>DataSpain!X44/DataSpain!X43</f>
        <v>1.233830701676366</v>
      </c>
      <c r="U16" s="250">
        <f t="shared" si="1"/>
        <v>1.027019888844246</v>
      </c>
      <c r="V16" s="250"/>
      <c r="W16" s="250"/>
      <c r="X16" s="251"/>
      <c r="Y16" s="250"/>
      <c r="Z16" s="250"/>
      <c r="AA16" s="250"/>
      <c r="AB16" s="250"/>
      <c r="AC16" s="250"/>
    </row>
    <row r="17" spans="1:29" ht="12" customHeight="1">
      <c r="A17" s="133">
        <v>1978</v>
      </c>
      <c r="B17" s="134">
        <f>DataSpain!B45/1000*(DataSpain!X$77/DataSpain!X45)</f>
        <v>414.01261523460437</v>
      </c>
      <c r="C17" s="135">
        <f t="shared" si="0"/>
        <v>0.014946202031258515</v>
      </c>
      <c r="D17" s="136"/>
      <c r="E17" s="137"/>
      <c r="F17" s="138"/>
      <c r="G17" s="135"/>
      <c r="H17" s="135"/>
      <c r="I17" s="139"/>
      <c r="J17" s="136"/>
      <c r="K17" s="137"/>
      <c r="L17" s="138"/>
      <c r="M17" s="138"/>
      <c r="N17" s="135"/>
      <c r="O17" s="139"/>
      <c r="P17" s="142">
        <v>0</v>
      </c>
      <c r="T17" s="248">
        <f>DataSpain!X45/DataSpain!X44</f>
        <v>1.2063104230788444</v>
      </c>
      <c r="U17" s="250">
        <f t="shared" si="1"/>
        <v>1.0149462020312585</v>
      </c>
      <c r="V17" s="250"/>
      <c r="W17" s="250"/>
      <c r="X17" s="251"/>
      <c r="Y17" s="250"/>
      <c r="Z17" s="250"/>
      <c r="AA17" s="250"/>
      <c r="AB17" s="250"/>
      <c r="AC17" s="250"/>
    </row>
    <row r="18" spans="1:29" ht="12" customHeight="1">
      <c r="A18" s="143">
        <v>1979</v>
      </c>
      <c r="B18" s="144">
        <f>DataSpain!B46/1000*(DataSpain!X$77/DataSpain!X46)</f>
        <v>412.9101378658225</v>
      </c>
      <c r="C18" s="145">
        <f t="shared" si="0"/>
        <v>-0.0026629076704756116</v>
      </c>
      <c r="D18" s="146"/>
      <c r="E18" s="147"/>
      <c r="F18" s="138"/>
      <c r="G18" s="145"/>
      <c r="H18" s="145"/>
      <c r="I18" s="148"/>
      <c r="J18" s="146"/>
      <c r="K18" s="147"/>
      <c r="L18" s="149"/>
      <c r="M18" s="149"/>
      <c r="N18" s="145"/>
      <c r="O18" s="148"/>
      <c r="P18" s="150">
        <v>0</v>
      </c>
      <c r="T18" s="248">
        <f>DataSpain!X46/DataSpain!X45</f>
        <v>1.1693163148712427</v>
      </c>
      <c r="U18" s="250">
        <f t="shared" si="1"/>
        <v>0.9973370923295244</v>
      </c>
      <c r="V18" s="250"/>
      <c r="W18" s="250"/>
      <c r="X18" s="251"/>
      <c r="Y18" s="250"/>
      <c r="Z18" s="250"/>
      <c r="AA18" s="250"/>
      <c r="AB18" s="250"/>
      <c r="AC18" s="250"/>
    </row>
    <row r="19" spans="1:29" ht="12" customHeight="1">
      <c r="A19" s="133">
        <v>1980</v>
      </c>
      <c r="B19" s="134">
        <f>DataSpain!B47/1000*(DataSpain!X$77/DataSpain!X47)</f>
        <v>418.7862483893529</v>
      </c>
      <c r="C19" s="135">
        <f t="shared" si="0"/>
        <v>0.01423096694574233</v>
      </c>
      <c r="D19" s="136"/>
      <c r="E19" s="137"/>
      <c r="F19" s="151"/>
      <c r="G19" s="135"/>
      <c r="H19" s="135"/>
      <c r="I19" s="139"/>
      <c r="J19" s="136"/>
      <c r="K19" s="137"/>
      <c r="L19" s="138"/>
      <c r="M19" s="138"/>
      <c r="N19" s="135"/>
      <c r="O19" s="139"/>
      <c r="P19" s="142">
        <v>0</v>
      </c>
      <c r="T19" s="248">
        <f>DataSpain!X47/DataSpain!X46</f>
        <v>1.1335482699826787</v>
      </c>
      <c r="U19" s="250">
        <f t="shared" si="1"/>
        <v>1.0142309669457423</v>
      </c>
      <c r="V19" s="250"/>
      <c r="W19" s="250"/>
      <c r="X19" s="251"/>
      <c r="Y19" s="250"/>
      <c r="Z19" s="250"/>
      <c r="AA19" s="250"/>
      <c r="AB19" s="250"/>
      <c r="AC19" s="250"/>
    </row>
    <row r="20" spans="1:29" ht="12" customHeight="1">
      <c r="A20" s="133">
        <v>1981</v>
      </c>
      <c r="B20" s="134">
        <f>DataSpain!B48/1000*(DataSpain!X$77/DataSpain!X48)</f>
        <v>411.6073561381462</v>
      </c>
      <c r="C20" s="135">
        <f t="shared" si="0"/>
        <v>-0.017142139406001622</v>
      </c>
      <c r="D20" s="136"/>
      <c r="E20" s="137"/>
      <c r="F20" s="138"/>
      <c r="G20" s="135"/>
      <c r="H20" s="135"/>
      <c r="I20" s="139"/>
      <c r="J20" s="136"/>
      <c r="K20" s="137"/>
      <c r="L20" s="138"/>
      <c r="M20" s="138"/>
      <c r="N20" s="135"/>
      <c r="O20" s="139"/>
      <c r="P20" s="142">
        <v>0</v>
      </c>
      <c r="T20" s="248">
        <f>DataSpain!X48/DataSpain!X47</f>
        <v>1.1235119229159796</v>
      </c>
      <c r="U20" s="250">
        <f t="shared" si="1"/>
        <v>0.9828578605939984</v>
      </c>
      <c r="V20" s="250"/>
      <c r="W20" s="250"/>
      <c r="X20" s="251"/>
      <c r="Y20" s="250"/>
      <c r="Z20" s="250"/>
      <c r="AA20" s="250"/>
      <c r="AB20" s="250"/>
      <c r="AC20" s="250"/>
    </row>
    <row r="21" spans="1:29" ht="12" customHeight="1">
      <c r="A21" s="133">
        <v>1982</v>
      </c>
      <c r="B21" s="134">
        <f>DataSpain!B49/1000*(DataSpain!X$77/DataSpain!X49)</f>
        <v>415.3598481826337</v>
      </c>
      <c r="C21" s="135">
        <f t="shared" si="0"/>
        <v>0.009116678768073427</v>
      </c>
      <c r="D21" s="136"/>
      <c r="E21" s="137"/>
      <c r="F21" s="138"/>
      <c r="G21" s="135"/>
      <c r="H21" s="135"/>
      <c r="I21" s="139"/>
      <c r="J21" s="136"/>
      <c r="K21" s="137"/>
      <c r="L21" s="138"/>
      <c r="M21" s="138"/>
      <c r="N21" s="135"/>
      <c r="O21" s="139"/>
      <c r="P21" s="142">
        <v>0</v>
      </c>
      <c r="T21" s="248">
        <f>DataSpain!X49/DataSpain!X48</f>
        <v>1.135823233391188</v>
      </c>
      <c r="U21" s="250">
        <f t="shared" si="1"/>
        <v>1.0091166787680734</v>
      </c>
      <c r="V21" s="250"/>
      <c r="W21" s="250"/>
      <c r="X21" s="251"/>
      <c r="Y21" s="250"/>
      <c r="Z21" s="250"/>
      <c r="AA21" s="250"/>
      <c r="AB21" s="250"/>
      <c r="AC21" s="250"/>
    </row>
    <row r="22" spans="1:29" ht="12" customHeight="1">
      <c r="A22" s="133">
        <v>1983</v>
      </c>
      <c r="B22" s="134">
        <f>DataSpain!B50/1000*(DataSpain!X$77/DataSpain!X50)</f>
        <v>419.5873074672878</v>
      </c>
      <c r="C22" s="135">
        <f t="shared" si="0"/>
        <v>0.010177823646534412</v>
      </c>
      <c r="D22" s="136"/>
      <c r="E22" s="137"/>
      <c r="F22" s="138"/>
      <c r="G22" s="135"/>
      <c r="H22" s="135"/>
      <c r="I22" s="139"/>
      <c r="J22" s="136"/>
      <c r="K22" s="137"/>
      <c r="L22" s="138"/>
      <c r="M22" s="138"/>
      <c r="N22" s="135"/>
      <c r="O22" s="139"/>
      <c r="P22" s="142">
        <v>0</v>
      </c>
      <c r="T22" s="248">
        <f>DataSpain!X50/DataSpain!X49</f>
        <v>1.1188424577248666</v>
      </c>
      <c r="U22" s="250">
        <f t="shared" si="1"/>
        <v>1.0101778236465344</v>
      </c>
      <c r="V22" s="250"/>
      <c r="W22" s="250"/>
      <c r="X22" s="251"/>
      <c r="Y22" s="250"/>
      <c r="Z22" s="250"/>
      <c r="AA22" s="250"/>
      <c r="AB22" s="250"/>
      <c r="AC22" s="250"/>
    </row>
    <row r="23" spans="1:29" ht="12" customHeight="1">
      <c r="A23" s="133">
        <v>1984</v>
      </c>
      <c r="B23" s="134">
        <f>DataSpain!B51/1000*(DataSpain!X$77/DataSpain!X51)</f>
        <v>426.08394436238376</v>
      </c>
      <c r="C23" s="135">
        <f t="shared" si="0"/>
        <v>0.015483397089180118</v>
      </c>
      <c r="D23" s="136"/>
      <c r="E23" s="137"/>
      <c r="F23" s="138"/>
      <c r="G23" s="135"/>
      <c r="H23" s="135"/>
      <c r="I23" s="139"/>
      <c r="J23" s="136"/>
      <c r="K23" s="137"/>
      <c r="L23" s="138"/>
      <c r="M23" s="138"/>
      <c r="N23" s="135"/>
      <c r="O23" s="139"/>
      <c r="P23" s="142">
        <v>0</v>
      </c>
      <c r="T23" s="248">
        <f>DataSpain!X51/DataSpain!X50</f>
        <v>1.1086473366833764</v>
      </c>
      <c r="U23" s="250">
        <f t="shared" si="1"/>
        <v>1.0154833970891801</v>
      </c>
      <c r="V23" s="250"/>
      <c r="W23" s="250"/>
      <c r="X23" s="251"/>
      <c r="Y23" s="250"/>
      <c r="Z23" s="250"/>
      <c r="AA23" s="250"/>
      <c r="AB23" s="250"/>
      <c r="AC23" s="250"/>
    </row>
    <row r="24" spans="1:29" ht="12" customHeight="1">
      <c r="A24" s="133">
        <v>1985</v>
      </c>
      <c r="B24" s="134">
        <f>DataSpain!B52/1000*(DataSpain!X$77/DataSpain!X52)</f>
        <v>439.69758330811084</v>
      </c>
      <c r="C24" s="135">
        <f t="shared" si="0"/>
        <v>0.03195060298763264</v>
      </c>
      <c r="D24" s="136"/>
      <c r="E24" s="137"/>
      <c r="F24" s="138">
        <f>(DataSpain!K52+DataSpain!L52-DataSpain!R52-DataSpain!U52)/DataSpain!B52</f>
        <v>0.1313955222836713</v>
      </c>
      <c r="G24" s="135"/>
      <c r="H24" s="135"/>
      <c r="I24" s="139"/>
      <c r="J24" s="136"/>
      <c r="K24" s="137"/>
      <c r="L24" s="138">
        <f>(DataSpain!K52-DataSpain!U52)/DataSpain!B52</f>
        <v>0.04596317861134802</v>
      </c>
      <c r="M24" s="138"/>
      <c r="N24" s="135"/>
      <c r="O24" s="139"/>
      <c r="P24" s="142">
        <v>0</v>
      </c>
      <c r="T24" s="248">
        <f>DataSpain!X52/DataSpain!X51</f>
        <v>1.0859547947081143</v>
      </c>
      <c r="U24" s="250">
        <f t="shared" si="1"/>
        <v>1.0319506029876326</v>
      </c>
      <c r="V24" s="250"/>
      <c r="W24" s="250"/>
      <c r="X24" s="251"/>
      <c r="Y24" s="250"/>
      <c r="Z24" s="250"/>
      <c r="AA24" s="250"/>
      <c r="AB24" s="250"/>
      <c r="AC24" s="250"/>
    </row>
    <row r="25" spans="1:29" ht="12" customHeight="1">
      <c r="A25" s="133">
        <v>1986</v>
      </c>
      <c r="B25" s="134">
        <f>DataSpain!B53/1000*(DataSpain!X$77/DataSpain!X53)</f>
        <v>459.2687814586904</v>
      </c>
      <c r="C25" s="135">
        <f t="shared" si="0"/>
        <v>0.04451058839881172</v>
      </c>
      <c r="D25" s="136"/>
      <c r="E25" s="137"/>
      <c r="F25" s="138">
        <f>(DataSpain!K53+DataSpain!L53-DataSpain!R53-DataSpain!U53)/DataSpain!B53</f>
        <v>0.14323894711838336</v>
      </c>
      <c r="G25" s="135"/>
      <c r="H25" s="135"/>
      <c r="I25" s="139"/>
      <c r="J25" s="136"/>
      <c r="K25" s="137"/>
      <c r="L25" s="138">
        <f>(DataSpain!K53-DataSpain!U53)/DataSpain!B53</f>
        <v>0.058092910716542774</v>
      </c>
      <c r="M25" s="138"/>
      <c r="N25" s="135"/>
      <c r="O25" s="139"/>
      <c r="P25" s="142">
        <v>0</v>
      </c>
      <c r="T25" s="248">
        <f>DataSpain!X53/DataSpain!X52</f>
        <v>1.1087881651118654</v>
      </c>
      <c r="U25" s="250">
        <f t="shared" si="1"/>
        <v>1.0445105883988117</v>
      </c>
      <c r="V25" s="250"/>
      <c r="W25" s="250"/>
      <c r="X25" s="251"/>
      <c r="Y25" s="250"/>
      <c r="Z25" s="250"/>
      <c r="AA25" s="250"/>
      <c r="AB25" s="250"/>
      <c r="AC25" s="250"/>
    </row>
    <row r="26" spans="1:29" ht="12" customHeight="1">
      <c r="A26" s="133">
        <v>1987</v>
      </c>
      <c r="B26" s="134">
        <f>DataSpain!B54/1000*(DataSpain!X$77/DataSpain!X54)</f>
        <v>487.32182364992104</v>
      </c>
      <c r="C26" s="135">
        <f t="shared" si="0"/>
        <v>0.061081970566627675</v>
      </c>
      <c r="D26" s="136"/>
      <c r="E26" s="137">
        <f>'Table ES.1'!N26</f>
        <v>3.615826869852114</v>
      </c>
      <c r="F26" s="138">
        <f>(DataSpain!K54+DataSpain!L54-DataSpain!R54-DataSpain!U54)/DataSpain!B54</f>
        <v>0.1275655024219606</v>
      </c>
      <c r="G26" s="135"/>
      <c r="H26" s="135"/>
      <c r="I26" s="139"/>
      <c r="J26" s="136"/>
      <c r="K26" s="137">
        <f>'Table ES.6a'!B17</f>
        <v>3.615826869852115</v>
      </c>
      <c r="L26" s="138">
        <f>(DataSpain!K54-DataSpain!U54)/DataSpain!B54</f>
        <v>0.04351859564426442</v>
      </c>
      <c r="M26" s="138"/>
      <c r="N26" s="135"/>
      <c r="O26" s="139"/>
      <c r="P26" s="142">
        <v>0</v>
      </c>
      <c r="T26" s="248">
        <f>DataSpain!X54/DataSpain!X53</f>
        <v>1.0594419830510124</v>
      </c>
      <c r="U26" s="250">
        <f t="shared" si="1"/>
        <v>1.0610819705666277</v>
      </c>
      <c r="V26" s="250"/>
      <c r="W26" s="250"/>
      <c r="X26" s="251"/>
      <c r="Y26" s="250"/>
      <c r="Z26" s="250"/>
      <c r="AA26" s="250"/>
      <c r="AB26" s="250"/>
      <c r="AC26" s="250"/>
    </row>
    <row r="27" spans="1:29" ht="12" customHeight="1">
      <c r="A27" s="133">
        <v>1988</v>
      </c>
      <c r="B27" s="134">
        <f>DataSpain!B55/1000*(DataSpain!X$77/DataSpain!X55)</f>
        <v>512.0467982642907</v>
      </c>
      <c r="C27" s="135">
        <f t="shared" si="0"/>
        <v>0.05073644030383395</v>
      </c>
      <c r="D27" s="136">
        <f aca="true" t="shared" si="2" ref="D27:D49">(1+$C27)*E27/E26-1</f>
        <v>0.11976160769443678</v>
      </c>
      <c r="E27" s="137">
        <f>'Table ES.1'!N27</f>
        <v>3.8533584195096204</v>
      </c>
      <c r="F27" s="138">
        <f>(DataSpain!K55+DataSpain!L55-DataSpain!R55-DataSpain!U55)/DataSpain!B55</f>
        <v>0.13202244416069653</v>
      </c>
      <c r="G27" s="135">
        <f aca="true" t="shared" si="3" ref="G27:G49">F26/E26</f>
        <v>0.03527975951657718</v>
      </c>
      <c r="H27" s="135">
        <f aca="true" t="shared" si="4" ref="H27:H49">(1+D27)/(1+G27)-1</f>
        <v>0.08160291689398846</v>
      </c>
      <c r="I27" s="139">
        <f aca="true" t="shared" si="5" ref="I27:I49">P27/E27</f>
        <v>0</v>
      </c>
      <c r="J27" s="136"/>
      <c r="K27" s="137">
        <f>'Table ES.6a'!B18</f>
        <v>3.85335841950962</v>
      </c>
      <c r="L27" s="138">
        <f>(DataSpain!K55-DataSpain!U55)/DataSpain!B55</f>
        <v>0.04579853159617441</v>
      </c>
      <c r="M27" s="138">
        <f aca="true" t="shared" si="6" ref="M27:M49">L26/K26</f>
        <v>0.012035586108149117</v>
      </c>
      <c r="N27" s="135"/>
      <c r="O27" s="139">
        <f aca="true" t="shared" si="7" ref="O27:O49">P27/K27</f>
        <v>0</v>
      </c>
      <c r="P27" s="142">
        <v>0</v>
      </c>
      <c r="T27" s="248">
        <f>DataSpain!X55/DataSpain!X54</f>
        <v>1.0593612620369524</v>
      </c>
      <c r="U27" s="250">
        <f t="shared" si="1"/>
        <v>1.050736440303834</v>
      </c>
      <c r="V27" s="250"/>
      <c r="W27" s="250"/>
      <c r="X27" s="251"/>
      <c r="Y27" s="250"/>
      <c r="Z27" s="250"/>
      <c r="AA27" s="250"/>
      <c r="AB27" s="250"/>
      <c r="AC27" s="250"/>
    </row>
    <row r="28" spans="1:29" ht="12" customHeight="1">
      <c r="A28" s="143">
        <v>1989</v>
      </c>
      <c r="B28" s="144">
        <f>DataSpain!B56/1000*(DataSpain!X$77/DataSpain!X56)</f>
        <v>540.7127873402786</v>
      </c>
      <c r="C28" s="145">
        <f t="shared" si="0"/>
        <v>0.05598314289466977</v>
      </c>
      <c r="D28" s="146">
        <f t="shared" si="2"/>
        <v>0.13890925882944294</v>
      </c>
      <c r="E28" s="137">
        <f>'Table ES.1'!N28</f>
        <v>4.15596177940659</v>
      </c>
      <c r="F28" s="138">
        <f>(DataSpain!K56+DataSpain!L56-DataSpain!R56-DataSpain!U56)/DataSpain!B56</f>
        <v>0.12461957158490093</v>
      </c>
      <c r="G28" s="145">
        <f t="shared" si="3"/>
        <v>0.034261656920431954</v>
      </c>
      <c r="H28" s="145">
        <f t="shared" si="4"/>
        <v>0.10118097408793503</v>
      </c>
      <c r="I28" s="148">
        <f t="shared" si="5"/>
        <v>0</v>
      </c>
      <c r="J28" s="146">
        <f aca="true" t="shared" si="8" ref="J28:J49">(1+$C28)*K28/K27-1</f>
        <v>0.13890925882944316</v>
      </c>
      <c r="K28" s="137">
        <f>'Table ES.6a'!B19</f>
        <v>4.15596177940659</v>
      </c>
      <c r="L28" s="149">
        <f>(DataSpain!K56-DataSpain!U56)/DataSpain!B56</f>
        <v>0.03789117807302265</v>
      </c>
      <c r="M28" s="149">
        <f t="shared" si="6"/>
        <v>0.011885354698461388</v>
      </c>
      <c r="N28" s="145">
        <f aca="true" t="shared" si="9" ref="N28:N49">(1+J28)/(1+M28)-1</f>
        <v>0.1255319128211263</v>
      </c>
      <c r="O28" s="148">
        <f t="shared" si="7"/>
        <v>0</v>
      </c>
      <c r="P28" s="150">
        <v>0</v>
      </c>
      <c r="T28" s="248">
        <f>DataSpain!X56/DataSpain!X55</f>
        <v>1.0689619407945066</v>
      </c>
      <c r="U28" s="250">
        <f t="shared" si="1"/>
        <v>1.0559831428946698</v>
      </c>
      <c r="V28" s="250">
        <f aca="true" t="shared" si="10" ref="V28:V49">1+D28</f>
        <v>1.138909258829443</v>
      </c>
      <c r="W28" s="250">
        <f aca="true" t="shared" si="11" ref="W28:W49">1+G28</f>
        <v>1.034261656920432</v>
      </c>
      <c r="X28" s="251">
        <f aca="true" t="shared" si="12" ref="X28:X49">1+H28</f>
        <v>1.101180974087935</v>
      </c>
      <c r="Y28" s="250">
        <f aca="true" t="shared" si="13" ref="Y28:Y49">1+I27</f>
        <v>1</v>
      </c>
      <c r="Z28" s="250">
        <f aca="true" t="shared" si="14" ref="Z28:Z49">1+J28</f>
        <v>1.1389092588294432</v>
      </c>
      <c r="AA28" s="250">
        <f aca="true" t="shared" si="15" ref="AA28:AA49">1+M28</f>
        <v>1.0118853546984614</v>
      </c>
      <c r="AB28" s="250">
        <f aca="true" t="shared" si="16" ref="AB28:AB49">1+N28</f>
        <v>1.1255319128211263</v>
      </c>
      <c r="AC28" s="250">
        <f aca="true" t="shared" si="17" ref="AC28:AC49">1+O27</f>
        <v>1</v>
      </c>
    </row>
    <row r="29" spans="1:29" ht="12" customHeight="1">
      <c r="A29" s="133">
        <v>1990</v>
      </c>
      <c r="B29" s="134">
        <f>DataSpain!B57/1000*(DataSpain!X$77/DataSpain!X57)</f>
        <v>561.7881718013405</v>
      </c>
      <c r="C29" s="135">
        <f t="shared" si="0"/>
        <v>0.038977040962411724</v>
      </c>
      <c r="D29" s="136">
        <f t="shared" si="2"/>
        <v>0.08714633089032375</v>
      </c>
      <c r="E29" s="152">
        <f>'Table ES.1'!N29</f>
        <v>4.348641424854887</v>
      </c>
      <c r="F29" s="151">
        <f>(DataSpain!K57+DataSpain!L57-DataSpain!R57-DataSpain!U57)/DataSpain!B57</f>
        <v>0.12389445449299834</v>
      </c>
      <c r="G29" s="135">
        <f t="shared" si="3"/>
        <v>0.029985735721249764</v>
      </c>
      <c r="H29" s="135">
        <f t="shared" si="4"/>
        <v>0.0554964920257337</v>
      </c>
      <c r="I29" s="139">
        <f t="shared" si="5"/>
        <v>0</v>
      </c>
      <c r="J29" s="136">
        <f t="shared" si="8"/>
        <v>0.08714633089032375</v>
      </c>
      <c r="K29" s="152">
        <f>'Table ES.6a'!B20</f>
        <v>4.348641424854886</v>
      </c>
      <c r="L29" s="138">
        <f>(DataSpain!K57-DataSpain!U57)/DataSpain!B57</f>
        <v>0.053656651986689084</v>
      </c>
      <c r="M29" s="138">
        <f t="shared" si="6"/>
        <v>0.009117306675142942</v>
      </c>
      <c r="N29" s="135">
        <f t="shared" si="9"/>
        <v>0.07732403725417436</v>
      </c>
      <c r="O29" s="139">
        <f t="shared" si="7"/>
        <v>0</v>
      </c>
      <c r="P29" s="142">
        <v>0</v>
      </c>
      <c r="T29" s="248">
        <f>DataSpain!X57/DataSpain!X56</f>
        <v>1.0732625116725332</v>
      </c>
      <c r="U29" s="250">
        <f t="shared" si="1"/>
        <v>1.0389770409624117</v>
      </c>
      <c r="V29" s="250">
        <f t="shared" si="10"/>
        <v>1.0871463308903238</v>
      </c>
      <c r="W29" s="250">
        <f t="shared" si="11"/>
        <v>1.0299857357212499</v>
      </c>
      <c r="X29" s="251">
        <f t="shared" si="12"/>
        <v>1.0554964920257337</v>
      </c>
      <c r="Y29" s="250">
        <f t="shared" si="13"/>
        <v>1</v>
      </c>
      <c r="Z29" s="250">
        <f t="shared" si="14"/>
        <v>1.0871463308903238</v>
      </c>
      <c r="AA29" s="250">
        <f t="shared" si="15"/>
        <v>1.0091173066751429</v>
      </c>
      <c r="AB29" s="250">
        <f t="shared" si="16"/>
        <v>1.0773240372541744</v>
      </c>
      <c r="AC29" s="250">
        <f t="shared" si="17"/>
        <v>1</v>
      </c>
    </row>
    <row r="30" spans="1:29" ht="12" customHeight="1">
      <c r="A30" s="133">
        <v>1991</v>
      </c>
      <c r="B30" s="134">
        <f>DataSpain!B58/1000*(DataSpain!X$77/DataSpain!X58)</f>
        <v>577.0558120141128</v>
      </c>
      <c r="C30" s="135">
        <f t="shared" si="0"/>
        <v>0.027176863058219203</v>
      </c>
      <c r="D30" s="136">
        <f t="shared" si="2"/>
        <v>0.07965064160750202</v>
      </c>
      <c r="E30" s="137">
        <f>'Table ES.1'!N30</f>
        <v>4.570793670806653</v>
      </c>
      <c r="F30" s="138">
        <f>(DataSpain!K58+DataSpain!L58-DataSpain!R58-DataSpain!U58)/DataSpain!B58</f>
        <v>0.12328197665487331</v>
      </c>
      <c r="G30" s="135">
        <f t="shared" si="3"/>
        <v>0.028490381797145452</v>
      </c>
      <c r="H30" s="135">
        <f t="shared" si="4"/>
        <v>0.04974306101041126</v>
      </c>
      <c r="I30" s="139">
        <f t="shared" si="5"/>
        <v>0</v>
      </c>
      <c r="J30" s="136">
        <f t="shared" si="8"/>
        <v>0.07965064160750202</v>
      </c>
      <c r="K30" s="137">
        <f>'Table ES.6a'!B21</f>
        <v>4.570793670806652</v>
      </c>
      <c r="L30" s="138">
        <f>(DataSpain!K58-DataSpain!U58)/DataSpain!B58</f>
        <v>0.06070950658507302</v>
      </c>
      <c r="M30" s="138">
        <f t="shared" si="6"/>
        <v>0.012338716105681121</v>
      </c>
      <c r="N30" s="135">
        <f t="shared" si="9"/>
        <v>0.06649150568967666</v>
      </c>
      <c r="O30" s="139">
        <f t="shared" si="7"/>
        <v>0</v>
      </c>
      <c r="P30" s="142">
        <v>0</v>
      </c>
      <c r="T30" s="248">
        <f>DataSpain!X58/DataSpain!X57</f>
        <v>1.0693513949773203</v>
      </c>
      <c r="U30" s="250">
        <f t="shared" si="1"/>
        <v>1.0271768630582192</v>
      </c>
      <c r="V30" s="250">
        <f t="shared" si="10"/>
        <v>1.079650641607502</v>
      </c>
      <c r="W30" s="250">
        <f t="shared" si="11"/>
        <v>1.0284903817971454</v>
      </c>
      <c r="X30" s="251">
        <f t="shared" si="12"/>
        <v>1.0497430610104113</v>
      </c>
      <c r="Y30" s="250">
        <f t="shared" si="13"/>
        <v>1</v>
      </c>
      <c r="Z30" s="250">
        <f t="shared" si="14"/>
        <v>1.079650641607502</v>
      </c>
      <c r="AA30" s="250">
        <f t="shared" si="15"/>
        <v>1.0123387161056812</v>
      </c>
      <c r="AB30" s="250">
        <f t="shared" si="16"/>
        <v>1.0664915056896767</v>
      </c>
      <c r="AC30" s="250">
        <f t="shared" si="17"/>
        <v>1</v>
      </c>
    </row>
    <row r="31" spans="1:29" ht="12" customHeight="1">
      <c r="A31" s="133">
        <v>1992</v>
      </c>
      <c r="B31" s="134">
        <f>DataSpain!B59/1000*(DataSpain!X$77/DataSpain!X59)</f>
        <v>582.2147165127318</v>
      </c>
      <c r="C31" s="135">
        <f t="shared" si="0"/>
        <v>0.008940044257786273</v>
      </c>
      <c r="D31" s="136">
        <f t="shared" si="2"/>
        <v>-0.00027708369750323314</v>
      </c>
      <c r="E31" s="137">
        <f>'Table ES.1'!N31</f>
        <v>4.529037383740017</v>
      </c>
      <c r="F31" s="138">
        <f>(DataSpain!K59+DataSpain!L59-DataSpain!R59-DataSpain!U59)/DataSpain!B59</f>
        <v>0.10855446674537238</v>
      </c>
      <c r="G31" s="135">
        <f t="shared" si="3"/>
        <v>0.026971678341612064</v>
      </c>
      <c r="H31" s="135">
        <f t="shared" si="4"/>
        <v>-0.02653311928048252</v>
      </c>
      <c r="I31" s="139">
        <f t="shared" si="5"/>
        <v>0</v>
      </c>
      <c r="J31" s="136">
        <f t="shared" si="8"/>
        <v>-0.0002770836975030111</v>
      </c>
      <c r="K31" s="137">
        <f>'Table ES.6a'!B22</f>
        <v>4.529037383740017</v>
      </c>
      <c r="L31" s="138">
        <f>(DataSpain!K59-DataSpain!U59)/DataSpain!B59</f>
        <v>0.04761207960643032</v>
      </c>
      <c r="M31" s="138">
        <f t="shared" si="6"/>
        <v>0.013282049236398594</v>
      </c>
      <c r="N31" s="135">
        <f t="shared" si="9"/>
        <v>-0.013381400513430175</v>
      </c>
      <c r="O31" s="139">
        <f t="shared" si="7"/>
        <v>0</v>
      </c>
      <c r="P31" s="142">
        <v>0</v>
      </c>
      <c r="T31" s="248">
        <f>DataSpain!X59/DataSpain!X58</f>
        <v>1.0671077119593344</v>
      </c>
      <c r="U31" s="250">
        <f t="shared" si="1"/>
        <v>1.0089400442577863</v>
      </c>
      <c r="V31" s="250">
        <f t="shared" si="10"/>
        <v>0.9997229163024968</v>
      </c>
      <c r="W31" s="250">
        <f t="shared" si="11"/>
        <v>1.026971678341612</v>
      </c>
      <c r="X31" s="251">
        <f t="shared" si="12"/>
        <v>0.9734668807195175</v>
      </c>
      <c r="Y31" s="250">
        <f t="shared" si="13"/>
        <v>1</v>
      </c>
      <c r="Z31" s="250">
        <f t="shared" si="14"/>
        <v>0.999722916302497</v>
      </c>
      <c r="AA31" s="250">
        <f t="shared" si="15"/>
        <v>1.0132820492363985</v>
      </c>
      <c r="AB31" s="250">
        <f t="shared" si="16"/>
        <v>0.9866185994865698</v>
      </c>
      <c r="AC31" s="250">
        <f t="shared" si="17"/>
        <v>1</v>
      </c>
    </row>
    <row r="32" spans="1:29" ht="12" customHeight="1">
      <c r="A32" s="133">
        <v>1993</v>
      </c>
      <c r="B32" s="134">
        <f>DataSpain!B60/1000*(DataSpain!X$77/DataSpain!X60)</f>
        <v>575.0481739239104</v>
      </c>
      <c r="C32" s="135">
        <f t="shared" si="0"/>
        <v>-0.012309105877203685</v>
      </c>
      <c r="D32" s="136">
        <f t="shared" si="2"/>
        <v>-0.03381332347635735</v>
      </c>
      <c r="E32" s="137">
        <f>'Table ES.1'!N32</f>
        <v>4.430430212210765</v>
      </c>
      <c r="F32" s="138">
        <f>(DataSpain!K60+DataSpain!L60-DataSpain!R60-DataSpain!U60)/DataSpain!B60</f>
        <v>0.13134904511384501</v>
      </c>
      <c r="G32" s="135">
        <f t="shared" si="3"/>
        <v>0.023968551713682163</v>
      </c>
      <c r="H32" s="135">
        <f t="shared" si="4"/>
        <v>-0.056429345504153905</v>
      </c>
      <c r="I32" s="139">
        <f t="shared" si="5"/>
        <v>0</v>
      </c>
      <c r="J32" s="136">
        <f t="shared" si="8"/>
        <v>-0.03381332347635735</v>
      </c>
      <c r="K32" s="137">
        <f>'Table ES.6a'!B23</f>
        <v>4.430430212210765</v>
      </c>
      <c r="L32" s="138">
        <f>(DataSpain!K60-DataSpain!U60)/DataSpain!B60</f>
        <v>0.07143447112483213</v>
      </c>
      <c r="M32" s="138">
        <f t="shared" si="6"/>
        <v>0.010512626762005862</v>
      </c>
      <c r="N32" s="135">
        <f t="shared" si="9"/>
        <v>-0.043864815801854196</v>
      </c>
      <c r="O32" s="139">
        <f t="shared" si="7"/>
        <v>0</v>
      </c>
      <c r="P32" s="142">
        <v>0</v>
      </c>
      <c r="T32" s="248">
        <f>DataSpain!X60/DataSpain!X59</f>
        <v>1.0453724124037373</v>
      </c>
      <c r="U32" s="250">
        <f t="shared" si="1"/>
        <v>0.9876908941227963</v>
      </c>
      <c r="V32" s="250">
        <f t="shared" si="10"/>
        <v>0.9661866765236427</v>
      </c>
      <c r="W32" s="250">
        <f t="shared" si="11"/>
        <v>1.023968551713682</v>
      </c>
      <c r="X32" s="251">
        <f t="shared" si="12"/>
        <v>0.9435706544958461</v>
      </c>
      <c r="Y32" s="250">
        <f t="shared" si="13"/>
        <v>1</v>
      </c>
      <c r="Z32" s="250">
        <f t="shared" si="14"/>
        <v>0.9661866765236427</v>
      </c>
      <c r="AA32" s="250">
        <f t="shared" si="15"/>
        <v>1.010512626762006</v>
      </c>
      <c r="AB32" s="250">
        <f t="shared" si="16"/>
        <v>0.9561351841981458</v>
      </c>
      <c r="AC32" s="250">
        <f t="shared" si="17"/>
        <v>1</v>
      </c>
    </row>
    <row r="33" spans="1:29" ht="12" customHeight="1">
      <c r="A33" s="133">
        <v>1994</v>
      </c>
      <c r="B33" s="134">
        <f>DataSpain!B61/1000*(DataSpain!X$77/DataSpain!X61)</f>
        <v>579.855709667531</v>
      </c>
      <c r="C33" s="135">
        <f t="shared" si="0"/>
        <v>0.008360231301693721</v>
      </c>
      <c r="D33" s="136">
        <f t="shared" si="2"/>
        <v>0.010255066317805372</v>
      </c>
      <c r="E33" s="137">
        <f>'Table ES.1'!N33</f>
        <v>4.438755544807132</v>
      </c>
      <c r="F33" s="138">
        <f>(DataSpain!K61+DataSpain!L61-DataSpain!R61-DataSpain!U61)/DataSpain!B61</f>
        <v>0.12682520202426842</v>
      </c>
      <c r="G33" s="135">
        <f t="shared" si="3"/>
        <v>0.029647018195170356</v>
      </c>
      <c r="H33" s="135">
        <f t="shared" si="4"/>
        <v>-0.018833592031720303</v>
      </c>
      <c r="I33" s="139">
        <f t="shared" si="5"/>
        <v>0</v>
      </c>
      <c r="J33" s="136">
        <f t="shared" si="8"/>
        <v>0.010255066317805372</v>
      </c>
      <c r="K33" s="137">
        <f>'Table ES.6a'!B24</f>
        <v>4.438755544807132</v>
      </c>
      <c r="L33" s="138">
        <f>(DataSpain!K61-DataSpain!U61)/DataSpain!B61</f>
        <v>0.049693019790116214</v>
      </c>
      <c r="M33" s="138">
        <f t="shared" si="6"/>
        <v>0.016123596965358054</v>
      </c>
      <c r="N33" s="135">
        <f t="shared" si="9"/>
        <v>-0.0057754102602075585</v>
      </c>
      <c r="O33" s="139">
        <f t="shared" si="7"/>
        <v>0</v>
      </c>
      <c r="P33" s="142">
        <v>0</v>
      </c>
      <c r="T33" s="248">
        <f>DataSpain!X61/DataSpain!X60</f>
        <v>1.0387984200921894</v>
      </c>
      <c r="U33" s="250">
        <f t="shared" si="1"/>
        <v>1.0083602313016937</v>
      </c>
      <c r="V33" s="250">
        <f t="shared" si="10"/>
        <v>1.0102550663178054</v>
      </c>
      <c r="W33" s="250">
        <f t="shared" si="11"/>
        <v>1.0296470181951705</v>
      </c>
      <c r="X33" s="251">
        <f t="shared" si="12"/>
        <v>0.9811664079682797</v>
      </c>
      <c r="Y33" s="250">
        <f t="shared" si="13"/>
        <v>1</v>
      </c>
      <c r="Z33" s="250">
        <f t="shared" si="14"/>
        <v>1.0102550663178054</v>
      </c>
      <c r="AA33" s="250">
        <f t="shared" si="15"/>
        <v>1.0161235969653581</v>
      </c>
      <c r="AB33" s="250">
        <f t="shared" si="16"/>
        <v>0.9942245897397924</v>
      </c>
      <c r="AC33" s="250">
        <f t="shared" si="17"/>
        <v>1</v>
      </c>
    </row>
    <row r="34" spans="1:29" ht="12" customHeight="1">
      <c r="A34" s="133">
        <v>1995</v>
      </c>
      <c r="B34" s="134">
        <f>DataSpain!B62/1000*(DataSpain!X$77/DataSpain!X62)</f>
        <v>605.4714777534782</v>
      </c>
      <c r="C34" s="135">
        <f t="shared" si="0"/>
        <v>0.0441761073640794</v>
      </c>
      <c r="D34" s="136">
        <f t="shared" si="2"/>
        <v>0.010418690347921089</v>
      </c>
      <c r="E34" s="137">
        <f>'Table ES.1'!N34</f>
        <v>4.295253964085181</v>
      </c>
      <c r="F34" s="138">
        <f>(DataSpain!K62+DataSpain!L62-DataSpain!R62-DataSpain!U62)/DataSpain!B62</f>
        <v>0.1716264267220944</v>
      </c>
      <c r="G34" s="135">
        <f t="shared" si="3"/>
        <v>0.02857224299559373</v>
      </c>
      <c r="H34" s="135">
        <f t="shared" si="4"/>
        <v>-0.017649273321631354</v>
      </c>
      <c r="I34" s="139">
        <f t="shared" si="5"/>
        <v>0</v>
      </c>
      <c r="J34" s="136">
        <f t="shared" si="8"/>
        <v>0.010418690347921089</v>
      </c>
      <c r="K34" s="137">
        <f>'Table ES.6a'!B25</f>
        <v>4.295253964085181</v>
      </c>
      <c r="L34" s="138">
        <f>(DataSpain!K62-DataSpain!U62)/DataSpain!B62</f>
        <v>0.06837918138472561</v>
      </c>
      <c r="M34" s="138">
        <f t="shared" si="6"/>
        <v>0.01119525941189794</v>
      </c>
      <c r="N34" s="135">
        <f t="shared" si="9"/>
        <v>-0.0007679714246570102</v>
      </c>
      <c r="O34" s="139">
        <f t="shared" si="7"/>
        <v>0</v>
      </c>
      <c r="P34" s="142">
        <v>0</v>
      </c>
      <c r="T34" s="248">
        <f>DataSpain!X62/DataSpain!X61</f>
        <v>1.0493312972586877</v>
      </c>
      <c r="U34" s="250">
        <f t="shared" si="1"/>
        <v>1.0441761073640794</v>
      </c>
      <c r="V34" s="250">
        <f t="shared" si="10"/>
        <v>1.010418690347921</v>
      </c>
      <c r="W34" s="250">
        <f t="shared" si="11"/>
        <v>1.0285722429955937</v>
      </c>
      <c r="X34" s="251">
        <f t="shared" si="12"/>
        <v>0.9823507266783686</v>
      </c>
      <c r="Y34" s="250">
        <f t="shared" si="13"/>
        <v>1</v>
      </c>
      <c r="Z34" s="250">
        <f t="shared" si="14"/>
        <v>1.010418690347921</v>
      </c>
      <c r="AA34" s="250">
        <f t="shared" si="15"/>
        <v>1.011195259411898</v>
      </c>
      <c r="AB34" s="250">
        <f t="shared" si="16"/>
        <v>0.999232028575343</v>
      </c>
      <c r="AC34" s="250">
        <f t="shared" si="17"/>
        <v>1</v>
      </c>
    </row>
    <row r="35" spans="1:29" ht="12" customHeight="1">
      <c r="A35" s="133">
        <v>1996</v>
      </c>
      <c r="B35" s="134">
        <f>DataSpain!B63/1000*(DataSpain!X$77/DataSpain!X63)</f>
        <v>616.9777771171587</v>
      </c>
      <c r="C35" s="135">
        <f t="shared" si="0"/>
        <v>0.019003866881348586</v>
      </c>
      <c r="D35" s="136">
        <f t="shared" si="2"/>
        <v>0.027183791879634933</v>
      </c>
      <c r="E35" s="137">
        <f>'Table ES.1'!N35</f>
        <v>4.329733573453435</v>
      </c>
      <c r="F35" s="138">
        <f>(DataSpain!K63+DataSpain!L63-DataSpain!R63-DataSpain!U63)/DataSpain!B63</f>
        <v>0.14721375035991602</v>
      </c>
      <c r="G35" s="135">
        <f t="shared" si="3"/>
        <v>0.03995722445218627</v>
      </c>
      <c r="H35" s="135">
        <f t="shared" si="4"/>
        <v>-0.012282651893956387</v>
      </c>
      <c r="I35" s="139">
        <f t="shared" si="5"/>
        <v>0</v>
      </c>
      <c r="J35" s="136">
        <f t="shared" si="8"/>
        <v>0.02718379187963471</v>
      </c>
      <c r="K35" s="137">
        <f>'Table ES.6a'!B26</f>
        <v>4.329733573453434</v>
      </c>
      <c r="L35" s="138">
        <f>(DataSpain!K63-DataSpain!U63)/DataSpain!B63</f>
        <v>0.05784639906380826</v>
      </c>
      <c r="M35" s="138">
        <f t="shared" si="6"/>
        <v>0.015919706251709208</v>
      </c>
      <c r="N35" s="135">
        <f t="shared" si="9"/>
        <v>0.011087574695725744</v>
      </c>
      <c r="O35" s="139">
        <f t="shared" si="7"/>
        <v>0</v>
      </c>
      <c r="P35" s="142">
        <v>0</v>
      </c>
      <c r="T35" s="248">
        <f>DataSpain!X63/DataSpain!X62</f>
        <v>1.0345862790220388</v>
      </c>
      <c r="U35" s="250">
        <f t="shared" si="1"/>
        <v>1.0190038668813486</v>
      </c>
      <c r="V35" s="250">
        <f t="shared" si="10"/>
        <v>1.027183791879635</v>
      </c>
      <c r="W35" s="250">
        <f t="shared" si="11"/>
        <v>1.0399572244521862</v>
      </c>
      <c r="X35" s="251">
        <f t="shared" si="12"/>
        <v>0.9877173481060436</v>
      </c>
      <c r="Y35" s="250">
        <f t="shared" si="13"/>
        <v>1</v>
      </c>
      <c r="Z35" s="250">
        <f t="shared" si="14"/>
        <v>1.0271837918796347</v>
      </c>
      <c r="AA35" s="250">
        <f t="shared" si="15"/>
        <v>1.0159197062517091</v>
      </c>
      <c r="AB35" s="250">
        <f t="shared" si="16"/>
        <v>1.0110875746957257</v>
      </c>
      <c r="AC35" s="250">
        <f t="shared" si="17"/>
        <v>1</v>
      </c>
    </row>
    <row r="36" spans="1:29" ht="12" customHeight="1">
      <c r="A36" s="133">
        <v>1997</v>
      </c>
      <c r="B36" s="134">
        <f>DataSpain!B64/1000*(DataSpain!X$77/DataSpain!X64)</f>
        <v>640.2408499923482</v>
      </c>
      <c r="C36" s="135">
        <f t="shared" si="0"/>
        <v>0.03770487971849934</v>
      </c>
      <c r="D36" s="136">
        <f t="shared" si="2"/>
        <v>0.03739547732305537</v>
      </c>
      <c r="E36" s="137">
        <f>'Table ES.1'!N36</f>
        <v>4.3284426188039555</v>
      </c>
      <c r="F36" s="138">
        <f>(DataSpain!K64+DataSpain!L64-DataSpain!R64-DataSpain!U64)/DataSpain!B64</f>
        <v>0.12588672301467935</v>
      </c>
      <c r="G36" s="135">
        <f t="shared" si="3"/>
        <v>0.034000648737953866</v>
      </c>
      <c r="H36" s="135">
        <f t="shared" si="4"/>
        <v>0.0032831977322693717</v>
      </c>
      <c r="I36" s="139">
        <f t="shared" si="5"/>
        <v>0</v>
      </c>
      <c r="J36" s="136">
        <f t="shared" si="8"/>
        <v>0.037395477323055815</v>
      </c>
      <c r="K36" s="137">
        <f>'Table ES.6a'!B27</f>
        <v>4.328442618803956</v>
      </c>
      <c r="L36" s="138">
        <f>(DataSpain!K64-DataSpain!U64)/DataSpain!B64</f>
        <v>0.04799106860144622</v>
      </c>
      <c r="M36" s="138">
        <f t="shared" si="6"/>
        <v>0.013360267573616419</v>
      </c>
      <c r="N36" s="135">
        <f t="shared" si="9"/>
        <v>0.02371832656019679</v>
      </c>
      <c r="O36" s="139">
        <f t="shared" si="7"/>
        <v>0</v>
      </c>
      <c r="P36" s="142">
        <v>0</v>
      </c>
      <c r="T36" s="248">
        <f>DataSpain!X64/DataSpain!X63</f>
        <v>1.0238405321554611</v>
      </c>
      <c r="U36" s="250">
        <f t="shared" si="1"/>
        <v>1.0377048797184993</v>
      </c>
      <c r="V36" s="250">
        <f t="shared" si="10"/>
        <v>1.0373954773230554</v>
      </c>
      <c r="W36" s="250">
        <f t="shared" si="11"/>
        <v>1.0340006487379538</v>
      </c>
      <c r="X36" s="251">
        <f t="shared" si="12"/>
        <v>1.0032831977322694</v>
      </c>
      <c r="Y36" s="250">
        <f t="shared" si="13"/>
        <v>1</v>
      </c>
      <c r="Z36" s="250">
        <f t="shared" si="14"/>
        <v>1.0373954773230558</v>
      </c>
      <c r="AA36" s="250">
        <f t="shared" si="15"/>
        <v>1.0133602675736164</v>
      </c>
      <c r="AB36" s="250">
        <f t="shared" si="16"/>
        <v>1.0237183265601968</v>
      </c>
      <c r="AC36" s="250">
        <f t="shared" si="17"/>
        <v>1</v>
      </c>
    </row>
    <row r="37" spans="1:29" ht="12" customHeight="1">
      <c r="A37" s="133">
        <v>1998</v>
      </c>
      <c r="B37" s="134">
        <f>DataSpain!B65/1000*(DataSpain!X$77/DataSpain!X65)</f>
        <v>670.3661698173179</v>
      </c>
      <c r="C37" s="135">
        <f t="shared" si="0"/>
        <v>0.04705310482036529</v>
      </c>
      <c r="D37" s="136">
        <f t="shared" si="2"/>
        <v>0.06963986136094213</v>
      </c>
      <c r="E37" s="137">
        <f>'Table ES.1'!N37</f>
        <v>4.421814654262993</v>
      </c>
      <c r="F37" s="138">
        <f>(DataSpain!K65+DataSpain!L65-DataSpain!R65-DataSpain!U65)/DataSpain!B65</f>
        <v>0.11828267087838361</v>
      </c>
      <c r="G37" s="135">
        <f t="shared" si="3"/>
        <v>0.029083606761423266</v>
      </c>
      <c r="H37" s="135">
        <f t="shared" si="4"/>
        <v>0.039410067688427475</v>
      </c>
      <c r="I37" s="139">
        <f t="shared" si="5"/>
        <v>0</v>
      </c>
      <c r="J37" s="136">
        <f t="shared" si="8"/>
        <v>0.06963986136094147</v>
      </c>
      <c r="K37" s="137">
        <f>'Table ES.6a'!B28</f>
        <v>4.421814654262991</v>
      </c>
      <c r="L37" s="138">
        <f>(DataSpain!K65-DataSpain!U65)/DataSpain!B65</f>
        <v>0.05236358728140818</v>
      </c>
      <c r="M37" s="138">
        <f t="shared" si="6"/>
        <v>0.011087375489964841</v>
      </c>
      <c r="N37" s="135">
        <f t="shared" si="9"/>
        <v>0.057910411395061256</v>
      </c>
      <c r="O37" s="139">
        <f t="shared" si="7"/>
        <v>0</v>
      </c>
      <c r="P37" s="142">
        <v>0</v>
      </c>
      <c r="T37" s="248">
        <f>DataSpain!X65/DataSpain!X64</f>
        <v>1.024800688401461</v>
      </c>
      <c r="U37" s="250">
        <f t="shared" si="1"/>
        <v>1.0470531048203653</v>
      </c>
      <c r="V37" s="250">
        <f t="shared" si="10"/>
        <v>1.0696398613609421</v>
      </c>
      <c r="W37" s="250">
        <f t="shared" si="11"/>
        <v>1.0290836067614233</v>
      </c>
      <c r="X37" s="251">
        <f t="shared" si="12"/>
        <v>1.0394100676884275</v>
      </c>
      <c r="Y37" s="250">
        <f t="shared" si="13"/>
        <v>1</v>
      </c>
      <c r="Z37" s="250">
        <f t="shared" si="14"/>
        <v>1.0696398613609415</v>
      </c>
      <c r="AA37" s="250">
        <f t="shared" si="15"/>
        <v>1.0110873754899647</v>
      </c>
      <c r="AB37" s="250">
        <f t="shared" si="16"/>
        <v>1.0579104113950613</v>
      </c>
      <c r="AC37" s="250">
        <f t="shared" si="17"/>
        <v>1</v>
      </c>
    </row>
    <row r="38" spans="1:29" ht="12" customHeight="1">
      <c r="A38" s="143">
        <v>1999</v>
      </c>
      <c r="B38" s="144">
        <f>DataSpain!B66/1000*(DataSpain!X$77/DataSpain!X66)</f>
        <v>700.3400898583394</v>
      </c>
      <c r="C38" s="145">
        <f t="shared" si="0"/>
        <v>0.044712757580218865</v>
      </c>
      <c r="D38" s="146">
        <f t="shared" si="2"/>
        <v>0.09308793773707857</v>
      </c>
      <c r="E38" s="137">
        <f>'Table ES.1'!N38</f>
        <v>4.626565748731934</v>
      </c>
      <c r="F38" s="149">
        <f>(DataSpain!K66+DataSpain!L66-DataSpain!R66-DataSpain!U66)/DataSpain!B66</f>
        <v>0.11122008010571935</v>
      </c>
      <c r="G38" s="145">
        <f t="shared" si="3"/>
        <v>0.026749802994195923</v>
      </c>
      <c r="H38" s="145">
        <f t="shared" si="4"/>
        <v>0.06460983440116386</v>
      </c>
      <c r="I38" s="148">
        <f t="shared" si="5"/>
        <v>0</v>
      </c>
      <c r="J38" s="146">
        <f t="shared" si="8"/>
        <v>0.0930879377370788</v>
      </c>
      <c r="K38" s="137">
        <f>'Table ES.6a'!B29</f>
        <v>4.626565748731932</v>
      </c>
      <c r="L38" s="149">
        <f>(DataSpain!K66-DataSpain!U66)/DataSpain!B66</f>
        <v>0.055963784484793395</v>
      </c>
      <c r="M38" s="149">
        <f t="shared" si="6"/>
        <v>0.011842103610318764</v>
      </c>
      <c r="N38" s="145">
        <f t="shared" si="9"/>
        <v>0.08029497274018316</v>
      </c>
      <c r="O38" s="148">
        <f t="shared" si="7"/>
        <v>0</v>
      </c>
      <c r="P38" s="150">
        <v>0</v>
      </c>
      <c r="T38" s="248">
        <f>DataSpain!X66/DataSpain!X65</f>
        <v>1.0262698262422205</v>
      </c>
      <c r="U38" s="250">
        <f t="shared" si="1"/>
        <v>1.0447127575802189</v>
      </c>
      <c r="V38" s="250">
        <f t="shared" si="10"/>
        <v>1.0930879377370786</v>
      </c>
      <c r="W38" s="250">
        <f t="shared" si="11"/>
        <v>1.026749802994196</v>
      </c>
      <c r="X38" s="251">
        <f t="shared" si="12"/>
        <v>1.0646098344011639</v>
      </c>
      <c r="Y38" s="250">
        <f t="shared" si="13"/>
        <v>1</v>
      </c>
      <c r="Z38" s="250">
        <f t="shared" si="14"/>
        <v>1.0930879377370788</v>
      </c>
      <c r="AA38" s="250">
        <f t="shared" si="15"/>
        <v>1.0118421036103187</v>
      </c>
      <c r="AB38" s="250">
        <f t="shared" si="16"/>
        <v>1.0802949727401832</v>
      </c>
      <c r="AC38" s="250">
        <f t="shared" si="17"/>
        <v>1</v>
      </c>
    </row>
    <row r="39" spans="1:29" ht="12" customHeight="1">
      <c r="A39" s="133">
        <v>2000</v>
      </c>
      <c r="B39" s="134">
        <f>DataSpain!B67/1000*(DataSpain!X$77/DataSpain!X67)</f>
        <v>732.9728581407705</v>
      </c>
      <c r="C39" s="135">
        <f t="shared" si="0"/>
        <v>0.04659560227236437</v>
      </c>
      <c r="D39" s="136">
        <f t="shared" si="2"/>
        <v>0.08352840476778733</v>
      </c>
      <c r="E39" s="152">
        <f>'Table ES.1'!N39</f>
        <v>4.789830374208105</v>
      </c>
      <c r="F39" s="138">
        <f>(DataSpain!K67+DataSpain!L67-DataSpain!R67-DataSpain!U67)/DataSpain!B67</f>
        <v>0.1036095884564426</v>
      </c>
      <c r="G39" s="135">
        <f t="shared" si="3"/>
        <v>0.02403944656707904</v>
      </c>
      <c r="H39" s="135">
        <f t="shared" si="4"/>
        <v>0.05809244790338419</v>
      </c>
      <c r="I39" s="139">
        <f t="shared" si="5"/>
        <v>0</v>
      </c>
      <c r="J39" s="136">
        <f t="shared" si="8"/>
        <v>0.083528404767788</v>
      </c>
      <c r="K39" s="152">
        <f>'Table ES.6a'!B30</f>
        <v>4.7898303742081065</v>
      </c>
      <c r="L39" s="138">
        <f>(DataSpain!K67-DataSpain!U67)/DataSpain!B67</f>
        <v>0.05830045760051067</v>
      </c>
      <c r="M39" s="138">
        <f t="shared" si="6"/>
        <v>0.012096182681534826</v>
      </c>
      <c r="N39" s="135">
        <f t="shared" si="9"/>
        <v>0.07057849175657838</v>
      </c>
      <c r="O39" s="139">
        <f t="shared" si="7"/>
        <v>0</v>
      </c>
      <c r="P39" s="142">
        <v>0</v>
      </c>
      <c r="T39" s="248">
        <f>DataSpain!X67/DataSpain!X66</f>
        <v>1.0339429573164725</v>
      </c>
      <c r="U39" s="250">
        <f t="shared" si="1"/>
        <v>1.0465956022723644</v>
      </c>
      <c r="V39" s="250">
        <f t="shared" si="10"/>
        <v>1.0835284047677873</v>
      </c>
      <c r="W39" s="250">
        <f t="shared" si="11"/>
        <v>1.024039446567079</v>
      </c>
      <c r="X39" s="251">
        <f t="shared" si="12"/>
        <v>1.0580924479033842</v>
      </c>
      <c r="Y39" s="250">
        <f t="shared" si="13"/>
        <v>1</v>
      </c>
      <c r="Z39" s="250">
        <f t="shared" si="14"/>
        <v>1.083528404767788</v>
      </c>
      <c r="AA39" s="250">
        <f t="shared" si="15"/>
        <v>1.012096182681535</v>
      </c>
      <c r="AB39" s="250">
        <f t="shared" si="16"/>
        <v>1.0705784917565784</v>
      </c>
      <c r="AC39" s="250">
        <f t="shared" si="17"/>
        <v>1</v>
      </c>
    </row>
    <row r="40" spans="1:29" ht="12" customHeight="1">
      <c r="A40" s="133">
        <v>2001</v>
      </c>
      <c r="B40" s="134">
        <f>DataSpain!B68/1000*(DataSpain!X$77/DataSpain!X68)</f>
        <v>752.041301804285</v>
      </c>
      <c r="C40" s="135">
        <f t="shared" si="0"/>
        <v>0.026015211138762595</v>
      </c>
      <c r="D40" s="136">
        <f t="shared" si="2"/>
        <v>0.08549321639906116</v>
      </c>
      <c r="E40" s="137">
        <f>'Table ES.1'!N40</f>
        <v>5.067496390364817</v>
      </c>
      <c r="F40" s="138">
        <f>(DataSpain!K68+DataSpain!L68-DataSpain!R68-DataSpain!U68)/DataSpain!B68</f>
        <v>0.09416296214005627</v>
      </c>
      <c r="G40" s="135">
        <f t="shared" si="3"/>
        <v>0.021631160262866763</v>
      </c>
      <c r="H40" s="135">
        <f t="shared" si="4"/>
        <v>0.06250989458833911</v>
      </c>
      <c r="I40" s="139">
        <f t="shared" si="5"/>
        <v>0</v>
      </c>
      <c r="J40" s="136">
        <f t="shared" si="8"/>
        <v>0.08549321639906071</v>
      </c>
      <c r="K40" s="137">
        <f>'Table ES.6a'!B31</f>
        <v>5.067496390364816</v>
      </c>
      <c r="L40" s="138">
        <f>(DataSpain!K68-DataSpain!U68)/DataSpain!B68</f>
        <v>0.05206935637574922</v>
      </c>
      <c r="M40" s="138">
        <f t="shared" si="6"/>
        <v>0.01217171654228974</v>
      </c>
      <c r="N40" s="135">
        <f t="shared" si="9"/>
        <v>0.07243978334748058</v>
      </c>
      <c r="O40" s="139">
        <f t="shared" si="7"/>
        <v>0</v>
      </c>
      <c r="P40" s="142">
        <v>0</v>
      </c>
      <c r="T40" s="248">
        <f>DataSpain!X68/DataSpain!X67</f>
        <v>1.041922082138247</v>
      </c>
      <c r="U40" s="250">
        <f t="shared" si="1"/>
        <v>1.0260152111387626</v>
      </c>
      <c r="V40" s="250">
        <f t="shared" si="10"/>
        <v>1.0854932163990612</v>
      </c>
      <c r="W40" s="250">
        <f t="shared" si="11"/>
        <v>1.0216311602628667</v>
      </c>
      <c r="X40" s="251">
        <f t="shared" si="12"/>
        <v>1.062509894588339</v>
      </c>
      <c r="Y40" s="250">
        <f t="shared" si="13"/>
        <v>1</v>
      </c>
      <c r="Z40" s="250">
        <f t="shared" si="14"/>
        <v>1.0854932163990607</v>
      </c>
      <c r="AA40" s="250">
        <f t="shared" si="15"/>
        <v>1.0121717165422897</v>
      </c>
      <c r="AB40" s="250">
        <f t="shared" si="16"/>
        <v>1.0724397833474806</v>
      </c>
      <c r="AC40" s="250">
        <f t="shared" si="17"/>
        <v>1</v>
      </c>
    </row>
    <row r="41" spans="1:29" ht="12" customHeight="1">
      <c r="A41" s="133">
        <v>2002</v>
      </c>
      <c r="B41" s="134">
        <f>DataSpain!B69/1000*(DataSpain!X$77/DataSpain!X69)</f>
        <v>770.0662517563491</v>
      </c>
      <c r="C41" s="135">
        <f t="shared" si="0"/>
        <v>0.02396803195358932</v>
      </c>
      <c r="D41" s="136">
        <f t="shared" si="2"/>
        <v>0.10300756616545415</v>
      </c>
      <c r="E41" s="137">
        <f>'Table ES.1'!N41</f>
        <v>5.458653674396996</v>
      </c>
      <c r="F41" s="138">
        <f>(DataSpain!K69+DataSpain!L69-DataSpain!R69-DataSpain!U69)/DataSpain!B69</f>
        <v>0.09910588969173988</v>
      </c>
      <c r="G41" s="135">
        <f t="shared" si="3"/>
        <v>0.01858175218814065</v>
      </c>
      <c r="H41" s="135">
        <f t="shared" si="4"/>
        <v>0.08288565330759967</v>
      </c>
      <c r="I41" s="139">
        <f t="shared" si="5"/>
        <v>0</v>
      </c>
      <c r="J41" s="136">
        <f t="shared" si="8"/>
        <v>0.10300756616545415</v>
      </c>
      <c r="K41" s="137">
        <f>'Table ES.6a'!B32</f>
        <v>5.458653674396995</v>
      </c>
      <c r="L41" s="138">
        <f>(DataSpain!K69-DataSpain!U69)/DataSpain!B69</f>
        <v>0.05257609034672766</v>
      </c>
      <c r="M41" s="138">
        <f t="shared" si="6"/>
        <v>0.010275163979347338</v>
      </c>
      <c r="N41" s="135">
        <f t="shared" si="9"/>
        <v>0.09178925256446524</v>
      </c>
      <c r="O41" s="139">
        <f t="shared" si="7"/>
        <v>0</v>
      </c>
      <c r="P41" s="142">
        <v>0</v>
      </c>
      <c r="T41" s="248">
        <f>DataSpain!X69/DataSpain!X68</f>
        <v>1.0435308949011</v>
      </c>
      <c r="U41" s="250">
        <f t="shared" si="1"/>
        <v>1.0239680319535893</v>
      </c>
      <c r="V41" s="250">
        <f t="shared" si="10"/>
        <v>1.1030075661654541</v>
      </c>
      <c r="W41" s="250">
        <f t="shared" si="11"/>
        <v>1.0185817521881406</v>
      </c>
      <c r="X41" s="251">
        <f t="shared" si="12"/>
        <v>1.0828856533075997</v>
      </c>
      <c r="Y41" s="250">
        <f t="shared" si="13"/>
        <v>1</v>
      </c>
      <c r="Z41" s="250">
        <f t="shared" si="14"/>
        <v>1.1030075661654541</v>
      </c>
      <c r="AA41" s="250">
        <f t="shared" si="15"/>
        <v>1.0102751639793472</v>
      </c>
      <c r="AB41" s="250">
        <f t="shared" si="16"/>
        <v>1.0917892525644652</v>
      </c>
      <c r="AC41" s="250">
        <f t="shared" si="17"/>
        <v>1</v>
      </c>
    </row>
    <row r="42" spans="1:29" ht="12" customHeight="1">
      <c r="A42" s="133">
        <v>2003</v>
      </c>
      <c r="B42" s="134">
        <f>DataSpain!B70/1000*(DataSpain!X$77/DataSpain!X70)</f>
        <v>793.9121026864063</v>
      </c>
      <c r="C42" s="135">
        <f t="shared" si="0"/>
        <v>0.030965973220707044</v>
      </c>
      <c r="D42" s="136">
        <f t="shared" si="2"/>
        <v>0.12996641640260242</v>
      </c>
      <c r="E42" s="137">
        <f>'Table ES.1'!N42</f>
        <v>5.982831141916668</v>
      </c>
      <c r="F42" s="138">
        <f>(DataSpain!K70+DataSpain!L70-DataSpain!R70-DataSpain!U70)/DataSpain!B70</f>
        <v>0.09881645347500394</v>
      </c>
      <c r="G42" s="135">
        <f t="shared" si="3"/>
        <v>0.018155738686369008</v>
      </c>
      <c r="H42" s="135">
        <f t="shared" si="4"/>
        <v>0.10981687129759954</v>
      </c>
      <c r="I42" s="139">
        <f t="shared" si="5"/>
        <v>0</v>
      </c>
      <c r="J42" s="136">
        <f t="shared" si="8"/>
        <v>0.12996641640260265</v>
      </c>
      <c r="K42" s="137">
        <f>'Table ES.6a'!B33</f>
        <v>5.982831141916668</v>
      </c>
      <c r="L42" s="138">
        <f>(DataSpain!K70-DataSpain!U70)/DataSpain!B70</f>
        <v>0.05183764355644839</v>
      </c>
      <c r="M42" s="138">
        <f t="shared" si="6"/>
        <v>0.00963169555770281</v>
      </c>
      <c r="N42" s="135">
        <f t="shared" si="9"/>
        <v>0.11918675035100712</v>
      </c>
      <c r="O42" s="139">
        <f t="shared" si="7"/>
        <v>0</v>
      </c>
      <c r="P42" s="142">
        <v>0</v>
      </c>
      <c r="T42" s="248">
        <f>DataSpain!X70/DataSpain!X69</f>
        <v>1.0416260967187558</v>
      </c>
      <c r="U42" s="250">
        <f t="shared" si="1"/>
        <v>1.030965973220707</v>
      </c>
      <c r="V42" s="250">
        <f t="shared" si="10"/>
        <v>1.1299664164026024</v>
      </c>
      <c r="W42" s="250">
        <f t="shared" si="11"/>
        <v>1.018155738686369</v>
      </c>
      <c r="X42" s="251">
        <f t="shared" si="12"/>
        <v>1.1098168712975995</v>
      </c>
      <c r="Y42" s="250">
        <f t="shared" si="13"/>
        <v>1</v>
      </c>
      <c r="Z42" s="250">
        <f t="shared" si="14"/>
        <v>1.1299664164026026</v>
      </c>
      <c r="AA42" s="250">
        <f t="shared" si="15"/>
        <v>1.0096316955577027</v>
      </c>
      <c r="AB42" s="250">
        <f t="shared" si="16"/>
        <v>1.1191867503510071</v>
      </c>
      <c r="AC42" s="250">
        <f t="shared" si="17"/>
        <v>1</v>
      </c>
    </row>
    <row r="43" spans="1:29" ht="12" customHeight="1">
      <c r="A43" s="133">
        <v>2004</v>
      </c>
      <c r="B43" s="134">
        <f>DataSpain!B71/1000*(DataSpain!X$77/DataSpain!X71)</f>
        <v>813.5958130484718</v>
      </c>
      <c r="C43" s="135">
        <f t="shared" si="0"/>
        <v>0.024793311873519075</v>
      </c>
      <c r="D43" s="136">
        <f t="shared" si="2"/>
        <v>0.14009366381256294</v>
      </c>
      <c r="E43" s="137">
        <f>'Table ES.1'!N43</f>
        <v>6.655964473547936</v>
      </c>
      <c r="F43" s="138">
        <f>(DataSpain!K71+DataSpain!L71-DataSpain!R71-DataSpain!U71)/DataSpain!B71</f>
        <v>0.08510004383967448</v>
      </c>
      <c r="G43" s="135">
        <f t="shared" si="3"/>
        <v>0.01651667097583285</v>
      </c>
      <c r="H43" s="135">
        <f t="shared" si="4"/>
        <v>0.12156907640097914</v>
      </c>
      <c r="I43" s="139">
        <f t="shared" si="5"/>
        <v>0</v>
      </c>
      <c r="J43" s="136">
        <f t="shared" si="8"/>
        <v>0.14009366381256294</v>
      </c>
      <c r="K43" s="137">
        <f>'Table ES.6a'!B34</f>
        <v>6.655964473547936</v>
      </c>
      <c r="L43" s="138">
        <f>(DataSpain!K71-DataSpain!U71)/DataSpain!B71</f>
        <v>0.04792286487307067</v>
      </c>
      <c r="M43" s="138">
        <f t="shared" si="6"/>
        <v>0.008664400235745516</v>
      </c>
      <c r="N43" s="135">
        <f t="shared" si="9"/>
        <v>0.1303002897158856</v>
      </c>
      <c r="O43" s="139">
        <f t="shared" si="7"/>
        <v>0</v>
      </c>
      <c r="P43" s="142">
        <v>0</v>
      </c>
      <c r="T43" s="248">
        <f>DataSpain!X71/DataSpain!X70</f>
        <v>1.0404264133909635</v>
      </c>
      <c r="U43" s="250">
        <f t="shared" si="1"/>
        <v>1.024793311873519</v>
      </c>
      <c r="V43" s="250">
        <f t="shared" si="10"/>
        <v>1.140093663812563</v>
      </c>
      <c r="W43" s="250">
        <f t="shared" si="11"/>
        <v>1.0165166709758329</v>
      </c>
      <c r="X43" s="251">
        <f t="shared" si="12"/>
        <v>1.1215690764009791</v>
      </c>
      <c r="Y43" s="250">
        <f t="shared" si="13"/>
        <v>1</v>
      </c>
      <c r="Z43" s="250">
        <f t="shared" si="14"/>
        <v>1.140093663812563</v>
      </c>
      <c r="AA43" s="250">
        <f t="shared" si="15"/>
        <v>1.0086644002357454</v>
      </c>
      <c r="AB43" s="250">
        <f t="shared" si="16"/>
        <v>1.1303002897158856</v>
      </c>
      <c r="AC43" s="250">
        <f t="shared" si="17"/>
        <v>1</v>
      </c>
    </row>
    <row r="44" spans="1:29" ht="12" customHeight="1">
      <c r="A44" s="133">
        <v>2005</v>
      </c>
      <c r="B44" s="134">
        <f>DataSpain!B72/1000*(DataSpain!X$77/DataSpain!X72)</f>
        <v>837.6987310554092</v>
      </c>
      <c r="C44" s="135">
        <f t="shared" si="0"/>
        <v>0.029625174589611003</v>
      </c>
      <c r="D44" s="136">
        <f t="shared" si="2"/>
        <v>0.12029658316268654</v>
      </c>
      <c r="E44" s="137">
        <f>'Table ES.1'!N44</f>
        <v>7.242105614152318</v>
      </c>
      <c r="F44" s="138">
        <f>(DataSpain!K72+DataSpain!L72-DataSpain!R72-DataSpain!U72)/DataSpain!B72</f>
        <v>0.05735645040521785</v>
      </c>
      <c r="G44" s="135">
        <f t="shared" si="3"/>
        <v>0.012785531560133498</v>
      </c>
      <c r="H44" s="135">
        <f t="shared" si="4"/>
        <v>0.10615381860455586</v>
      </c>
      <c r="I44" s="139">
        <f t="shared" si="5"/>
        <v>0</v>
      </c>
      <c r="J44" s="136">
        <f t="shared" si="8"/>
        <v>0.12029658316268677</v>
      </c>
      <c r="K44" s="137">
        <f>'Table ES.6a'!B35</f>
        <v>7.242105614152319</v>
      </c>
      <c r="L44" s="138">
        <f>(DataSpain!K72-DataSpain!U72)/DataSpain!B72</f>
        <v>0.0437056865197221</v>
      </c>
      <c r="M44" s="138">
        <f t="shared" si="6"/>
        <v>0.007199988080393941</v>
      </c>
      <c r="N44" s="135">
        <f t="shared" si="9"/>
        <v>0.11228812194273541</v>
      </c>
      <c r="O44" s="139">
        <f t="shared" si="7"/>
        <v>0</v>
      </c>
      <c r="P44" s="142">
        <v>0</v>
      </c>
      <c r="T44" s="248">
        <f>DataSpain!X72/DataSpain!X71</f>
        <v>1.0434394446911615</v>
      </c>
      <c r="U44" s="250">
        <f t="shared" si="1"/>
        <v>1.029625174589611</v>
      </c>
      <c r="V44" s="250">
        <f t="shared" si="10"/>
        <v>1.1202965831626865</v>
      </c>
      <c r="W44" s="250">
        <f t="shared" si="11"/>
        <v>1.0127855315601335</v>
      </c>
      <c r="X44" s="251">
        <f t="shared" si="12"/>
        <v>1.1061538186045559</v>
      </c>
      <c r="Y44" s="250">
        <f t="shared" si="13"/>
        <v>1</v>
      </c>
      <c r="Z44" s="250">
        <f t="shared" si="14"/>
        <v>1.1202965831626868</v>
      </c>
      <c r="AA44" s="250">
        <f t="shared" si="15"/>
        <v>1.007199988080394</v>
      </c>
      <c r="AB44" s="250">
        <f t="shared" si="16"/>
        <v>1.1122881219427354</v>
      </c>
      <c r="AC44" s="250">
        <f t="shared" si="17"/>
        <v>1</v>
      </c>
    </row>
    <row r="45" spans="1:29" ht="12" customHeight="1">
      <c r="A45" s="133">
        <v>2006</v>
      </c>
      <c r="B45" s="134">
        <f>DataSpain!B73/1000*(DataSpain!X$77/DataSpain!X73)</f>
        <v>865.5578897934315</v>
      </c>
      <c r="C45" s="135">
        <f t="shared" si="0"/>
        <v>0.03325677562257123</v>
      </c>
      <c r="D45" s="136">
        <f t="shared" si="2"/>
        <v>0.09655102074134869</v>
      </c>
      <c r="E45" s="137">
        <f>'Table ES.1'!N45</f>
        <v>7.685735521773334</v>
      </c>
      <c r="F45" s="138">
        <f>(DataSpain!K73+DataSpain!L73-DataSpain!R73-DataSpain!U73)/DataSpain!B73</f>
        <v>0.03748280309808094</v>
      </c>
      <c r="G45" s="135">
        <f t="shared" si="3"/>
        <v>0.007919858320366593</v>
      </c>
      <c r="H45" s="135">
        <f t="shared" si="4"/>
        <v>0.08793473180365763</v>
      </c>
      <c r="I45" s="139">
        <f t="shared" si="5"/>
        <v>0</v>
      </c>
      <c r="J45" s="136">
        <f t="shared" si="8"/>
        <v>0.09655102074134825</v>
      </c>
      <c r="K45" s="137">
        <f>'Table ES.6a'!B36</f>
        <v>7.685735521773333</v>
      </c>
      <c r="L45" s="138">
        <f>(DataSpain!K73-DataSpain!U73)/DataSpain!B73</f>
        <v>0.04023676191387865</v>
      </c>
      <c r="M45" s="138">
        <f t="shared" si="6"/>
        <v>0.006034941886833806</v>
      </c>
      <c r="N45" s="135">
        <f t="shared" si="9"/>
        <v>0.08997309644608387</v>
      </c>
      <c r="O45" s="139">
        <f t="shared" si="7"/>
        <v>0</v>
      </c>
      <c r="P45" s="142">
        <v>0</v>
      </c>
      <c r="T45" s="248">
        <f>DataSpain!X73/DataSpain!X72</f>
        <v>1.0414048309158326</v>
      </c>
      <c r="U45" s="250">
        <f t="shared" si="1"/>
        <v>1.0332567756225712</v>
      </c>
      <c r="V45" s="250">
        <f t="shared" si="10"/>
        <v>1.0965510207413487</v>
      </c>
      <c r="W45" s="250">
        <f t="shared" si="11"/>
        <v>1.0079198583203666</v>
      </c>
      <c r="X45" s="251">
        <f t="shared" si="12"/>
        <v>1.0879347318036576</v>
      </c>
      <c r="Y45" s="250">
        <f t="shared" si="13"/>
        <v>1</v>
      </c>
      <c r="Z45" s="250">
        <f t="shared" si="14"/>
        <v>1.0965510207413482</v>
      </c>
      <c r="AA45" s="250">
        <f t="shared" si="15"/>
        <v>1.0060349418868337</v>
      </c>
      <c r="AB45" s="250">
        <f t="shared" si="16"/>
        <v>1.0899730964460839</v>
      </c>
      <c r="AC45" s="250">
        <f t="shared" si="17"/>
        <v>1</v>
      </c>
    </row>
    <row r="46" spans="1:29" ht="12" customHeight="1">
      <c r="A46" s="133">
        <v>2007</v>
      </c>
      <c r="B46" s="134">
        <f>DataSpain!B74/1000*(DataSpain!X$77/DataSpain!X74)</f>
        <v>888.019465201866</v>
      </c>
      <c r="C46" s="135">
        <f t="shared" si="0"/>
        <v>0.02595040224726608</v>
      </c>
      <c r="D46" s="136">
        <f t="shared" si="2"/>
        <v>0.05782917475041871</v>
      </c>
      <c r="E46" s="137">
        <f>'Table ES.1'!N46</f>
        <v>7.924550004112181</v>
      </c>
      <c r="F46" s="138">
        <f>(DataSpain!K74+DataSpain!L74-DataSpain!R74-DataSpain!U74)/DataSpain!B74</f>
        <v>0.017316333232555957</v>
      </c>
      <c r="G46" s="135">
        <f t="shared" si="3"/>
        <v>0.004876931165780281</v>
      </c>
      <c r="H46" s="135">
        <f t="shared" si="4"/>
        <v>0.05269525246560014</v>
      </c>
      <c r="I46" s="139">
        <f t="shared" si="5"/>
        <v>0</v>
      </c>
      <c r="J46" s="136">
        <f t="shared" si="8"/>
        <v>0.05782917475041893</v>
      </c>
      <c r="K46" s="137">
        <f>'Table ES.6a'!B37</f>
        <v>7.924550004112181</v>
      </c>
      <c r="L46" s="138">
        <f>(DataSpain!K74-DataSpain!U74)/DataSpain!B74</f>
        <v>0.030895795035034618</v>
      </c>
      <c r="M46" s="138">
        <f t="shared" si="6"/>
        <v>0.005235251954727009</v>
      </c>
      <c r="N46" s="135">
        <f t="shared" si="9"/>
        <v>0.05232001433835576</v>
      </c>
      <c r="O46" s="139">
        <f t="shared" si="7"/>
        <v>0</v>
      </c>
      <c r="P46" s="142">
        <v>0</v>
      </c>
      <c r="T46" s="248">
        <f>DataSpain!X74/DataSpain!X73</f>
        <v>1.032676822547939</v>
      </c>
      <c r="U46" s="250">
        <f t="shared" si="1"/>
        <v>1.025950402247266</v>
      </c>
      <c r="V46" s="250">
        <f t="shared" si="10"/>
        <v>1.0578291747504187</v>
      </c>
      <c r="W46" s="250">
        <f t="shared" si="11"/>
        <v>1.0048769311657804</v>
      </c>
      <c r="X46" s="251">
        <f t="shared" si="12"/>
        <v>1.0526952524656001</v>
      </c>
      <c r="Y46" s="250">
        <f t="shared" si="13"/>
        <v>1</v>
      </c>
      <c r="Z46" s="250">
        <f t="shared" si="14"/>
        <v>1.057829174750419</v>
      </c>
      <c r="AA46" s="250">
        <f t="shared" si="15"/>
        <v>1.005235251954727</v>
      </c>
      <c r="AB46" s="250">
        <f t="shared" si="16"/>
        <v>1.0523200143383558</v>
      </c>
      <c r="AC46" s="250">
        <f t="shared" si="17"/>
        <v>1</v>
      </c>
    </row>
    <row r="47" spans="1:29" ht="12" customHeight="1">
      <c r="A47" s="133">
        <v>2008</v>
      </c>
      <c r="B47" s="134">
        <f>DataSpain!B75/1000*(DataSpain!X$77/DataSpain!X75)</f>
        <v>885.7231608509849</v>
      </c>
      <c r="C47" s="135">
        <f t="shared" si="0"/>
        <v>-0.0025858716400536386</v>
      </c>
      <c r="D47" s="136">
        <f t="shared" si="2"/>
        <v>-0.01041377294969903</v>
      </c>
      <c r="E47" s="137">
        <f>'Table ES.1'!N47</f>
        <v>7.862356584556814</v>
      </c>
      <c r="F47" s="138">
        <f>(DataSpain!K75+DataSpain!L75-DataSpain!R75-DataSpain!U75)/DataSpain!B75</f>
        <v>0.068217655773895</v>
      </c>
      <c r="G47" s="135">
        <f t="shared" si="3"/>
        <v>0.0021851503522055163</v>
      </c>
      <c r="H47" s="135">
        <f t="shared" si="4"/>
        <v>-0.012571452787418336</v>
      </c>
      <c r="I47" s="139">
        <f t="shared" si="5"/>
        <v>0</v>
      </c>
      <c r="J47" s="136">
        <f t="shared" si="8"/>
        <v>-0.01041377294969914</v>
      </c>
      <c r="K47" s="137">
        <f>'Table ES.6a'!B38</f>
        <v>7.862356584556813</v>
      </c>
      <c r="L47" s="138">
        <f>(DataSpain!K75-DataSpain!U75)/DataSpain!B75</f>
        <v>0.055960167986005706</v>
      </c>
      <c r="M47" s="138">
        <f t="shared" si="6"/>
        <v>0.003898744410597734</v>
      </c>
      <c r="N47" s="135">
        <f t="shared" si="9"/>
        <v>-0.014256933221587054</v>
      </c>
      <c r="O47" s="139">
        <f t="shared" si="7"/>
        <v>0</v>
      </c>
      <c r="P47" s="142">
        <v>0</v>
      </c>
      <c r="T47" s="248">
        <f>DataSpain!X75/DataSpain!X74</f>
        <v>1.0237444942212852</v>
      </c>
      <c r="U47" s="250">
        <f t="shared" si="1"/>
        <v>0.9974141283599464</v>
      </c>
      <c r="V47" s="250">
        <f t="shared" si="10"/>
        <v>0.989586227050301</v>
      </c>
      <c r="W47" s="250">
        <f t="shared" si="11"/>
        <v>1.0021851503522055</v>
      </c>
      <c r="X47" s="251">
        <f t="shared" si="12"/>
        <v>0.9874285472125817</v>
      </c>
      <c r="Y47" s="250">
        <f t="shared" si="13"/>
        <v>1</v>
      </c>
      <c r="Z47" s="250">
        <f t="shared" si="14"/>
        <v>0.9895862270503009</v>
      </c>
      <c r="AA47" s="250">
        <f t="shared" si="15"/>
        <v>1.0038987444105978</v>
      </c>
      <c r="AB47" s="250">
        <f t="shared" si="16"/>
        <v>0.985743066778413</v>
      </c>
      <c r="AC47" s="250">
        <f t="shared" si="17"/>
        <v>1</v>
      </c>
    </row>
    <row r="48" spans="1:29" ht="12" customHeight="1">
      <c r="A48" s="143">
        <v>2009</v>
      </c>
      <c r="B48" s="144">
        <f>DataSpain!B76/1000*(DataSpain!X$77/DataSpain!X76)</f>
        <v>854.9621986853253</v>
      </c>
      <c r="C48" s="145">
        <f t="shared" si="0"/>
        <v>-0.0347297705708689</v>
      </c>
      <c r="D48" s="146">
        <f t="shared" si="2"/>
        <v>-0.03152930824739686</v>
      </c>
      <c r="E48" s="137">
        <f>'Table ES.1'!N48</f>
        <v>7.888425114648597</v>
      </c>
      <c r="F48" s="149">
        <f>(DataSpain!K76+DataSpain!L76-DataSpain!R76-DataSpain!U76)/DataSpain!B76</f>
        <v>0.1340305220694879</v>
      </c>
      <c r="G48" s="145">
        <f t="shared" si="3"/>
        <v>0.0086764896809549</v>
      </c>
      <c r="H48" s="145">
        <f t="shared" si="4"/>
        <v>-0.039859953453528774</v>
      </c>
      <c r="I48" s="148">
        <f t="shared" si="5"/>
        <v>0</v>
      </c>
      <c r="J48" s="146">
        <f t="shared" si="8"/>
        <v>-0.03152930824739686</v>
      </c>
      <c r="K48" s="137">
        <f>'Table ES.6a'!B39</f>
        <v>7.888425114648596</v>
      </c>
      <c r="L48" s="149">
        <f>(DataSpain!K76-DataSpain!U76)/DataSpain!B76</f>
        <v>0.09982560495117526</v>
      </c>
      <c r="M48" s="149">
        <f t="shared" si="6"/>
        <v>0.007117480285226733</v>
      </c>
      <c r="N48" s="145">
        <f t="shared" si="9"/>
        <v>-0.0383736647304328</v>
      </c>
      <c r="O48" s="148">
        <f t="shared" si="7"/>
        <v>0</v>
      </c>
      <c r="P48" s="150">
        <v>0</v>
      </c>
      <c r="T48" s="248">
        <f>DataSpain!X76/DataSpain!X75</f>
        <v>1.0007373032465219</v>
      </c>
      <c r="U48" s="250">
        <f t="shared" si="1"/>
        <v>0.9652702294291311</v>
      </c>
      <c r="V48" s="250">
        <f t="shared" si="10"/>
        <v>0.9684706917526031</v>
      </c>
      <c r="W48" s="250">
        <f t="shared" si="11"/>
        <v>1.0086764896809548</v>
      </c>
      <c r="X48" s="251">
        <f t="shared" si="12"/>
        <v>0.9601400465464712</v>
      </c>
      <c r="Y48" s="250">
        <f t="shared" si="13"/>
        <v>1</v>
      </c>
      <c r="Z48" s="250">
        <f t="shared" si="14"/>
        <v>0.9684706917526031</v>
      </c>
      <c r="AA48" s="250">
        <f t="shared" si="15"/>
        <v>1.0071174802852267</v>
      </c>
      <c r="AB48" s="250">
        <f t="shared" si="16"/>
        <v>0.9616263352695672</v>
      </c>
      <c r="AC48" s="250">
        <f t="shared" si="17"/>
        <v>1</v>
      </c>
    </row>
    <row r="49" spans="1:29" ht="12" customHeight="1">
      <c r="A49" s="133">
        <v>2010</v>
      </c>
      <c r="B49" s="134">
        <f>DataSpain!B77/1000*(DataSpain!X$77/DataSpain!X77)</f>
        <v>865.819</v>
      </c>
      <c r="C49" s="135">
        <f t="shared" si="0"/>
        <v>0.012698574663732698</v>
      </c>
      <c r="D49" s="136">
        <f t="shared" si="2"/>
        <v>-0.03047826138422971</v>
      </c>
      <c r="E49" s="152">
        <f>'Table ES.1'!N49</f>
        <v>7.552098742346842</v>
      </c>
      <c r="F49" s="138"/>
      <c r="G49" s="135">
        <f t="shared" si="3"/>
        <v>0.016990783346678005</v>
      </c>
      <c r="H49" s="135">
        <f t="shared" si="4"/>
        <v>-0.04667598321264843</v>
      </c>
      <c r="I49" s="139">
        <f t="shared" si="5"/>
        <v>0</v>
      </c>
      <c r="J49" s="136">
        <f t="shared" si="8"/>
        <v>-0.0304782613842296</v>
      </c>
      <c r="K49" s="152">
        <f>'Table ES.6a'!B40</f>
        <v>7.552098742346842</v>
      </c>
      <c r="L49" s="138"/>
      <c r="M49" s="138">
        <f t="shared" si="6"/>
        <v>0.012654693871125399</v>
      </c>
      <c r="N49" s="135">
        <f t="shared" si="9"/>
        <v>-0.04259394195909816</v>
      </c>
      <c r="O49" s="139">
        <f t="shared" si="7"/>
        <v>0</v>
      </c>
      <c r="P49" s="142">
        <v>0</v>
      </c>
      <c r="T49" s="248">
        <f>DataSpain!X77/DataSpain!X76</f>
        <v>1.004048312343676</v>
      </c>
      <c r="U49" s="250">
        <f t="shared" si="1"/>
        <v>1.0126985746637327</v>
      </c>
      <c r="V49" s="250">
        <f t="shared" si="10"/>
        <v>0.9695217386157703</v>
      </c>
      <c r="W49" s="250">
        <f t="shared" si="11"/>
        <v>1.016990783346678</v>
      </c>
      <c r="X49" s="251">
        <f t="shared" si="12"/>
        <v>0.9533240167873516</v>
      </c>
      <c r="Y49" s="250">
        <f t="shared" si="13"/>
        <v>1</v>
      </c>
      <c r="Z49" s="250">
        <f t="shared" si="14"/>
        <v>0.9695217386157704</v>
      </c>
      <c r="AA49" s="250">
        <f t="shared" si="15"/>
        <v>1.0126546938711254</v>
      </c>
      <c r="AB49" s="250">
        <f t="shared" si="16"/>
        <v>0.9574060580409018</v>
      </c>
      <c r="AC49" s="250">
        <f t="shared" si="17"/>
        <v>1</v>
      </c>
    </row>
    <row r="50" spans="1:29" ht="12" customHeight="1">
      <c r="A50" s="153"/>
      <c r="B50" s="154"/>
      <c r="C50" s="155"/>
      <c r="D50" s="136"/>
      <c r="E50" s="155"/>
      <c r="F50" s="155"/>
      <c r="G50" s="155"/>
      <c r="H50" s="155"/>
      <c r="I50" s="156"/>
      <c r="J50" s="154"/>
      <c r="K50" s="155"/>
      <c r="L50" s="155"/>
      <c r="M50" s="155"/>
      <c r="N50" s="155"/>
      <c r="O50" s="156"/>
      <c r="P50" s="157"/>
      <c r="T50" s="248">
        <f>DataSpain!X78/DataSpain!X77</f>
        <v>1.0137875017118678</v>
      </c>
      <c r="U50" s="2"/>
      <c r="V50" s="2"/>
      <c r="W50" s="2"/>
      <c r="X50" s="2"/>
      <c r="Y50" s="2"/>
      <c r="Z50" s="2"/>
      <c r="AA50" s="2"/>
      <c r="AB50" s="2"/>
      <c r="AC50" s="2"/>
    </row>
    <row r="51" spans="1:16" ht="12" customHeight="1">
      <c r="A51" s="153"/>
      <c r="B51" s="113" t="s">
        <v>147</v>
      </c>
      <c r="C51" s="158" t="s">
        <v>146</v>
      </c>
      <c r="D51" s="159" t="s">
        <v>145</v>
      </c>
      <c r="E51" s="155"/>
      <c r="F51" s="158" t="s">
        <v>144</v>
      </c>
      <c r="G51" s="112" t="s">
        <v>143</v>
      </c>
      <c r="H51" s="112" t="s">
        <v>142</v>
      </c>
      <c r="I51" s="160"/>
      <c r="J51" s="159" t="s">
        <v>145</v>
      </c>
      <c r="K51" s="155"/>
      <c r="L51" s="158" t="s">
        <v>144</v>
      </c>
      <c r="M51" s="112" t="s">
        <v>143</v>
      </c>
      <c r="N51" s="112" t="s">
        <v>142</v>
      </c>
      <c r="O51" s="160"/>
      <c r="P51" s="157"/>
    </row>
    <row r="52" spans="1:16" ht="12" customHeight="1">
      <c r="A52" s="161" t="s">
        <v>141</v>
      </c>
      <c r="B52" s="163">
        <f>PRODUCT(T28:T49)^(1/22)-1</f>
        <v>0.039342352368324285</v>
      </c>
      <c r="C52" s="163">
        <f>PRODUCT(U28:U49)^(1/22)-1</f>
        <v>0.024162748430727632</v>
      </c>
      <c r="D52" s="162">
        <f>PRODUCT(V28:V49)^(1/22)-1</f>
        <v>0.055971209932916155</v>
      </c>
      <c r="E52" s="164"/>
      <c r="F52" s="165">
        <f>AVERAGE(F27:F48)</f>
        <v>0.10636252336545012</v>
      </c>
      <c r="G52" s="165">
        <f>PRODUCT(W28:W49)^(1/22)-1</f>
        <v>0.021954076684516988</v>
      </c>
      <c r="H52" s="165">
        <f>PRODUCT(X28:X49)^(1/22)-1</f>
        <v>0.03328636190655421</v>
      </c>
      <c r="I52" s="166"/>
      <c r="J52" s="167">
        <f>PRODUCT(Z28:Z49)^(1/22)-1</f>
        <v>0.055971209932916155</v>
      </c>
      <c r="K52" s="164"/>
      <c r="L52" s="165">
        <f>AVERAGE(L27:L48)</f>
        <v>0.05375772221531101</v>
      </c>
      <c r="M52" s="165">
        <f>PRODUCT(AA28:AA49)^(1/22)-1</f>
        <v>0.010524474423914132</v>
      </c>
      <c r="N52" s="165">
        <f>PRODUCT(AB28:AB49)^(1/22)-1</f>
        <v>0.044973413963982134</v>
      </c>
      <c r="O52" s="168"/>
      <c r="P52" s="169"/>
    </row>
    <row r="53" spans="1:16" ht="12" customHeight="1" thickBot="1">
      <c r="A53" s="170"/>
      <c r="B53" s="171"/>
      <c r="C53" s="172"/>
      <c r="D53" s="171"/>
      <c r="E53" s="172"/>
      <c r="F53" s="172"/>
      <c r="G53" s="173">
        <f>G52/($G52+$H52)</f>
        <v>0.39742763172169204</v>
      </c>
      <c r="H53" s="173">
        <f>H52/($G52+$H52)</f>
        <v>0.602572368278308</v>
      </c>
      <c r="I53" s="174"/>
      <c r="J53" s="175"/>
      <c r="K53" s="176"/>
      <c r="L53" s="176"/>
      <c r="M53" s="173">
        <f>M52/($M52+$N52)</f>
        <v>0.18963738494615323</v>
      </c>
      <c r="N53" s="173">
        <f>N52/($M52+$N52)</f>
        <v>0.8103626150538468</v>
      </c>
      <c r="O53" s="177"/>
      <c r="P53" s="178"/>
    </row>
    <row r="54" ht="12" customHeight="1" thickTop="1">
      <c r="D54" s="132"/>
    </row>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mergeCells count="5">
    <mergeCell ref="A3:P3"/>
    <mergeCell ref="A6:A8"/>
    <mergeCell ref="D6:I6"/>
    <mergeCell ref="J6:O6"/>
    <mergeCell ref="P7:P8"/>
  </mergeCells>
  <printOptions horizontalCentered="1" verticalCentered="1"/>
  <pageMargins left="0.7500000000000001" right="0.7500000000000001" top="1" bottom="1" header="0.5" footer="0.5"/>
  <pageSetup fitToHeight="1" fitToWidth="1" orientation="portrait" paperSize="9" scale="30"/>
</worksheet>
</file>

<file path=xl/worksheets/sheet3.xml><?xml version="1.0" encoding="utf-8"?>
<worksheet xmlns="http://schemas.openxmlformats.org/spreadsheetml/2006/main" xmlns:r="http://schemas.openxmlformats.org/officeDocument/2006/relationships">
  <sheetPr>
    <pageSetUpPr fitToPage="1"/>
  </sheetPr>
  <dimension ref="A1:Z47"/>
  <sheetViews>
    <sheetView workbookViewId="0" topLeftCell="A1">
      <pane xSplit="1" ySplit="9" topLeftCell="B10" activePane="bottomRight" state="frozen"/>
      <selection pane="topLeft" activeCell="A1" sqref="A1"/>
      <selection pane="topRight" activeCell="B1" sqref="B1"/>
      <selection pane="bottomLeft" activeCell="A10" sqref="A10"/>
      <selection pane="bottomRight" activeCell="A3" sqref="A3:P3"/>
    </sheetView>
  </sheetViews>
  <sheetFormatPr defaultColWidth="11.00390625" defaultRowHeight="12" customHeight="1"/>
  <cols>
    <col min="1" max="1" width="9.625" style="20" customWidth="1"/>
    <col min="2" max="16" width="8.625" style="20" customWidth="1"/>
    <col min="17" max="17" width="9.625" style="20" customWidth="1"/>
    <col min="18" max="26" width="10.625" style="20" customWidth="1"/>
    <col min="27" max="16384" width="10.875" style="20" customWidth="1"/>
  </cols>
  <sheetData>
    <row r="1" spans="2:8" ht="12" customHeight="1">
      <c r="B1" s="21"/>
      <c r="C1" s="21"/>
      <c r="D1" s="21"/>
      <c r="E1" s="21"/>
      <c r="F1" s="21"/>
      <c r="G1" s="21"/>
      <c r="H1" s="21"/>
    </row>
    <row r="2" ht="12.75" customHeight="1" thickBot="1"/>
    <row r="3" spans="1:16" ht="18.75" customHeight="1" thickTop="1">
      <c r="A3" s="311" t="s">
        <v>212</v>
      </c>
      <c r="B3" s="312"/>
      <c r="C3" s="312"/>
      <c r="D3" s="312"/>
      <c r="E3" s="312"/>
      <c r="F3" s="312"/>
      <c r="G3" s="312"/>
      <c r="H3" s="312"/>
      <c r="I3" s="312"/>
      <c r="J3" s="312"/>
      <c r="K3" s="312"/>
      <c r="L3" s="312"/>
      <c r="M3" s="312"/>
      <c r="N3" s="312"/>
      <c r="O3" s="312"/>
      <c r="P3" s="313"/>
    </row>
    <row r="4" spans="1:16" ht="12" customHeight="1">
      <c r="A4" s="22"/>
      <c r="B4" s="23"/>
      <c r="C4" s="23"/>
      <c r="D4" s="23"/>
      <c r="E4" s="23"/>
      <c r="F4" s="23"/>
      <c r="G4" s="23"/>
      <c r="H4" s="23"/>
      <c r="I4" s="23"/>
      <c r="J4" s="23"/>
      <c r="K4" s="23"/>
      <c r="L4" s="23"/>
      <c r="M4" s="23"/>
      <c r="N4" s="23"/>
      <c r="O4" s="23"/>
      <c r="P4" s="24"/>
    </row>
    <row r="5" spans="1:16" ht="12" customHeight="1">
      <c r="A5" s="22"/>
      <c r="B5" s="25" t="s">
        <v>78</v>
      </c>
      <c r="C5" s="25" t="s">
        <v>79</v>
      </c>
      <c r="D5" s="25" t="s">
        <v>80</v>
      </c>
      <c r="E5" s="25" t="s">
        <v>81</v>
      </c>
      <c r="F5" s="25" t="s">
        <v>82</v>
      </c>
      <c r="G5" s="25" t="s">
        <v>83</v>
      </c>
      <c r="H5" s="25" t="s">
        <v>84</v>
      </c>
      <c r="I5" s="25" t="s">
        <v>85</v>
      </c>
      <c r="J5" s="25" t="s">
        <v>86</v>
      </c>
      <c r="K5" s="25" t="s">
        <v>87</v>
      </c>
      <c r="L5" s="25" t="s">
        <v>88</v>
      </c>
      <c r="M5" s="25" t="s">
        <v>89</v>
      </c>
      <c r="N5" s="25" t="s">
        <v>90</v>
      </c>
      <c r="O5" s="261" t="s">
        <v>91</v>
      </c>
      <c r="P5" s="26" t="s">
        <v>170</v>
      </c>
    </row>
    <row r="6" spans="1:16" ht="39" customHeight="1">
      <c r="A6" s="314"/>
      <c r="B6" s="315" t="s">
        <v>92</v>
      </c>
      <c r="C6" s="316"/>
      <c r="D6" s="316"/>
      <c r="E6" s="316"/>
      <c r="F6" s="317"/>
      <c r="G6" s="315" t="s">
        <v>93</v>
      </c>
      <c r="H6" s="316"/>
      <c r="I6" s="316"/>
      <c r="J6" s="317"/>
      <c r="K6" s="315" t="s">
        <v>94</v>
      </c>
      <c r="L6" s="316"/>
      <c r="M6" s="316"/>
      <c r="N6" s="316"/>
      <c r="O6" s="316"/>
      <c r="P6" s="318"/>
    </row>
    <row r="7" spans="1:16" ht="15" customHeight="1">
      <c r="A7" s="314"/>
      <c r="B7" s="319" t="s">
        <v>104</v>
      </c>
      <c r="C7" s="320"/>
      <c r="D7" s="320"/>
      <c r="E7" s="320"/>
      <c r="F7" s="321"/>
      <c r="G7" s="319" t="s">
        <v>104</v>
      </c>
      <c r="H7" s="320"/>
      <c r="I7" s="320"/>
      <c r="J7" s="321"/>
      <c r="K7" s="319" t="s">
        <v>104</v>
      </c>
      <c r="L7" s="320"/>
      <c r="M7" s="320"/>
      <c r="N7" s="321"/>
      <c r="O7" s="322" t="s">
        <v>95</v>
      </c>
      <c r="P7" s="324" t="s">
        <v>96</v>
      </c>
    </row>
    <row r="8" spans="1:16" ht="39" customHeight="1">
      <c r="A8" s="314"/>
      <c r="B8" s="28" t="s">
        <v>97</v>
      </c>
      <c r="C8" s="29" t="s">
        <v>98</v>
      </c>
      <c r="D8" s="30" t="s">
        <v>99</v>
      </c>
      <c r="E8" s="29" t="s">
        <v>100</v>
      </c>
      <c r="F8" s="31" t="s">
        <v>101</v>
      </c>
      <c r="G8" s="32" t="s">
        <v>102</v>
      </c>
      <c r="H8" s="29" t="s">
        <v>98</v>
      </c>
      <c r="I8" s="29" t="s">
        <v>100</v>
      </c>
      <c r="J8" s="31" t="s">
        <v>101</v>
      </c>
      <c r="K8" s="32" t="s">
        <v>103</v>
      </c>
      <c r="L8" s="33" t="s">
        <v>98</v>
      </c>
      <c r="M8" s="33" t="s">
        <v>100</v>
      </c>
      <c r="N8" s="31" t="s">
        <v>101</v>
      </c>
      <c r="O8" s="323"/>
      <c r="P8" s="325"/>
    </row>
    <row r="9" spans="1:19" ht="30" customHeight="1">
      <c r="A9" s="314"/>
      <c r="B9" s="32" t="s">
        <v>105</v>
      </c>
      <c r="C9" s="33" t="s">
        <v>106</v>
      </c>
      <c r="D9" s="33"/>
      <c r="E9" s="33" t="s">
        <v>107</v>
      </c>
      <c r="F9" s="34" t="s">
        <v>108</v>
      </c>
      <c r="G9" s="32" t="s">
        <v>109</v>
      </c>
      <c r="H9" s="33" t="s">
        <v>110</v>
      </c>
      <c r="I9" s="33" t="s">
        <v>111</v>
      </c>
      <c r="J9" s="34" t="s">
        <v>112</v>
      </c>
      <c r="K9" s="32" t="s">
        <v>113</v>
      </c>
      <c r="L9" s="33" t="s">
        <v>114</v>
      </c>
      <c r="M9" s="33" t="s">
        <v>115</v>
      </c>
      <c r="N9" s="34" t="s">
        <v>116</v>
      </c>
      <c r="O9" s="323"/>
      <c r="P9" s="325"/>
      <c r="S9" s="35"/>
    </row>
    <row r="10" spans="1:19" ht="12" customHeight="1">
      <c r="A10" s="27">
        <v>1980</v>
      </c>
      <c r="B10" s="362"/>
      <c r="C10" s="361"/>
      <c r="D10" s="361"/>
      <c r="E10" s="361"/>
      <c r="F10" s="363"/>
      <c r="G10" s="36"/>
      <c r="H10" s="37"/>
      <c r="I10" s="37"/>
      <c r="J10" s="38"/>
      <c r="K10" s="36"/>
      <c r="L10" s="37"/>
      <c r="M10" s="37"/>
      <c r="N10" s="38"/>
      <c r="O10" s="36"/>
      <c r="P10" s="39"/>
      <c r="S10" s="40"/>
    </row>
    <row r="11" spans="1:19" ht="12" customHeight="1">
      <c r="A11" s="27">
        <v>1981</v>
      </c>
      <c r="B11" s="364"/>
      <c r="C11" s="45"/>
      <c r="D11" s="45"/>
      <c r="E11" s="45">
        <f>AVERAGE(DataSpain!AC48,DataSpain!AC49)/DataSpain!B48</f>
        <v>1.1892854898562994</v>
      </c>
      <c r="F11" s="365">
        <f>AVERAGE(DataSpain!AD48,DataSpain!AD49)/DataSpain!B48</f>
        <v>0.28534100992374434</v>
      </c>
      <c r="G11" s="41">
        <f>H11+I11-J11</f>
        <v>0.3929465128149637</v>
      </c>
      <c r="H11" s="42">
        <v>0.5</v>
      </c>
      <c r="I11" s="42">
        <f>AVERAGE(DataSpain!AR48,DataSpain!AR49)/DataSpain!B48</f>
        <v>0.21177039579346438</v>
      </c>
      <c r="J11" s="42">
        <f>AVERAGE(DataSpain!AS48,DataSpain!AS49)/DataSpain!B48</f>
        <v>0.3188238829785007</v>
      </c>
      <c r="K11" s="41"/>
      <c r="L11" s="42"/>
      <c r="M11" s="42"/>
      <c r="N11" s="43"/>
      <c r="O11" s="41"/>
      <c r="P11" s="44"/>
      <c r="S11" s="40"/>
    </row>
    <row r="12" spans="1:19" ht="12" customHeight="1">
      <c r="A12" s="27">
        <v>1982</v>
      </c>
      <c r="B12" s="364"/>
      <c r="C12" s="45"/>
      <c r="D12" s="45"/>
      <c r="E12" s="45">
        <f>AVERAGE(DataSpain!AC49,DataSpain!AC50)/DataSpain!B49</f>
        <v>1.1886906275105666</v>
      </c>
      <c r="F12" s="365">
        <f>AVERAGE(DataSpain!AD49,DataSpain!AD50)/DataSpain!B49</f>
        <v>0.30143702314968224</v>
      </c>
      <c r="G12" s="41">
        <f aca="true" t="shared" si="0" ref="G12:G40">H12+I12-J12</f>
        <v>0.3730085686077693</v>
      </c>
      <c r="H12" s="42">
        <v>0.5</v>
      </c>
      <c r="I12" s="42">
        <f>AVERAGE(DataSpain!AR49,DataSpain!AR50)/DataSpain!B49</f>
        <v>0.22719057561697792</v>
      </c>
      <c r="J12" s="43">
        <f>AVERAGE(DataSpain!AS49,DataSpain!AS50)/DataSpain!B49</f>
        <v>0.35418200700920854</v>
      </c>
      <c r="K12" s="41"/>
      <c r="L12" s="42"/>
      <c r="M12" s="42"/>
      <c r="N12" s="43"/>
      <c r="O12" s="41"/>
      <c r="P12" s="44"/>
      <c r="S12" s="40"/>
    </row>
    <row r="13" spans="1:19" ht="12" customHeight="1">
      <c r="A13" s="27">
        <v>1983</v>
      </c>
      <c r="B13" s="364"/>
      <c r="C13" s="45"/>
      <c r="D13" s="45"/>
      <c r="E13" s="45">
        <f>AVERAGE(DataSpain!AC50,DataSpain!AC51)/DataSpain!B50</f>
        <v>1.208974010971897</v>
      </c>
      <c r="F13" s="365">
        <f>AVERAGE(DataSpain!AD50,DataSpain!AD51)/DataSpain!B50</f>
        <v>0.3247168208581269</v>
      </c>
      <c r="G13" s="41">
        <f t="shared" si="0"/>
        <v>0.33703382575904434</v>
      </c>
      <c r="H13" s="42">
        <v>0.5</v>
      </c>
      <c r="I13" s="42">
        <f>AVERAGE(DataSpain!AR50,DataSpain!AR51)/DataSpain!B50</f>
        <v>0.2507465229749053</v>
      </c>
      <c r="J13" s="43">
        <f>AVERAGE(DataSpain!AS50,DataSpain!AS51)/DataSpain!B50</f>
        <v>0.41371269721586096</v>
      </c>
      <c r="K13" s="41"/>
      <c r="L13" s="42"/>
      <c r="M13" s="42"/>
      <c r="N13" s="43"/>
      <c r="O13" s="41"/>
      <c r="P13" s="44"/>
      <c r="S13" s="40"/>
    </row>
    <row r="14" spans="1:19" ht="12" customHeight="1">
      <c r="A14" s="27">
        <v>1984</v>
      </c>
      <c r="B14" s="364"/>
      <c r="C14" s="45"/>
      <c r="D14" s="45"/>
      <c r="E14" s="45">
        <f>AVERAGE(DataSpain!AC51,DataSpain!AC52)/DataSpain!B51</f>
        <v>1.2447417142497197</v>
      </c>
      <c r="F14" s="365">
        <f>AVERAGE(DataSpain!AD51,DataSpain!AD52)/DataSpain!B51</f>
        <v>0.3397519229853352</v>
      </c>
      <c r="G14" s="41">
        <f t="shared" si="0"/>
        <v>0.29984274665760297</v>
      </c>
      <c r="H14" s="42">
        <v>0.5</v>
      </c>
      <c r="I14" s="42">
        <f>AVERAGE(DataSpain!AR51,DataSpain!AR52)/DataSpain!B51</f>
        <v>0.28240907331170834</v>
      </c>
      <c r="J14" s="43">
        <f>AVERAGE(DataSpain!AS51,DataSpain!AS52)/DataSpain!B51</f>
        <v>0.4825663266541054</v>
      </c>
      <c r="K14" s="41"/>
      <c r="L14" s="42"/>
      <c r="M14" s="42"/>
      <c r="N14" s="43"/>
      <c r="O14" s="41"/>
      <c r="P14" s="44"/>
      <c r="S14" s="40"/>
    </row>
    <row r="15" spans="1:19" ht="12" customHeight="1">
      <c r="A15" s="27">
        <v>1985</v>
      </c>
      <c r="B15" s="364"/>
      <c r="C15" s="45"/>
      <c r="D15" s="45"/>
      <c r="E15" s="45">
        <f>AVERAGE(DataSpain!AC52,DataSpain!AC53)/DataSpain!B52</f>
        <v>1.2681124599196585</v>
      </c>
      <c r="F15" s="365">
        <f>AVERAGE(DataSpain!AD52,DataSpain!AD53)/DataSpain!B52</f>
        <v>0.3420811940859347</v>
      </c>
      <c r="G15" s="41">
        <f t="shared" si="0"/>
        <v>0.2519326259064365</v>
      </c>
      <c r="H15" s="42">
        <v>0.5</v>
      </c>
      <c r="I15" s="42">
        <f>AVERAGE(DataSpain!AR52,DataSpain!AR53)/DataSpain!B52</f>
        <v>0.28928842146806544</v>
      </c>
      <c r="J15" s="43">
        <f>AVERAGE(DataSpain!AS52,DataSpain!AS53)/DataSpain!B52</f>
        <v>0.5373557955616289</v>
      </c>
      <c r="K15" s="41"/>
      <c r="L15" s="42"/>
      <c r="M15" s="42"/>
      <c r="N15" s="43"/>
      <c r="O15" s="41"/>
      <c r="P15" s="44"/>
      <c r="S15" s="40"/>
    </row>
    <row r="16" spans="1:19" ht="12" customHeight="1">
      <c r="A16" s="27">
        <v>1986</v>
      </c>
      <c r="B16" s="364"/>
      <c r="C16" s="45"/>
      <c r="D16" s="45"/>
      <c r="E16" s="45">
        <f>AVERAGE(DataSpain!AC53,DataSpain!AC54)/DataSpain!B53</f>
        <v>1.2771296799013612</v>
      </c>
      <c r="F16" s="365">
        <f>AVERAGE(DataSpain!AD53,DataSpain!AD54)/DataSpain!B53</f>
        <v>0.34193546462561925</v>
      </c>
      <c r="G16" s="41">
        <f t="shared" si="0"/>
        <v>0.21279144609423128</v>
      </c>
      <c r="H16" s="42">
        <v>0.5</v>
      </c>
      <c r="I16" s="42">
        <f>AVERAGE(DataSpain!AR53,DataSpain!AR54)/DataSpain!B53</f>
        <v>0.26123397021332107</v>
      </c>
      <c r="J16" s="43">
        <f>AVERAGE(DataSpain!AS53,DataSpain!AS54)/DataSpain!B53</f>
        <v>0.5484425241190898</v>
      </c>
      <c r="K16" s="41"/>
      <c r="L16" s="42"/>
      <c r="M16" s="42"/>
      <c r="N16" s="43"/>
      <c r="O16" s="41"/>
      <c r="P16" s="44"/>
      <c r="S16" s="40"/>
    </row>
    <row r="17" spans="1:19" ht="12" customHeight="1">
      <c r="A17" s="27">
        <v>1987</v>
      </c>
      <c r="B17" s="364">
        <f>C17+E17-F17</f>
        <v>3.615826869852115</v>
      </c>
      <c r="C17" s="252">
        <f>D17</f>
        <v>2.6818379152606773</v>
      </c>
      <c r="D17" s="45">
        <f>AVERAGE(DataSpain!AA54,DataSpain!AA55)/DataSpain!B54</f>
        <v>2.6818379152606773</v>
      </c>
      <c r="E17" s="45">
        <f>AVERAGE(DataSpain!AC54,DataSpain!AC55)/DataSpain!B54</f>
        <v>1.304779347283434</v>
      </c>
      <c r="F17" s="365">
        <f>AVERAGE(DataSpain!AD54,DataSpain!AD55)/DataSpain!B54</f>
        <v>0.37079039269199626</v>
      </c>
      <c r="G17" s="41">
        <f t="shared" si="0"/>
        <v>0.2011399636776584</v>
      </c>
      <c r="H17" s="42">
        <v>0.5</v>
      </c>
      <c r="I17" s="42">
        <f>AVERAGE(DataSpain!AR54,DataSpain!AR55)/DataSpain!B54</f>
        <v>0.2478221543215275</v>
      </c>
      <c r="J17" s="43">
        <f>AVERAGE(DataSpain!AS54,DataSpain!AS55)/DataSpain!B54</f>
        <v>0.5466821906438691</v>
      </c>
      <c r="K17" s="41">
        <f aca="true" t="shared" si="1" ref="K17:L40">G17+B17</f>
        <v>3.8169668335297735</v>
      </c>
      <c r="L17" s="42">
        <f t="shared" si="1"/>
        <v>3.1818379152606773</v>
      </c>
      <c r="M17" s="42">
        <f>I17+E17</f>
        <v>1.5526015016049615</v>
      </c>
      <c r="N17" s="43">
        <f>J17+F17</f>
        <v>0.9174725833358655</v>
      </c>
      <c r="O17" s="41">
        <f aca="true" t="shared" si="2" ref="O17:O40">B17/K17</f>
        <v>0.9473037172053045</v>
      </c>
      <c r="P17" s="44">
        <f aca="true" t="shared" si="3" ref="P17:P40">G17/K17</f>
        <v>0.05269628279469551</v>
      </c>
      <c r="S17" s="40"/>
    </row>
    <row r="18" spans="1:19" ht="12" customHeight="1">
      <c r="A18" s="27">
        <v>1988</v>
      </c>
      <c r="B18" s="364">
        <f aca="true" t="shared" si="4" ref="B18:B40">C18+E18-F18</f>
        <v>3.85335841950962</v>
      </c>
      <c r="C18" s="252">
        <f aca="true" t="shared" si="5" ref="C18:C40">D18</f>
        <v>2.951545320877391</v>
      </c>
      <c r="D18" s="45">
        <f>AVERAGE(DataSpain!AA55,DataSpain!AA56)/DataSpain!B55</f>
        <v>2.951545320877391</v>
      </c>
      <c r="E18" s="45">
        <f>AVERAGE(DataSpain!AC55,DataSpain!AC56)/DataSpain!B55</f>
        <v>1.309036411331959</v>
      </c>
      <c r="F18" s="365">
        <f>AVERAGE(DataSpain!AD55,DataSpain!AD56)/DataSpain!B55</f>
        <v>0.4072233126997302</v>
      </c>
      <c r="G18" s="41">
        <f t="shared" si="0"/>
        <v>0.1990411030488778</v>
      </c>
      <c r="H18" s="42">
        <v>0.5</v>
      </c>
      <c r="I18" s="42">
        <f>AVERAGE(DataSpain!AR55,DataSpain!AR56)/DataSpain!B55</f>
        <v>0.21886336276567994</v>
      </c>
      <c r="J18" s="43">
        <f>AVERAGE(DataSpain!AS55,DataSpain!AS56)/DataSpain!B55</f>
        <v>0.5198222597168022</v>
      </c>
      <c r="K18" s="41">
        <f t="shared" si="1"/>
        <v>4.052399522558498</v>
      </c>
      <c r="L18" s="42">
        <f t="shared" si="1"/>
        <v>3.451545320877391</v>
      </c>
      <c r="M18" s="42">
        <f aca="true" t="shared" si="6" ref="M18:M40">I18+E18</f>
        <v>1.527899774097639</v>
      </c>
      <c r="N18" s="43">
        <f aca="true" t="shared" si="7" ref="N18:N40">J18+F18</f>
        <v>0.9270455724165324</v>
      </c>
      <c r="O18" s="41">
        <f t="shared" si="2"/>
        <v>0.9508831491216807</v>
      </c>
      <c r="P18" s="44">
        <f t="shared" si="3"/>
        <v>0.049116850878319226</v>
      </c>
      <c r="S18" s="40"/>
    </row>
    <row r="19" spans="1:19" ht="12" customHeight="1">
      <c r="A19" s="27">
        <v>1989</v>
      </c>
      <c r="B19" s="366">
        <f t="shared" si="4"/>
        <v>4.15596177940659</v>
      </c>
      <c r="C19" s="252">
        <f t="shared" si="5"/>
        <v>3.2495573804322984</v>
      </c>
      <c r="D19" s="45">
        <f>AVERAGE(DataSpain!AA56,DataSpain!AA57)/DataSpain!B56</f>
        <v>3.2495573804322984</v>
      </c>
      <c r="E19" s="45">
        <f>AVERAGE(DataSpain!AC56,DataSpain!AC57)/DataSpain!B56</f>
        <v>1.341478428479127</v>
      </c>
      <c r="F19" s="365">
        <f>AVERAGE(DataSpain!AD56,DataSpain!AD57)/DataSpain!B56</f>
        <v>0.4350740295048353</v>
      </c>
      <c r="G19" s="41">
        <f t="shared" si="0"/>
        <v>0.18660179022238077</v>
      </c>
      <c r="H19" s="42">
        <v>0.5</v>
      </c>
      <c r="I19" s="42">
        <f>AVERAGE(DataSpain!AR56,DataSpain!AR57)/DataSpain!B56</f>
        <v>0.19245663477128008</v>
      </c>
      <c r="J19" s="43">
        <f>AVERAGE(DataSpain!AS56,DataSpain!AS57)/DataSpain!B56</f>
        <v>0.5058548445488993</v>
      </c>
      <c r="K19" s="41">
        <f t="shared" si="1"/>
        <v>4.342563569628971</v>
      </c>
      <c r="L19" s="42">
        <f t="shared" si="1"/>
        <v>3.7495573804322984</v>
      </c>
      <c r="M19" s="42">
        <f t="shared" si="6"/>
        <v>1.5339350632504072</v>
      </c>
      <c r="N19" s="43">
        <f t="shared" si="7"/>
        <v>0.9409288740537346</v>
      </c>
      <c r="O19" s="41">
        <f t="shared" si="2"/>
        <v>0.9570295777527734</v>
      </c>
      <c r="P19" s="44">
        <f t="shared" si="3"/>
        <v>0.042970422247226664</v>
      </c>
      <c r="S19" s="40"/>
    </row>
    <row r="20" spans="1:19" ht="12" customHeight="1">
      <c r="A20" s="46">
        <v>1990</v>
      </c>
      <c r="B20" s="364">
        <f t="shared" si="4"/>
        <v>4.348641424854886</v>
      </c>
      <c r="C20" s="253">
        <f t="shared" si="5"/>
        <v>3.469655073695906</v>
      </c>
      <c r="D20" s="47">
        <f>AVERAGE(DataSpain!AA57,DataSpain!AA58)/DataSpain!B57</f>
        <v>3.469655073695906</v>
      </c>
      <c r="E20" s="47">
        <f>AVERAGE(DataSpain!AC57,DataSpain!AC58)/DataSpain!B57</f>
        <v>1.3310202687109</v>
      </c>
      <c r="F20" s="367">
        <f>AVERAGE(DataSpain!AD57,DataSpain!AD58)/DataSpain!B57</f>
        <v>0.4520339175519196</v>
      </c>
      <c r="G20" s="48">
        <f t="shared" si="0"/>
        <v>0.16526545468693432</v>
      </c>
      <c r="H20" s="49">
        <v>0.5</v>
      </c>
      <c r="I20" s="49">
        <f>AVERAGE(DataSpain!AR57,DataSpain!AR58)/DataSpain!B57</f>
        <v>0.19120230190773854</v>
      </c>
      <c r="J20" s="50">
        <f>AVERAGE(DataSpain!AS57,DataSpain!AS58)/DataSpain!B57</f>
        <v>0.5259368472208042</v>
      </c>
      <c r="K20" s="48">
        <f t="shared" si="1"/>
        <v>4.51390687954182</v>
      </c>
      <c r="L20" s="49">
        <f t="shared" si="1"/>
        <v>3.969655073695906</v>
      </c>
      <c r="M20" s="49">
        <f t="shared" si="6"/>
        <v>1.5222225706186385</v>
      </c>
      <c r="N20" s="50">
        <f t="shared" si="7"/>
        <v>0.9779707647727238</v>
      </c>
      <c r="O20" s="48">
        <f t="shared" si="2"/>
        <v>0.9633874913468066</v>
      </c>
      <c r="P20" s="51">
        <f t="shared" si="3"/>
        <v>0.036612508653193446</v>
      </c>
      <c r="S20" s="40"/>
    </row>
    <row r="21" spans="1:19" ht="12" customHeight="1">
      <c r="A21" s="27">
        <v>1991</v>
      </c>
      <c r="B21" s="364">
        <f t="shared" si="4"/>
        <v>4.570793670806652</v>
      </c>
      <c r="C21" s="252">
        <f t="shared" si="5"/>
        <v>3.7113575742036384</v>
      </c>
      <c r="D21" s="45">
        <f>AVERAGE(DataSpain!AA58,DataSpain!AA59)/DataSpain!B58</f>
        <v>3.7113575742036384</v>
      </c>
      <c r="E21" s="45">
        <f>AVERAGE(DataSpain!AC58,DataSpain!AC59)/DataSpain!B58</f>
        <v>1.3158891885750075</v>
      </c>
      <c r="F21" s="365">
        <f>AVERAGE(DataSpain!AD58,DataSpain!AD59)/DataSpain!B58</f>
        <v>0.4564530919719931</v>
      </c>
      <c r="G21" s="41">
        <f t="shared" si="0"/>
        <v>0.14126965829231364</v>
      </c>
      <c r="H21" s="42">
        <v>0.5</v>
      </c>
      <c r="I21" s="42">
        <f>AVERAGE(DataSpain!AR58,DataSpain!AR59)/DataSpain!B58</f>
        <v>0.19137699441942033</v>
      </c>
      <c r="J21" s="43">
        <f>AVERAGE(DataSpain!AS58,DataSpain!AS59)/DataSpain!B58</f>
        <v>0.5501073361271067</v>
      </c>
      <c r="K21" s="41">
        <f t="shared" si="1"/>
        <v>4.7120633290989655</v>
      </c>
      <c r="L21" s="42">
        <f t="shared" si="1"/>
        <v>4.211357574203639</v>
      </c>
      <c r="M21" s="42">
        <f t="shared" si="6"/>
        <v>1.5072661829944278</v>
      </c>
      <c r="N21" s="43">
        <f t="shared" si="7"/>
        <v>1.0065604280990998</v>
      </c>
      <c r="O21" s="41">
        <f t="shared" si="2"/>
        <v>0.9700195756241402</v>
      </c>
      <c r="P21" s="44">
        <f t="shared" si="3"/>
        <v>0.029980424375859786</v>
      </c>
      <c r="S21" s="40"/>
    </row>
    <row r="22" spans="1:19" ht="12" customHeight="1">
      <c r="A22" s="27">
        <v>1992</v>
      </c>
      <c r="B22" s="364">
        <f t="shared" si="4"/>
        <v>4.529037383740017</v>
      </c>
      <c r="C22" s="252">
        <f t="shared" si="5"/>
        <v>3.6448371848903705</v>
      </c>
      <c r="D22" s="45">
        <f>AVERAGE(DataSpain!AA59,DataSpain!AA60)/DataSpain!B59</f>
        <v>3.6448371848903705</v>
      </c>
      <c r="E22" s="45">
        <f>AVERAGE(DataSpain!AC59,DataSpain!AC60)/DataSpain!B59</f>
        <v>1.3460145185252876</v>
      </c>
      <c r="F22" s="365">
        <f>AVERAGE(DataSpain!AD59,DataSpain!AD60)/DataSpain!B59</f>
        <v>0.4618143196756408</v>
      </c>
      <c r="G22" s="41">
        <f t="shared" si="0"/>
        <v>0.11790765889574994</v>
      </c>
      <c r="H22" s="42">
        <v>0.5</v>
      </c>
      <c r="I22" s="42">
        <f>AVERAGE(DataSpain!AR59,DataSpain!AR60)/DataSpain!B59</f>
        <v>0.20183021177611996</v>
      </c>
      <c r="J22" s="43">
        <f>AVERAGE(DataSpain!AS59,DataSpain!AS60)/DataSpain!B59</f>
        <v>0.58392255288037</v>
      </c>
      <c r="K22" s="41">
        <f t="shared" si="1"/>
        <v>4.6469450426357675</v>
      </c>
      <c r="L22" s="42">
        <f t="shared" si="1"/>
        <v>4.1448371848903705</v>
      </c>
      <c r="M22" s="42">
        <f t="shared" si="6"/>
        <v>1.5478447303014076</v>
      </c>
      <c r="N22" s="43">
        <f t="shared" si="7"/>
        <v>1.0457368725560108</v>
      </c>
      <c r="O22" s="41">
        <f t="shared" si="2"/>
        <v>0.9746268445583182</v>
      </c>
      <c r="P22" s="44">
        <f t="shared" si="3"/>
        <v>0.02537315544168179</v>
      </c>
      <c r="S22" s="40"/>
    </row>
    <row r="23" spans="1:19" ht="12" customHeight="1">
      <c r="A23" s="27">
        <v>1993</v>
      </c>
      <c r="B23" s="364">
        <f t="shared" si="4"/>
        <v>4.430430212210765</v>
      </c>
      <c r="C23" s="252">
        <f t="shared" si="5"/>
        <v>3.4700457609604873</v>
      </c>
      <c r="D23" s="45">
        <f>AVERAGE(DataSpain!AA60,DataSpain!AA61)/DataSpain!B60</f>
        <v>3.4700457609604873</v>
      </c>
      <c r="E23" s="45">
        <f>AVERAGE(DataSpain!AC60,DataSpain!AC61)/DataSpain!B60</f>
        <v>1.4384835636656763</v>
      </c>
      <c r="F23" s="365">
        <f>AVERAGE(DataSpain!AD60,DataSpain!AD61)/DataSpain!B60</f>
        <v>0.47809911241539915</v>
      </c>
      <c r="G23" s="41">
        <f t="shared" si="0"/>
        <v>0.05119708382226262</v>
      </c>
      <c r="H23" s="42">
        <v>0.5</v>
      </c>
      <c r="I23" s="42">
        <f>AVERAGE(DataSpain!AR60,DataSpain!AR61)/DataSpain!B60</f>
        <v>0.24325826945453594</v>
      </c>
      <c r="J23" s="43">
        <f>AVERAGE(DataSpain!AS60,DataSpain!AS61)/DataSpain!B60</f>
        <v>0.6920611856322734</v>
      </c>
      <c r="K23" s="41">
        <f t="shared" si="1"/>
        <v>4.481627296033027</v>
      </c>
      <c r="L23" s="42">
        <f t="shared" si="1"/>
        <v>3.9700457609604873</v>
      </c>
      <c r="M23" s="42">
        <f t="shared" si="6"/>
        <v>1.6817418331202123</v>
      </c>
      <c r="N23" s="43">
        <f t="shared" si="7"/>
        <v>1.1701602980476724</v>
      </c>
      <c r="O23" s="41">
        <f t="shared" si="2"/>
        <v>0.9885762290256532</v>
      </c>
      <c r="P23" s="44">
        <f t="shared" si="3"/>
        <v>0.011423770974346844</v>
      </c>
      <c r="S23" s="40"/>
    </row>
    <row r="24" spans="1:19" ht="12" customHeight="1">
      <c r="A24" s="27">
        <v>1994</v>
      </c>
      <c r="B24" s="364">
        <f t="shared" si="4"/>
        <v>4.438755544807132</v>
      </c>
      <c r="C24" s="252">
        <f t="shared" si="5"/>
        <v>3.3921496817098107</v>
      </c>
      <c r="D24" s="45">
        <f>AVERAGE(DataSpain!AA61,DataSpain!AA62)/DataSpain!B61</f>
        <v>3.3921496817098107</v>
      </c>
      <c r="E24" s="45">
        <f>AVERAGE(DataSpain!AC61,DataSpain!AC62)/DataSpain!B61</f>
        <v>1.522777788763229</v>
      </c>
      <c r="F24" s="365">
        <f>AVERAGE(DataSpain!AD61,DataSpain!AD62)/DataSpain!B61</f>
        <v>0.4761719256659076</v>
      </c>
      <c r="G24" s="41">
        <f t="shared" si="0"/>
        <v>-0.013605673587903211</v>
      </c>
      <c r="H24" s="42">
        <v>0.5</v>
      </c>
      <c r="I24" s="42">
        <f>AVERAGE(DataSpain!AR61,DataSpain!AR62)/DataSpain!B61</f>
        <v>0.25358551634805376</v>
      </c>
      <c r="J24" s="43">
        <f>AVERAGE(DataSpain!AS61,DataSpain!AS62)/DataSpain!B61</f>
        <v>0.767191189935957</v>
      </c>
      <c r="K24" s="41">
        <f t="shared" si="1"/>
        <v>4.425149871219229</v>
      </c>
      <c r="L24" s="42">
        <f t="shared" si="1"/>
        <v>3.8921496817098107</v>
      </c>
      <c r="M24" s="42">
        <f t="shared" si="6"/>
        <v>1.7763633051112828</v>
      </c>
      <c r="N24" s="43">
        <f t="shared" si="7"/>
        <v>1.2433631156018645</v>
      </c>
      <c r="O24" s="41">
        <f t="shared" si="2"/>
        <v>1.0030746243593676</v>
      </c>
      <c r="P24" s="44">
        <f t="shared" si="3"/>
        <v>-0.0030746243593676383</v>
      </c>
      <c r="S24" s="40"/>
    </row>
    <row r="25" spans="1:19" ht="12" customHeight="1">
      <c r="A25" s="27">
        <v>1995</v>
      </c>
      <c r="B25" s="364">
        <f t="shared" si="4"/>
        <v>4.295253964085181</v>
      </c>
      <c r="C25" s="252">
        <f t="shared" si="5"/>
        <v>3.207190893212927</v>
      </c>
      <c r="D25" s="45">
        <f>AVERAGE(DataSpain!AA62,DataSpain!AA63)/DataSpain!B62</f>
        <v>3.207190893212927</v>
      </c>
      <c r="E25" s="45">
        <f>AVERAGE(DataSpain!AC62,DataSpain!AC63)/DataSpain!B62</f>
        <v>1.544118612052682</v>
      </c>
      <c r="F25" s="365">
        <f>AVERAGE(DataSpain!AD62,DataSpain!AD63)/DataSpain!B62</f>
        <v>0.4560555411804279</v>
      </c>
      <c r="G25" s="41">
        <f t="shared" si="0"/>
        <v>-0.043381152482728225</v>
      </c>
      <c r="H25" s="42">
        <v>0.5</v>
      </c>
      <c r="I25" s="42">
        <f>AVERAGE(DataSpain!AR62,DataSpain!AR63)/DataSpain!B62</f>
        <v>0.23566640618935492</v>
      </c>
      <c r="J25" s="43">
        <f>AVERAGE(DataSpain!AS62,DataSpain!AS63)/DataSpain!B62</f>
        <v>0.7790475586720832</v>
      </c>
      <c r="K25" s="41">
        <f t="shared" si="1"/>
        <v>4.251872811602453</v>
      </c>
      <c r="L25" s="42">
        <f t="shared" si="1"/>
        <v>3.707190893212927</v>
      </c>
      <c r="M25" s="42">
        <f t="shared" si="6"/>
        <v>1.779785018242037</v>
      </c>
      <c r="N25" s="43">
        <f t="shared" si="7"/>
        <v>1.2351030998525112</v>
      </c>
      <c r="O25" s="41">
        <f t="shared" si="2"/>
        <v>1.0102028339992555</v>
      </c>
      <c r="P25" s="44">
        <f t="shared" si="3"/>
        <v>-0.01020283399925565</v>
      </c>
      <c r="S25" s="40"/>
    </row>
    <row r="26" spans="1:19" ht="12" customHeight="1">
      <c r="A26" s="27">
        <v>1996</v>
      </c>
      <c r="B26" s="364">
        <f t="shared" si="4"/>
        <v>4.329733573453434</v>
      </c>
      <c r="C26" s="252">
        <f t="shared" si="5"/>
        <v>3.16952508621007</v>
      </c>
      <c r="D26" s="45">
        <f>AVERAGE(DataSpain!AA63,DataSpain!AA64)/DataSpain!B63</f>
        <v>3.16952508621007</v>
      </c>
      <c r="E26" s="45">
        <f>AVERAGE(DataSpain!AC63,DataSpain!AC64)/DataSpain!B63</f>
        <v>1.6254120534563796</v>
      </c>
      <c r="F26" s="365">
        <f>AVERAGE(DataSpain!AD63,DataSpain!AD64)/DataSpain!B63</f>
        <v>0.46520356621301556</v>
      </c>
      <c r="G26" s="41">
        <f t="shared" si="0"/>
        <v>-0.10142973725870374</v>
      </c>
      <c r="H26" s="42">
        <v>0.5</v>
      </c>
      <c r="I26" s="42">
        <f>AVERAGE(DataSpain!AR63,DataSpain!AR64)/DataSpain!B63</f>
        <v>0.26010240897321046</v>
      </c>
      <c r="J26" s="43">
        <f>AVERAGE(DataSpain!AS63,DataSpain!AS64)/DataSpain!B63</f>
        <v>0.8615321462319142</v>
      </c>
      <c r="K26" s="41">
        <f t="shared" si="1"/>
        <v>4.228303836194731</v>
      </c>
      <c r="L26" s="42">
        <f t="shared" si="1"/>
        <v>3.66952508621007</v>
      </c>
      <c r="M26" s="42">
        <f t="shared" si="6"/>
        <v>1.88551446242959</v>
      </c>
      <c r="N26" s="43">
        <f t="shared" si="7"/>
        <v>1.3267357124449297</v>
      </c>
      <c r="O26" s="41">
        <f t="shared" si="2"/>
        <v>1.0239882802154505</v>
      </c>
      <c r="P26" s="44">
        <f t="shared" si="3"/>
        <v>-0.023988280215450554</v>
      </c>
      <c r="S26" s="40"/>
    </row>
    <row r="27" spans="1:19" ht="12" customHeight="1">
      <c r="A27" s="27">
        <v>1997</v>
      </c>
      <c r="B27" s="364">
        <f t="shared" si="4"/>
        <v>4.328442618803956</v>
      </c>
      <c r="C27" s="252">
        <f t="shared" si="5"/>
        <v>3.095290811246613</v>
      </c>
      <c r="D27" s="45">
        <f>AVERAGE(DataSpain!AA64,DataSpain!AA65)/DataSpain!B64</f>
        <v>3.095290811246613</v>
      </c>
      <c r="E27" s="45">
        <f>AVERAGE(DataSpain!AC64,DataSpain!AC65)/DataSpain!B64</f>
        <v>1.7138035631368727</v>
      </c>
      <c r="F27" s="365">
        <f>AVERAGE(DataSpain!AD64,DataSpain!AD65)/DataSpain!B64</f>
        <v>0.4806517555795295</v>
      </c>
      <c r="G27" s="41">
        <f t="shared" si="0"/>
        <v>-0.1222686583024738</v>
      </c>
      <c r="H27" s="42">
        <v>0.5</v>
      </c>
      <c r="I27" s="42">
        <f>AVERAGE(DataSpain!AR64,DataSpain!AR65)/DataSpain!B64</f>
        <v>0.2768469334245063</v>
      </c>
      <c r="J27" s="43">
        <f>AVERAGE(DataSpain!AS64,DataSpain!AS65)/DataSpain!B64</f>
        <v>0.8991155917269801</v>
      </c>
      <c r="K27" s="41">
        <f t="shared" si="1"/>
        <v>4.2061739605014825</v>
      </c>
      <c r="L27" s="42">
        <f t="shared" si="1"/>
        <v>3.595290811246613</v>
      </c>
      <c r="M27" s="42">
        <f t="shared" si="6"/>
        <v>1.990650496561379</v>
      </c>
      <c r="N27" s="43">
        <f t="shared" si="7"/>
        <v>1.3797673473065095</v>
      </c>
      <c r="O27" s="41">
        <f t="shared" si="2"/>
        <v>1.029068854367568</v>
      </c>
      <c r="P27" s="44">
        <f t="shared" si="3"/>
        <v>-0.029068854367567877</v>
      </c>
      <c r="S27" s="40"/>
    </row>
    <row r="28" spans="1:19" ht="12" customHeight="1">
      <c r="A28" s="27">
        <v>1998</v>
      </c>
      <c r="B28" s="364">
        <f t="shared" si="4"/>
        <v>4.421814654262991</v>
      </c>
      <c r="C28" s="252">
        <f t="shared" si="5"/>
        <v>3.073602221595484</v>
      </c>
      <c r="D28" s="45">
        <f>AVERAGE(DataSpain!AA65,DataSpain!AA66)/DataSpain!B65</f>
        <v>3.073602221595484</v>
      </c>
      <c r="E28" s="45">
        <f>AVERAGE(DataSpain!AC65,DataSpain!AC66)/DataSpain!B65</f>
        <v>1.858118952993201</v>
      </c>
      <c r="F28" s="365">
        <f>AVERAGE(DataSpain!AD65,DataSpain!AD66)/DataSpain!B65</f>
        <v>0.5099065203256934</v>
      </c>
      <c r="G28" s="41">
        <f t="shared" si="0"/>
        <v>-0.1111575914021089</v>
      </c>
      <c r="H28" s="42">
        <v>0.5</v>
      </c>
      <c r="I28" s="42">
        <f>AVERAGE(DataSpain!AR65,DataSpain!AR66)/DataSpain!B65</f>
        <v>0.28606550035953726</v>
      </c>
      <c r="J28" s="43">
        <f>AVERAGE(DataSpain!AS65,DataSpain!AS66)/DataSpain!B65</f>
        <v>0.8972230917616462</v>
      </c>
      <c r="K28" s="41">
        <f t="shared" si="1"/>
        <v>4.310657062860882</v>
      </c>
      <c r="L28" s="42">
        <f t="shared" si="1"/>
        <v>3.573602221595484</v>
      </c>
      <c r="M28" s="42">
        <f t="shared" si="6"/>
        <v>2.144184453352738</v>
      </c>
      <c r="N28" s="43">
        <f t="shared" si="7"/>
        <v>1.4071296120873396</v>
      </c>
      <c r="O28" s="41">
        <f t="shared" si="2"/>
        <v>1.0257866932537512</v>
      </c>
      <c r="P28" s="44">
        <f t="shared" si="3"/>
        <v>-0.025786693253751023</v>
      </c>
      <c r="S28" s="40"/>
    </row>
    <row r="29" spans="1:19" ht="12" customHeight="1">
      <c r="A29" s="27">
        <v>1999</v>
      </c>
      <c r="B29" s="366">
        <f t="shared" si="4"/>
        <v>4.626565748731932</v>
      </c>
      <c r="C29" s="252">
        <f t="shared" si="5"/>
        <v>3.208155310621242</v>
      </c>
      <c r="D29" s="45">
        <f>AVERAGE(DataSpain!AA66,DataSpain!AA67)/DataSpain!B66</f>
        <v>3.208155310621242</v>
      </c>
      <c r="E29" s="45">
        <f>AVERAGE(DataSpain!AC66,DataSpain!AC67)/DataSpain!B66</f>
        <v>1.9715530359315825</v>
      </c>
      <c r="F29" s="365">
        <f>AVERAGE(DataSpain!AD66,DataSpain!AD67)/DataSpain!B66</f>
        <v>0.5531425978208923</v>
      </c>
      <c r="G29" s="41">
        <f t="shared" si="0"/>
        <v>-0.07123921189071536</v>
      </c>
      <c r="H29" s="42">
        <v>0.5</v>
      </c>
      <c r="I29" s="42">
        <f>AVERAGE(DataSpain!AR66,DataSpain!AR67)/DataSpain!B66</f>
        <v>0.29696169894900026</v>
      </c>
      <c r="J29" s="43">
        <f>AVERAGE(DataSpain!AS66,DataSpain!AS67)/DataSpain!B66</f>
        <v>0.8682009108397156</v>
      </c>
      <c r="K29" s="41">
        <f t="shared" si="1"/>
        <v>4.555326536841217</v>
      </c>
      <c r="L29" s="42">
        <f t="shared" si="1"/>
        <v>3.708155310621242</v>
      </c>
      <c r="M29" s="42">
        <f t="shared" si="6"/>
        <v>2.2685147348805828</v>
      </c>
      <c r="N29" s="43">
        <f t="shared" si="7"/>
        <v>1.4213435086606079</v>
      </c>
      <c r="O29" s="41">
        <f t="shared" si="2"/>
        <v>1.01563866197397</v>
      </c>
      <c r="P29" s="44">
        <f t="shared" si="3"/>
        <v>-0.015638661973970038</v>
      </c>
      <c r="S29" s="40"/>
    </row>
    <row r="30" spans="1:19" ht="12" customHeight="1">
      <c r="A30" s="46">
        <v>2000</v>
      </c>
      <c r="B30" s="364">
        <f t="shared" si="4"/>
        <v>4.7898303742081065</v>
      </c>
      <c r="C30" s="253">
        <f t="shared" si="5"/>
        <v>3.4555113936217987</v>
      </c>
      <c r="D30" s="47">
        <f>AVERAGE(DataSpain!AA67,DataSpain!AA68)/DataSpain!B67</f>
        <v>3.4555113936217987</v>
      </c>
      <c r="E30" s="47">
        <f>AVERAGE(DataSpain!AC67,DataSpain!AC68)/DataSpain!B67</f>
        <v>1.9283712316616501</v>
      </c>
      <c r="F30" s="367">
        <f>AVERAGE(DataSpain!AD67,DataSpain!AD68)/DataSpain!B67</f>
        <v>0.5940522510753425</v>
      </c>
      <c r="G30" s="48">
        <f t="shared" si="0"/>
        <v>-0.016054373926049137</v>
      </c>
      <c r="H30" s="49">
        <v>0.5</v>
      </c>
      <c r="I30" s="49">
        <f>AVERAGE(DataSpain!AR67,DataSpain!AR68)/DataSpain!B67</f>
        <v>0.30016390856896846</v>
      </c>
      <c r="J30" s="50">
        <f>AVERAGE(DataSpain!AS67,DataSpain!AS68)/DataSpain!B67</f>
        <v>0.8162182824950176</v>
      </c>
      <c r="K30" s="48">
        <f t="shared" si="1"/>
        <v>4.773776000282058</v>
      </c>
      <c r="L30" s="49">
        <f t="shared" si="1"/>
        <v>3.9555113936217987</v>
      </c>
      <c r="M30" s="49">
        <f t="shared" si="6"/>
        <v>2.2285351402306186</v>
      </c>
      <c r="N30" s="50">
        <f t="shared" si="7"/>
        <v>1.41027053357036</v>
      </c>
      <c r="O30" s="48">
        <f t="shared" si="2"/>
        <v>1.003363034613501</v>
      </c>
      <c r="P30" s="51">
        <f t="shared" si="3"/>
        <v>-0.0033630346135010455</v>
      </c>
      <c r="S30" s="40"/>
    </row>
    <row r="31" spans="1:19" ht="12" customHeight="1">
      <c r="A31" s="27">
        <v>2001</v>
      </c>
      <c r="B31" s="364">
        <f t="shared" si="4"/>
        <v>5.067496390364816</v>
      </c>
      <c r="C31" s="54">
        <f t="shared" si="5"/>
        <v>3.8265754690616336</v>
      </c>
      <c r="D31" s="54">
        <f>AVERAGE(DataSpain!AA68,DataSpain!AA69)/DataSpain!B68</f>
        <v>3.8265754690616336</v>
      </c>
      <c r="E31" s="54">
        <f>AVERAGE(DataSpain!AC68,DataSpain!AC69)/DataSpain!B68</f>
        <v>1.8692493625205477</v>
      </c>
      <c r="F31" s="55">
        <f>AVERAGE(DataSpain!AD68,DataSpain!AD69)/DataSpain!B68</f>
        <v>0.6283284412173644</v>
      </c>
      <c r="G31" s="54">
        <f t="shared" si="0"/>
        <v>0.012788757795996197</v>
      </c>
      <c r="H31" s="54">
        <v>0.5</v>
      </c>
      <c r="I31" s="54">
        <f>AVERAGE(DataSpain!AR68,DataSpain!AR69)/DataSpain!B68</f>
        <v>0.29357446749418936</v>
      </c>
      <c r="J31" s="55">
        <f>AVERAGE(DataSpain!AS68,DataSpain!AS69)/DataSpain!B68</f>
        <v>0.7807857096981932</v>
      </c>
      <c r="K31" s="54">
        <f t="shared" si="1"/>
        <v>5.0802851481608124</v>
      </c>
      <c r="L31" s="54">
        <f t="shared" si="1"/>
        <v>4.326575469061634</v>
      </c>
      <c r="M31" s="54">
        <f t="shared" si="6"/>
        <v>2.1628238300147373</v>
      </c>
      <c r="N31" s="55">
        <f t="shared" si="7"/>
        <v>1.4091141509155576</v>
      </c>
      <c r="O31" s="54">
        <f t="shared" si="2"/>
        <v>0.9974826692945324</v>
      </c>
      <c r="P31" s="56">
        <f t="shared" si="3"/>
        <v>0.002517330705467594</v>
      </c>
      <c r="S31" s="40"/>
    </row>
    <row r="32" spans="1:19" ht="12" customHeight="1">
      <c r="A32" s="27">
        <v>2002</v>
      </c>
      <c r="B32" s="364">
        <f t="shared" si="4"/>
        <v>5.458653674396995</v>
      </c>
      <c r="C32" s="252">
        <f t="shared" si="5"/>
        <v>4.316305936314134</v>
      </c>
      <c r="D32" s="45">
        <f>AVERAGE(DataSpain!AA69,DataSpain!AA70)/DataSpain!B69</f>
        <v>4.316305936314134</v>
      </c>
      <c r="E32" s="45">
        <f>AVERAGE(DataSpain!AC69,DataSpain!AC70)/DataSpain!B69</f>
        <v>1.8046446951187813</v>
      </c>
      <c r="F32" s="365">
        <f>AVERAGE(DataSpain!AD69,DataSpain!AD70)/DataSpain!B69</f>
        <v>0.6622969570359204</v>
      </c>
      <c r="G32" s="41">
        <f t="shared" si="0"/>
        <v>0.03367008401777816</v>
      </c>
      <c r="H32" s="42">
        <v>0.5</v>
      </c>
      <c r="I32" s="42">
        <f>AVERAGE(DataSpain!AR69,DataSpain!AR70)/DataSpain!B69</f>
        <v>0.28614700024692</v>
      </c>
      <c r="J32" s="42">
        <f>AVERAGE(DataSpain!AS69,DataSpain!AS70)/DataSpain!B69</f>
        <v>0.7524769162291418</v>
      </c>
      <c r="K32" s="41">
        <f t="shared" si="1"/>
        <v>5.4923237584147735</v>
      </c>
      <c r="L32" s="42">
        <f t="shared" si="1"/>
        <v>4.816305936314134</v>
      </c>
      <c r="M32" s="42">
        <f t="shared" si="6"/>
        <v>2.0907916953657013</v>
      </c>
      <c r="N32" s="42">
        <f t="shared" si="7"/>
        <v>1.4147738732650623</v>
      </c>
      <c r="O32" s="57">
        <f t="shared" si="2"/>
        <v>0.9938696104784077</v>
      </c>
      <c r="P32" s="44">
        <f t="shared" si="3"/>
        <v>0.0061303895215922615</v>
      </c>
      <c r="S32" s="40"/>
    </row>
    <row r="33" spans="1:19" ht="12" customHeight="1">
      <c r="A33" s="27">
        <v>2003</v>
      </c>
      <c r="B33" s="364">
        <f t="shared" si="4"/>
        <v>5.982831141916668</v>
      </c>
      <c r="C33" s="252">
        <f t="shared" si="5"/>
        <v>4.8878475851052245</v>
      </c>
      <c r="D33" s="45">
        <f>AVERAGE(DataSpain!AA70,DataSpain!AA71)/DataSpain!B70</f>
        <v>4.8878475851052245</v>
      </c>
      <c r="E33" s="45">
        <f>AVERAGE(DataSpain!AC70,DataSpain!AC71)/DataSpain!B70</f>
        <v>1.8076724795178685</v>
      </c>
      <c r="F33" s="365">
        <f>AVERAGE(DataSpain!AD70,DataSpain!AD71)/DataSpain!B70</f>
        <v>0.7126889227064248</v>
      </c>
      <c r="G33" s="41">
        <f t="shared" si="0"/>
        <v>0.06214171396415469</v>
      </c>
      <c r="H33" s="42">
        <v>0.5</v>
      </c>
      <c r="I33" s="42">
        <f>AVERAGE(DataSpain!AR70,DataSpain!AR71)/DataSpain!B70</f>
        <v>0.280543101726913</v>
      </c>
      <c r="J33" s="42">
        <f>AVERAGE(DataSpain!AS70,DataSpain!AS71)/DataSpain!B70</f>
        <v>0.7184013877627583</v>
      </c>
      <c r="K33" s="41">
        <f t="shared" si="1"/>
        <v>6.044972855880823</v>
      </c>
      <c r="L33" s="42">
        <f t="shared" si="1"/>
        <v>5.3878475851052245</v>
      </c>
      <c r="M33" s="42">
        <f t="shared" si="6"/>
        <v>2.0882155812447816</v>
      </c>
      <c r="N33" s="43">
        <f t="shared" si="7"/>
        <v>1.431090310469183</v>
      </c>
      <c r="O33" s="41">
        <f t="shared" si="2"/>
        <v>0.9897201004130729</v>
      </c>
      <c r="P33" s="44">
        <f t="shared" si="3"/>
        <v>0.010279899586927082</v>
      </c>
      <c r="S33" s="40"/>
    </row>
    <row r="34" spans="1:19" ht="12" customHeight="1">
      <c r="A34" s="27">
        <v>2004</v>
      </c>
      <c r="B34" s="364">
        <f t="shared" si="4"/>
        <v>6.655964473547936</v>
      </c>
      <c r="C34" s="252">
        <f t="shared" si="5"/>
        <v>5.5610367380728425</v>
      </c>
      <c r="D34" s="45">
        <f>AVERAGE(DataSpain!AA71,DataSpain!AA72)/DataSpain!B71</f>
        <v>5.5610367380728425</v>
      </c>
      <c r="E34" s="45">
        <f>AVERAGE(DataSpain!AC71,DataSpain!AC72)/DataSpain!B71</f>
        <v>1.8781661395974412</v>
      </c>
      <c r="F34" s="365">
        <f>AVERAGE(DataSpain!AD71,DataSpain!AD72)/DataSpain!B71</f>
        <v>0.7832384041223482</v>
      </c>
      <c r="G34" s="41">
        <f t="shared" si="0"/>
        <v>0.09201807216095537</v>
      </c>
      <c r="H34" s="42">
        <v>0.5</v>
      </c>
      <c r="I34" s="42">
        <f>AVERAGE(DataSpain!AR71,DataSpain!AR72)/DataSpain!B71</f>
        <v>0.2830558735941865</v>
      </c>
      <c r="J34" s="42">
        <f>AVERAGE(DataSpain!AS71,DataSpain!AS72)/DataSpain!B71</f>
        <v>0.6910378014332311</v>
      </c>
      <c r="K34" s="41">
        <f t="shared" si="1"/>
        <v>6.747982545708892</v>
      </c>
      <c r="L34" s="42">
        <f t="shared" si="1"/>
        <v>6.0610367380728425</v>
      </c>
      <c r="M34" s="42">
        <f t="shared" si="6"/>
        <v>2.1612220131916278</v>
      </c>
      <c r="N34" s="43">
        <f t="shared" si="7"/>
        <v>1.4742762055555794</v>
      </c>
      <c r="O34" s="41">
        <f t="shared" si="2"/>
        <v>0.9863636173422721</v>
      </c>
      <c r="P34" s="44">
        <f t="shared" si="3"/>
        <v>0.01363638265772791</v>
      </c>
      <c r="S34" s="40"/>
    </row>
    <row r="35" spans="1:19" ht="12" customHeight="1">
      <c r="A35" s="27">
        <v>2005</v>
      </c>
      <c r="B35" s="364">
        <f t="shared" si="4"/>
        <v>7.242105614152319</v>
      </c>
      <c r="C35" s="252">
        <f t="shared" si="5"/>
        <v>6.140591213963212</v>
      </c>
      <c r="D35" s="45">
        <f>AVERAGE(DataSpain!AA72,DataSpain!AA73)/DataSpain!B72</f>
        <v>6.140591213963212</v>
      </c>
      <c r="E35" s="45">
        <f>AVERAGE(DataSpain!AC72,DataSpain!AC73)/DataSpain!B72</f>
        <v>1.965732449253678</v>
      </c>
      <c r="F35" s="365">
        <f>AVERAGE(DataSpain!AD72,DataSpain!AD73)/DataSpain!B72</f>
        <v>0.8642180490645721</v>
      </c>
      <c r="G35" s="41">
        <f t="shared" si="0"/>
        <v>0.134970663469119</v>
      </c>
      <c r="H35" s="42">
        <v>0.5</v>
      </c>
      <c r="I35" s="42">
        <f>AVERAGE(DataSpain!AR72,DataSpain!AR73)/DataSpain!B72</f>
        <v>0.3057132217096931</v>
      </c>
      <c r="J35" s="42">
        <f>AVERAGE(DataSpain!AS72,DataSpain!AS73)/DataSpain!B72</f>
        <v>0.6707425582405742</v>
      </c>
      <c r="K35" s="41">
        <f t="shared" si="1"/>
        <v>7.377076277621438</v>
      </c>
      <c r="L35" s="42">
        <f t="shared" si="1"/>
        <v>6.640591213963212</v>
      </c>
      <c r="M35" s="42">
        <f t="shared" si="6"/>
        <v>2.271445670963371</v>
      </c>
      <c r="N35" s="43">
        <f t="shared" si="7"/>
        <v>1.5349606073051463</v>
      </c>
      <c r="O35" s="41">
        <f t="shared" si="2"/>
        <v>0.9817040439342405</v>
      </c>
      <c r="P35" s="44">
        <f t="shared" si="3"/>
        <v>0.018295956065759577</v>
      </c>
      <c r="S35" s="40"/>
    </row>
    <row r="36" spans="1:19" ht="12" customHeight="1">
      <c r="A36" s="27">
        <v>2006</v>
      </c>
      <c r="B36" s="364">
        <f t="shared" si="4"/>
        <v>7.685735521773333</v>
      </c>
      <c r="C36" s="252">
        <f t="shared" si="5"/>
        <v>6.5171076596627255</v>
      </c>
      <c r="D36" s="45">
        <f>AVERAGE(DataSpain!AA73,DataSpain!AA74)/DataSpain!B73</f>
        <v>6.5171076596627255</v>
      </c>
      <c r="E36" s="45">
        <f>AVERAGE(DataSpain!AC73,DataSpain!AC74)/DataSpain!B73</f>
        <v>2.1235387388979503</v>
      </c>
      <c r="F36" s="365">
        <f>AVERAGE(DataSpain!AD73,DataSpain!AD74)/DataSpain!B73</f>
        <v>0.9549108767873427</v>
      </c>
      <c r="G36" s="41">
        <f t="shared" si="0"/>
        <v>0.20170610448598292</v>
      </c>
      <c r="H36" s="42">
        <v>0.5</v>
      </c>
      <c r="I36" s="42">
        <f>AVERAGE(DataSpain!AR73,DataSpain!AR74)/DataSpain!B73</f>
        <v>0.33077890766997164</v>
      </c>
      <c r="J36" s="42">
        <f>AVERAGE(DataSpain!AS73,DataSpain!AS74)/DataSpain!B73</f>
        <v>0.6290728031839887</v>
      </c>
      <c r="K36" s="41">
        <f t="shared" si="1"/>
        <v>7.887441626259316</v>
      </c>
      <c r="L36" s="42">
        <f t="shared" si="1"/>
        <v>7.0171076596627255</v>
      </c>
      <c r="M36" s="42">
        <f t="shared" si="6"/>
        <v>2.454317646567922</v>
      </c>
      <c r="N36" s="43">
        <f t="shared" si="7"/>
        <v>1.5839836799713314</v>
      </c>
      <c r="O36" s="41">
        <f t="shared" si="2"/>
        <v>0.9744269290292492</v>
      </c>
      <c r="P36" s="44">
        <f t="shared" si="3"/>
        <v>0.025573070970750712</v>
      </c>
      <c r="S36" s="40"/>
    </row>
    <row r="37" spans="1:19" ht="12" customHeight="1">
      <c r="A37" s="27">
        <v>2007</v>
      </c>
      <c r="B37" s="364">
        <f t="shared" si="4"/>
        <v>7.924550004112181</v>
      </c>
      <c r="C37" s="252">
        <f t="shared" si="5"/>
        <v>6.7679274362351425</v>
      </c>
      <c r="D37" s="45">
        <f>AVERAGE(DataSpain!AA74,DataSpain!AA75)/DataSpain!B74</f>
        <v>6.7679274362351425</v>
      </c>
      <c r="E37" s="45">
        <f>AVERAGE(DataSpain!AC74,DataSpain!AC75)/DataSpain!B74</f>
        <v>2.1857603884678247</v>
      </c>
      <c r="F37" s="365">
        <f>AVERAGE(DataSpain!AD74,DataSpain!AD75)/DataSpain!B74</f>
        <v>1.0291378205907873</v>
      </c>
      <c r="G37" s="41">
        <f t="shared" si="0"/>
        <v>0.26333372138414834</v>
      </c>
      <c r="H37" s="42">
        <v>0.5</v>
      </c>
      <c r="I37" s="42">
        <f>AVERAGE(DataSpain!AR74,DataSpain!AR75)/DataSpain!B74</f>
        <v>0.3496943781282977</v>
      </c>
      <c r="J37" s="42">
        <f>AVERAGE(DataSpain!AS74,DataSpain!AS75)/DataSpain!B74</f>
        <v>0.5863606567441494</v>
      </c>
      <c r="K37" s="41">
        <f t="shared" si="1"/>
        <v>8.187883725496329</v>
      </c>
      <c r="L37" s="42">
        <f t="shared" si="1"/>
        <v>7.2679274362351425</v>
      </c>
      <c r="M37" s="42">
        <f t="shared" si="6"/>
        <v>2.5354547665961222</v>
      </c>
      <c r="N37" s="43">
        <f t="shared" si="7"/>
        <v>1.6154984773349366</v>
      </c>
      <c r="O37" s="41">
        <f t="shared" si="2"/>
        <v>0.9678386100471663</v>
      </c>
      <c r="P37" s="44">
        <f t="shared" si="3"/>
        <v>0.03216138995283372</v>
      </c>
      <c r="S37" s="40"/>
    </row>
    <row r="38" spans="1:19" ht="12" customHeight="1">
      <c r="A38" s="27">
        <v>2008</v>
      </c>
      <c r="B38" s="364">
        <f t="shared" si="4"/>
        <v>7.862356584556813</v>
      </c>
      <c r="C38" s="252">
        <f t="shared" si="5"/>
        <v>6.883459991015335</v>
      </c>
      <c r="D38" s="45">
        <f>AVERAGE(DataSpain!AA75,DataSpain!AA76)/DataSpain!B75</f>
        <v>6.883459991015335</v>
      </c>
      <c r="E38" s="45">
        <f>AVERAGE(DataSpain!AC75,DataSpain!AC76)/DataSpain!B75</f>
        <v>2.0553381047348727</v>
      </c>
      <c r="F38" s="365">
        <f>AVERAGE(DataSpain!AD75,DataSpain!AD76)/DataSpain!B75</f>
        <v>1.076441511193395</v>
      </c>
      <c r="G38" s="41">
        <f t="shared" si="0"/>
        <v>0.2539710516822423</v>
      </c>
      <c r="H38" s="42">
        <v>0.5</v>
      </c>
      <c r="I38" s="42">
        <f>AVERAGE(DataSpain!AR75,DataSpain!AR76)/DataSpain!B75</f>
        <v>0.3729925853826763</v>
      </c>
      <c r="J38" s="42">
        <f>AVERAGE(DataSpain!AS75,DataSpain!AS76)/DataSpain!B75</f>
        <v>0.619021533700434</v>
      </c>
      <c r="K38" s="41">
        <f t="shared" si="1"/>
        <v>8.116327636239054</v>
      </c>
      <c r="L38" s="42">
        <f t="shared" si="1"/>
        <v>7.383459991015335</v>
      </c>
      <c r="M38" s="42">
        <f t="shared" si="6"/>
        <v>2.4283306901175488</v>
      </c>
      <c r="N38" s="43">
        <f t="shared" si="7"/>
        <v>1.6954630448938288</v>
      </c>
      <c r="O38" s="41">
        <f t="shared" si="2"/>
        <v>0.9687086250007613</v>
      </c>
      <c r="P38" s="44">
        <f t="shared" si="3"/>
        <v>0.031291374999238876</v>
      </c>
      <c r="S38" s="40"/>
    </row>
    <row r="39" spans="1:19" ht="12" customHeight="1">
      <c r="A39" s="27">
        <v>2009</v>
      </c>
      <c r="B39" s="364">
        <f t="shared" si="4"/>
        <v>7.888425114648596</v>
      </c>
      <c r="C39" s="252">
        <f t="shared" si="5"/>
        <v>6.973182887559233</v>
      </c>
      <c r="D39" s="45">
        <f>AVERAGE(DataSpain!AA76,DataSpain!AA77)/DataSpain!B76</f>
        <v>6.973182887559233</v>
      </c>
      <c r="E39" s="45">
        <f>AVERAGE(DataSpain!AC76,DataSpain!AC77)/DataSpain!B76</f>
        <v>2.041513889949091</v>
      </c>
      <c r="F39" s="365">
        <f>AVERAGE(DataSpain!AD76,DataSpain!AD77)/DataSpain!B76</f>
        <v>1.1262716628597267</v>
      </c>
      <c r="G39" s="41">
        <f t="shared" si="0"/>
        <v>0.14389971403909496</v>
      </c>
      <c r="H39" s="42">
        <v>0.5</v>
      </c>
      <c r="I39" s="42">
        <f>AVERAGE(DataSpain!AR76,DataSpain!AR77)/DataSpain!B76</f>
        <v>0.42328809240001647</v>
      </c>
      <c r="J39" s="42">
        <f>AVERAGE(DataSpain!AS76,DataSpain!AS77)/DataSpain!B76</f>
        <v>0.7793883783609215</v>
      </c>
      <c r="K39" s="41">
        <f t="shared" si="1"/>
        <v>8.032324828687692</v>
      </c>
      <c r="L39" s="42">
        <f t="shared" si="1"/>
        <v>7.473182887559233</v>
      </c>
      <c r="M39" s="42">
        <f t="shared" si="6"/>
        <v>2.4648019823491074</v>
      </c>
      <c r="N39" s="43">
        <f t="shared" si="7"/>
        <v>1.9056600412206481</v>
      </c>
      <c r="O39" s="41">
        <f t="shared" si="2"/>
        <v>0.9820849234675927</v>
      </c>
      <c r="P39" s="44">
        <f t="shared" si="3"/>
        <v>0.017915076532407252</v>
      </c>
      <c r="S39" s="40"/>
    </row>
    <row r="40" spans="1:19" ht="12" customHeight="1" thickBot="1">
      <c r="A40" s="254">
        <v>2010</v>
      </c>
      <c r="B40" s="368">
        <f t="shared" si="4"/>
        <v>7.552098742346842</v>
      </c>
      <c r="C40" s="255">
        <f t="shared" si="5"/>
        <v>6.6101896886069715</v>
      </c>
      <c r="D40" s="256">
        <f>AVERAGE(DataSpain!AA77,DataSpain!AA78)/DataSpain!B77</f>
        <v>6.6101896886069715</v>
      </c>
      <c r="E40" s="256">
        <f>AVERAGE(DataSpain!AC77,DataSpain!AC78)/DataSpain!B77</f>
        <v>2.0487640603867554</v>
      </c>
      <c r="F40" s="369">
        <f>AVERAGE(DataSpain!AD77,DataSpain!AD78)/DataSpain!B77</f>
        <v>1.1068550066468859</v>
      </c>
      <c r="G40" s="257">
        <f t="shared" si="0"/>
        <v>0.047557410960027524</v>
      </c>
      <c r="H40" s="258">
        <v>0.5</v>
      </c>
      <c r="I40" s="258">
        <f>AVERAGE(DataSpain!AR77,DataSpain!AR78)/DataSpain!B77</f>
        <v>0.43991171364915765</v>
      </c>
      <c r="J40" s="258">
        <f>AVERAGE(DataSpain!AS77,DataSpain!AS78)/DataSpain!B77</f>
        <v>0.8923543026891302</v>
      </c>
      <c r="K40" s="257">
        <f t="shared" si="1"/>
        <v>7.599656153306869</v>
      </c>
      <c r="L40" s="258">
        <f t="shared" si="1"/>
        <v>7.1101896886069715</v>
      </c>
      <c r="M40" s="258">
        <f t="shared" si="6"/>
        <v>2.488675774035913</v>
      </c>
      <c r="N40" s="259">
        <f t="shared" si="7"/>
        <v>1.999209309336016</v>
      </c>
      <c r="O40" s="257">
        <f t="shared" si="2"/>
        <v>0.9937421628030719</v>
      </c>
      <c r="P40" s="260">
        <f t="shared" si="3"/>
        <v>0.006257837196928137</v>
      </c>
      <c r="S40" s="40"/>
    </row>
    <row r="41" ht="12.75" customHeight="1" thickTop="1"/>
    <row r="45" spans="3:4" ht="12" customHeight="1">
      <c r="C45" s="40"/>
      <c r="D45" s="40"/>
    </row>
    <row r="47" ht="12" customHeight="1">
      <c r="Z47" s="58"/>
    </row>
  </sheetData>
  <sheetProtection/>
  <mergeCells count="10">
    <mergeCell ref="A3:P3"/>
    <mergeCell ref="A6:A9"/>
    <mergeCell ref="B6:F6"/>
    <mergeCell ref="G6:J6"/>
    <mergeCell ref="K6:P6"/>
    <mergeCell ref="B7:F7"/>
    <mergeCell ref="G7:J7"/>
    <mergeCell ref="K7:N7"/>
    <mergeCell ref="O7:O9"/>
    <mergeCell ref="P7:P9"/>
  </mergeCells>
  <printOptions horizontalCentered="1" verticalCentered="1"/>
  <pageMargins left="0.7900000000000001" right="0.7900000000000001" top="0.98" bottom="0.98" header="0.51" footer="0.51"/>
  <pageSetup fitToHeight="1" fitToWidth="1"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3:AK257"/>
  <sheetViews>
    <sheetView workbookViewId="0" topLeftCell="A1">
      <pane xSplit="1" ySplit="9" topLeftCell="B10" activePane="bottomRight" state="frozen"/>
      <selection pane="topLeft" activeCell="A1" sqref="A1"/>
      <selection pane="topRight" activeCell="B1" sqref="B1"/>
      <selection pane="bottomLeft" activeCell="A9" sqref="A9"/>
      <selection pane="bottomRight" activeCell="A3" sqref="A3:O3"/>
    </sheetView>
  </sheetViews>
  <sheetFormatPr defaultColWidth="11.00390625" defaultRowHeight="12" customHeight="1"/>
  <cols>
    <col min="1" max="7" width="8.625" style="59" customWidth="1"/>
    <col min="8" max="9" width="11.375" style="59" customWidth="1"/>
    <col min="10" max="13" width="8.625" style="59" customWidth="1"/>
    <col min="14" max="14" width="9.375" style="59" customWidth="1"/>
    <col min="15" max="17" width="9.625" style="59" customWidth="1"/>
    <col min="18" max="24" width="11.625" style="59" customWidth="1"/>
    <col min="25" max="28" width="11.625" style="102" customWidth="1"/>
    <col min="29" max="40" width="9.625" style="102" customWidth="1"/>
    <col min="41" max="92" width="9.625" style="59" customWidth="1"/>
    <col min="93" max="16384" width="10.875" style="59" customWidth="1"/>
  </cols>
  <sheetData>
    <row r="2" ht="12.75" customHeight="1" thickBot="1"/>
    <row r="3" spans="1:16" ht="18.75" customHeight="1" thickTop="1">
      <c r="A3" s="311" t="s">
        <v>213</v>
      </c>
      <c r="B3" s="312"/>
      <c r="C3" s="312"/>
      <c r="D3" s="312"/>
      <c r="E3" s="312"/>
      <c r="F3" s="312"/>
      <c r="G3" s="312"/>
      <c r="H3" s="312"/>
      <c r="I3" s="312"/>
      <c r="J3" s="312"/>
      <c r="K3" s="312"/>
      <c r="L3" s="312"/>
      <c r="M3" s="312"/>
      <c r="N3" s="312"/>
      <c r="O3" s="313"/>
      <c r="P3" s="60"/>
    </row>
    <row r="4" spans="1:15" ht="12" customHeight="1">
      <c r="A4" s="61"/>
      <c r="B4" s="62"/>
      <c r="C4" s="62"/>
      <c r="D4" s="62"/>
      <c r="E4" s="62"/>
      <c r="F4" s="62"/>
      <c r="G4" s="62"/>
      <c r="H4" s="62"/>
      <c r="I4" s="62"/>
      <c r="J4" s="62"/>
      <c r="K4" s="62"/>
      <c r="L4" s="62"/>
      <c r="M4" s="62"/>
      <c r="N4" s="62"/>
      <c r="O4" s="63"/>
    </row>
    <row r="5" spans="1:16" ht="12" customHeight="1">
      <c r="A5" s="61"/>
      <c r="B5" s="64" t="s">
        <v>78</v>
      </c>
      <c r="C5" s="64" t="s">
        <v>79</v>
      </c>
      <c r="D5" s="64" t="s">
        <v>80</v>
      </c>
      <c r="E5" s="64" t="s">
        <v>81</v>
      </c>
      <c r="F5" s="64" t="s">
        <v>82</v>
      </c>
      <c r="G5" s="64" t="s">
        <v>83</v>
      </c>
      <c r="H5" s="64" t="s">
        <v>84</v>
      </c>
      <c r="I5" s="64" t="s">
        <v>85</v>
      </c>
      <c r="J5" s="64" t="s">
        <v>86</v>
      </c>
      <c r="K5" s="64" t="s">
        <v>87</v>
      </c>
      <c r="L5" s="64" t="s">
        <v>88</v>
      </c>
      <c r="M5" s="64" t="s">
        <v>89</v>
      </c>
      <c r="N5" s="64" t="s">
        <v>90</v>
      </c>
      <c r="O5" s="65" t="s">
        <v>91</v>
      </c>
      <c r="P5" s="66"/>
    </row>
    <row r="6" spans="1:16" ht="39" customHeight="1">
      <c r="A6" s="326"/>
      <c r="B6" s="327" t="s">
        <v>117</v>
      </c>
      <c r="C6" s="328"/>
      <c r="D6" s="328"/>
      <c r="E6" s="328"/>
      <c r="F6" s="328"/>
      <c r="G6" s="328"/>
      <c r="H6" s="328"/>
      <c r="I6" s="329"/>
      <c r="J6" s="327" t="s">
        <v>118</v>
      </c>
      <c r="K6" s="328"/>
      <c r="L6" s="328"/>
      <c r="M6" s="328"/>
      <c r="N6" s="328"/>
      <c r="O6" s="330"/>
      <c r="P6" s="67"/>
    </row>
    <row r="7" spans="1:16" ht="15" customHeight="1">
      <c r="A7" s="326"/>
      <c r="B7" s="319" t="s">
        <v>129</v>
      </c>
      <c r="C7" s="320"/>
      <c r="D7" s="320"/>
      <c r="E7" s="320"/>
      <c r="F7" s="320"/>
      <c r="G7" s="321"/>
      <c r="H7" s="331" t="s">
        <v>130</v>
      </c>
      <c r="I7" s="333" t="s">
        <v>119</v>
      </c>
      <c r="J7" s="319" t="s">
        <v>129</v>
      </c>
      <c r="K7" s="320"/>
      <c r="L7" s="320"/>
      <c r="M7" s="320"/>
      <c r="N7" s="321"/>
      <c r="O7" s="335" t="s">
        <v>120</v>
      </c>
      <c r="P7" s="68"/>
    </row>
    <row r="8" spans="1:19" ht="78.75" customHeight="1">
      <c r="A8" s="326"/>
      <c r="B8" s="28" t="s">
        <v>121</v>
      </c>
      <c r="C8" s="69" t="s">
        <v>98</v>
      </c>
      <c r="D8" s="69" t="s">
        <v>100</v>
      </c>
      <c r="E8" s="70" t="s">
        <v>122</v>
      </c>
      <c r="F8" s="337" t="s">
        <v>131</v>
      </c>
      <c r="G8" s="339" t="s">
        <v>123</v>
      </c>
      <c r="H8" s="332"/>
      <c r="I8" s="334"/>
      <c r="J8" s="28" t="s">
        <v>124</v>
      </c>
      <c r="K8" s="69" t="s">
        <v>125</v>
      </c>
      <c r="L8" s="30" t="s">
        <v>126</v>
      </c>
      <c r="M8" s="69" t="s">
        <v>127</v>
      </c>
      <c r="N8" s="71" t="s">
        <v>128</v>
      </c>
      <c r="O8" s="336"/>
      <c r="P8" s="72"/>
      <c r="R8" s="73"/>
      <c r="S8" s="73"/>
    </row>
    <row r="9" spans="1:16" ht="18.75" customHeight="1">
      <c r="A9" s="326"/>
      <c r="B9" s="32" t="s">
        <v>132</v>
      </c>
      <c r="C9" s="72" t="s">
        <v>133</v>
      </c>
      <c r="D9" s="72" t="s">
        <v>134</v>
      </c>
      <c r="E9" s="34" t="s">
        <v>135</v>
      </c>
      <c r="F9" s="338"/>
      <c r="G9" s="340"/>
      <c r="H9" s="332"/>
      <c r="I9" s="334"/>
      <c r="J9" s="32" t="s">
        <v>136</v>
      </c>
      <c r="K9" s="72" t="s">
        <v>137</v>
      </c>
      <c r="L9" s="74" t="s">
        <v>138</v>
      </c>
      <c r="M9" s="72" t="s">
        <v>139</v>
      </c>
      <c r="N9" s="75" t="s">
        <v>140</v>
      </c>
      <c r="O9" s="336"/>
      <c r="P9" s="72"/>
    </row>
    <row r="10" spans="1:20" ht="12" customHeight="1">
      <c r="A10" s="83">
        <v>1980</v>
      </c>
      <c r="B10" s="36"/>
      <c r="C10" s="76"/>
      <c r="D10" s="76"/>
      <c r="E10" s="77"/>
      <c r="F10" s="36"/>
      <c r="G10" s="38"/>
      <c r="H10" s="78"/>
      <c r="I10" s="79"/>
      <c r="J10" s="36"/>
      <c r="K10" s="37"/>
      <c r="L10" s="37"/>
      <c r="M10" s="37"/>
      <c r="N10" s="38"/>
      <c r="O10" s="80"/>
      <c r="P10" s="81"/>
      <c r="R10" s="82"/>
      <c r="S10" s="82"/>
      <c r="T10" s="82"/>
    </row>
    <row r="11" spans="1:20" ht="12" customHeight="1">
      <c r="A11" s="83">
        <v>1981</v>
      </c>
      <c r="B11" s="41"/>
      <c r="C11" s="52"/>
      <c r="D11" s="84">
        <f>AVERAGE((DataSpain!AF48+DataSpain!AJ48),(DataSpain!AF49+DataSpain!AJ49))/DataSpain!B48</f>
        <v>2.6657976353154216</v>
      </c>
      <c r="E11" s="85">
        <f>AVERAGE((DataSpain!AK48+DataSpain!AG48-DataSpain!AH48-DataSpain!AL48),(DataSpain!AK49+DataSpain!AG49-DataSpain!AH49-DataSpain!AL49))/DataSpain!B48</f>
        <v>2.9172585585831756</v>
      </c>
      <c r="F11" s="41">
        <f>AVERAGE((DataSpain!AL48+DataSpain!AH48),(DataSpain!AL49+DataSpain!AH49))/DataSpain!B48</f>
        <v>0.659215485037625</v>
      </c>
      <c r="G11" s="43"/>
      <c r="H11" s="86"/>
      <c r="I11" s="87"/>
      <c r="J11" s="41">
        <f aca="true" t="shared" si="0" ref="J11:J40">K11-M11</f>
        <v>-0.11378536150342716</v>
      </c>
      <c r="K11" s="42">
        <f>AVERAGE(DataSpain!AM48,DataSpain!AM49)/DataSpain!B48</f>
        <v>0.2413557711980603</v>
      </c>
      <c r="L11" s="42">
        <f>AVERAGE(DataSpain!AN48,DataSpain!AN49)/DataSpain!B48</f>
        <v>0.013953476401439787</v>
      </c>
      <c r="M11" s="42">
        <f>AVERAGE(DataSpain!AO48,DataSpain!AO49)/DataSpain!B48</f>
        <v>0.35514113270148745</v>
      </c>
      <c r="N11" s="89">
        <f>AVERAGE(DataSpain!AP48,DataSpain!AP49)/DataSpain!B48</f>
        <v>0.06557520661125397</v>
      </c>
      <c r="O11" s="90"/>
      <c r="P11" s="81"/>
      <c r="R11" s="82"/>
      <c r="S11" s="82"/>
      <c r="T11" s="82"/>
    </row>
    <row r="12" spans="1:20" ht="12" customHeight="1">
      <c r="A12" s="83">
        <v>1982</v>
      </c>
      <c r="B12" s="41"/>
      <c r="C12" s="52"/>
      <c r="D12" s="84">
        <f>AVERAGE((DataSpain!AF49+DataSpain!AJ49),(DataSpain!AF50+DataSpain!AJ50))/DataSpain!B49</f>
        <v>2.7324617938058133</v>
      </c>
      <c r="E12" s="85">
        <f>AVERAGE((DataSpain!AK49+DataSpain!AG49-DataSpain!AH49-DataSpain!AL49),(DataSpain!AK50+DataSpain!AG50-DataSpain!AH50-DataSpain!AL50))/DataSpain!B49</f>
        <v>3.020802892944383</v>
      </c>
      <c r="F12" s="41">
        <f>AVERAGE((DataSpain!AL49+DataSpain!AH49),(DataSpain!AL50+DataSpain!AH50))/DataSpain!B49</f>
        <v>0.607086708063252</v>
      </c>
      <c r="G12" s="43"/>
      <c r="H12" s="86"/>
      <c r="I12" s="87"/>
      <c r="J12" s="41">
        <f t="shared" si="0"/>
        <v>-0.13516560593681703</v>
      </c>
      <c r="K12" s="42">
        <f>AVERAGE(DataSpain!AM49,DataSpain!AM50)/DataSpain!B49</f>
        <v>0.25135204723858867</v>
      </c>
      <c r="L12" s="88">
        <f>AVERAGE(DataSpain!AN49,DataSpain!AN50)/DataSpain!B49</f>
        <v>0.01915481895261475</v>
      </c>
      <c r="M12" s="42">
        <f>AVERAGE(DataSpain!AO49,DataSpain!AO50)/DataSpain!B49</f>
        <v>0.3865176531754057</v>
      </c>
      <c r="N12" s="89">
        <f>AVERAGE(DataSpain!AP49,DataSpain!AP50)/DataSpain!B49</f>
        <v>0.06739585369055934</v>
      </c>
      <c r="O12" s="90"/>
      <c r="P12" s="81"/>
      <c r="Q12" s="96"/>
      <c r="R12" s="82"/>
      <c r="S12" s="82"/>
      <c r="T12" s="82"/>
    </row>
    <row r="13" spans="1:20" ht="12" customHeight="1">
      <c r="A13" s="83">
        <v>1983</v>
      </c>
      <c r="B13" s="41"/>
      <c r="C13" s="52"/>
      <c r="D13" s="84">
        <f>AVERAGE((DataSpain!AF50+DataSpain!AJ50),(DataSpain!AF51+DataSpain!AJ51))/DataSpain!B50</f>
        <v>2.816018797895692</v>
      </c>
      <c r="E13" s="85">
        <f>AVERAGE((DataSpain!AK50+DataSpain!AG50-DataSpain!AH50-DataSpain!AL50),(DataSpain!AK51+DataSpain!AG51-DataSpain!AH51-DataSpain!AL51))/DataSpain!B50</f>
        <v>3.1254730877508075</v>
      </c>
      <c r="F13" s="41">
        <f>AVERAGE((DataSpain!AL50+DataSpain!AH50),(DataSpain!AL51+DataSpain!AH51))/DataSpain!B50</f>
        <v>0.564988166047955</v>
      </c>
      <c r="G13" s="43"/>
      <c r="H13" s="86"/>
      <c r="I13" s="87"/>
      <c r="J13" s="41">
        <f t="shared" si="0"/>
        <v>-0.15315138995840327</v>
      </c>
      <c r="K13" s="42">
        <f>AVERAGE(DataSpain!AM50,DataSpain!AM51)/DataSpain!B50</f>
        <v>0.2620783008202591</v>
      </c>
      <c r="L13" s="88">
        <f>AVERAGE(DataSpain!AN50,DataSpain!AN51)/DataSpain!B50</f>
        <v>0.025401154997764498</v>
      </c>
      <c r="M13" s="42">
        <f>AVERAGE(DataSpain!AO50,DataSpain!AO51)/DataSpain!B50</f>
        <v>0.4152296907786624</v>
      </c>
      <c r="N13" s="89">
        <f>AVERAGE(DataSpain!AP50,DataSpain!AP51)/DataSpain!B50</f>
        <v>0.07211667542231641</v>
      </c>
      <c r="O13" s="90"/>
      <c r="P13" s="81"/>
      <c r="Q13" s="96"/>
      <c r="R13" s="82"/>
      <c r="S13" s="82"/>
      <c r="T13" s="82"/>
    </row>
    <row r="14" spans="1:20" ht="12" customHeight="1">
      <c r="A14" s="83">
        <v>1984</v>
      </c>
      <c r="B14" s="41"/>
      <c r="C14" s="52"/>
      <c r="D14" s="84">
        <f>AVERAGE((DataSpain!AF51+DataSpain!AJ51),(DataSpain!AF52+DataSpain!AJ52))/DataSpain!B51</f>
        <v>2.889843975437194</v>
      </c>
      <c r="E14" s="85">
        <f>AVERAGE((DataSpain!AK51+DataSpain!AG51-DataSpain!AH51-DataSpain!AL51),(DataSpain!AK52+DataSpain!AG52-DataSpain!AH52-DataSpain!AL52))/DataSpain!B51</f>
        <v>3.173412613030097</v>
      </c>
      <c r="F14" s="41">
        <f>AVERAGE((DataSpain!AL51+DataSpain!AH51),(DataSpain!AL52+DataSpain!AH52))/DataSpain!B51</f>
        <v>0.5602378234218421</v>
      </c>
      <c r="G14" s="43"/>
      <c r="H14" s="86"/>
      <c r="I14" s="87"/>
      <c r="J14" s="41">
        <f t="shared" si="0"/>
        <v>-0.13897394533084456</v>
      </c>
      <c r="K14" s="42">
        <f>AVERAGE(DataSpain!AM51,DataSpain!AM52)/DataSpain!B51</f>
        <v>0.301964906109806</v>
      </c>
      <c r="L14" s="88">
        <f>AVERAGE(DataSpain!AN51,DataSpain!AN52)/DataSpain!B51</f>
        <v>0.0286449392750958</v>
      </c>
      <c r="M14" s="42">
        <f>AVERAGE(DataSpain!AO51,DataSpain!AO52)/DataSpain!B51</f>
        <v>0.44093885144065054</v>
      </c>
      <c r="N14" s="89">
        <f>AVERAGE(DataSpain!AP51,DataSpain!AP52)/DataSpain!B51</f>
        <v>0.07923853693127596</v>
      </c>
      <c r="O14" s="90"/>
      <c r="P14" s="81"/>
      <c r="Q14" s="96"/>
      <c r="R14" s="82"/>
      <c r="S14" s="82"/>
      <c r="T14" s="82"/>
    </row>
    <row r="15" spans="1:20" ht="12" customHeight="1">
      <c r="A15" s="83">
        <v>1985</v>
      </c>
      <c r="B15" s="41"/>
      <c r="C15" s="52"/>
      <c r="D15" s="84">
        <f>AVERAGE((DataSpain!AF52+DataSpain!AJ52),(DataSpain!AF53+DataSpain!AJ53))/DataSpain!B52</f>
        <v>2.892000500195396</v>
      </c>
      <c r="E15" s="85">
        <f>AVERAGE((DataSpain!AK52+DataSpain!AG52-DataSpain!AH52-DataSpain!AL52),(DataSpain!AK53+DataSpain!AG53-DataSpain!AH53-DataSpain!AL53))/DataSpain!B52</f>
        <v>3.1102983808785516</v>
      </c>
      <c r="F15" s="41">
        <f>AVERAGE((DataSpain!AL52+DataSpain!AH52),(DataSpain!AL53+DataSpain!AH53))/DataSpain!B52</f>
        <v>0.5699095253855808</v>
      </c>
      <c r="G15" s="43"/>
      <c r="H15" s="86"/>
      <c r="I15" s="87"/>
      <c r="J15" s="41">
        <f t="shared" si="0"/>
        <v>-0.11024358047486993</v>
      </c>
      <c r="K15" s="42">
        <f>AVERAGE(DataSpain!AM52,DataSpain!AM53)/DataSpain!B52</f>
        <v>0.3049055746651022</v>
      </c>
      <c r="L15" s="88">
        <f>AVERAGE(DataSpain!AN52,DataSpain!AN53)/DataSpain!B52</f>
        <v>0.03043846064550801</v>
      </c>
      <c r="M15" s="42">
        <f>AVERAGE(DataSpain!AO52,DataSpain!AO53)/DataSpain!B52</f>
        <v>0.41514915513997214</v>
      </c>
      <c r="N15" s="89">
        <f>AVERAGE(DataSpain!AP52,DataSpain!AP53)/DataSpain!B52</f>
        <v>0.08721761903519473</v>
      </c>
      <c r="O15" s="90"/>
      <c r="P15" s="81"/>
      <c r="Q15" s="96"/>
      <c r="R15" s="82"/>
      <c r="S15" s="82"/>
      <c r="T15" s="82"/>
    </row>
    <row r="16" spans="1:20" ht="12" customHeight="1">
      <c r="A16" s="83">
        <v>1986</v>
      </c>
      <c r="B16" s="41"/>
      <c r="C16" s="52"/>
      <c r="D16" s="84">
        <f>AVERAGE((DataSpain!AF53+DataSpain!AJ53),(DataSpain!AF54+DataSpain!AJ54))/DataSpain!B53</f>
        <v>2.782264751925911</v>
      </c>
      <c r="E16" s="85">
        <f>AVERAGE((DataSpain!AK53+DataSpain!AG53-DataSpain!AH53-DataSpain!AL53),(DataSpain!AK54+DataSpain!AG54-DataSpain!AH54-DataSpain!AL54))/DataSpain!B53</f>
        <v>2.8861596198638497</v>
      </c>
      <c r="F16" s="41">
        <f>AVERAGE((DataSpain!AL53+DataSpain!AH53),(DataSpain!AL54+DataSpain!AH54))/DataSpain!B53</f>
        <v>0.6334743371054083</v>
      </c>
      <c r="G16" s="43"/>
      <c r="H16" s="86"/>
      <c r="I16" s="87"/>
      <c r="J16" s="41">
        <f t="shared" si="0"/>
        <v>-0.08938360649899263</v>
      </c>
      <c r="K16" s="42">
        <f>AVERAGE(DataSpain!AM53,DataSpain!AM54)/DataSpain!B53</f>
        <v>0.26795883582997915</v>
      </c>
      <c r="L16" s="88">
        <f>AVERAGE(DataSpain!AN53,DataSpain!AN54)/DataSpain!B53</f>
        <v>0.03099641528109602</v>
      </c>
      <c r="M16" s="42">
        <f>AVERAGE(DataSpain!AO53,DataSpain!AO54)/DataSpain!B53</f>
        <v>0.3573424423289718</v>
      </c>
      <c r="N16" s="89">
        <f>AVERAGE(DataSpain!AP53,DataSpain!AP54)/DataSpain!B53</f>
        <v>0.10230194437330967</v>
      </c>
      <c r="O16" s="90"/>
      <c r="P16" s="81"/>
      <c r="Q16" s="96"/>
      <c r="R16" s="82"/>
      <c r="S16" s="82"/>
      <c r="T16" s="82"/>
    </row>
    <row r="17" spans="1:20" ht="12" customHeight="1">
      <c r="A17" s="83">
        <v>1987</v>
      </c>
      <c r="B17" s="41"/>
      <c r="C17" s="52"/>
      <c r="D17" s="84">
        <f>AVERAGE((DataSpain!AF54+DataSpain!AJ54),(DataSpain!AF55+DataSpain!AJ55))/DataSpain!B54</f>
        <v>2.8072086968845564</v>
      </c>
      <c r="E17" s="85">
        <f>AVERAGE((DataSpain!AK54+DataSpain!AG54-DataSpain!AH54-DataSpain!AL54),(DataSpain!AK55+DataSpain!AG55-DataSpain!AH55-DataSpain!AL55))/DataSpain!B54</f>
        <v>2.8232200733703587</v>
      </c>
      <c r="F17" s="41">
        <f>AVERAGE((DataSpain!AL54+DataSpain!AH54),(DataSpain!AL55+DataSpain!AH55))/DataSpain!B54</f>
        <v>0.6958464662054097</v>
      </c>
      <c r="G17" s="43"/>
      <c r="H17" s="86"/>
      <c r="I17" s="87"/>
      <c r="J17" s="41">
        <f t="shared" si="0"/>
        <v>-0.07672903619607951</v>
      </c>
      <c r="K17" s="42">
        <f>AVERAGE(DataSpain!AM54,DataSpain!AM55)/DataSpain!B54</f>
        <v>0.26787037961703764</v>
      </c>
      <c r="L17" s="88">
        <f>AVERAGE(DataSpain!AN54,DataSpain!AN55)/DataSpain!B54</f>
        <v>0.031103191109331012</v>
      </c>
      <c r="M17" s="42">
        <f>AVERAGE(DataSpain!AO54,DataSpain!AO55)/DataSpain!B54</f>
        <v>0.34459941581311715</v>
      </c>
      <c r="N17" s="89">
        <f>AVERAGE(DataSpain!AP54,DataSpain!AP55)/DataSpain!B54</f>
        <v>0.12096197192452707</v>
      </c>
      <c r="O17" s="97">
        <f>J17/'Table ES.6a'!K17</f>
        <v>-0.020102096649638336</v>
      </c>
      <c r="P17" s="81"/>
      <c r="Q17" s="96"/>
      <c r="R17" s="82"/>
      <c r="S17" s="82"/>
      <c r="T17" s="82"/>
    </row>
    <row r="18" spans="1:20" ht="12" customHeight="1">
      <c r="A18" s="83">
        <v>1988</v>
      </c>
      <c r="B18" s="41"/>
      <c r="C18" s="52"/>
      <c r="D18" s="84">
        <f>AVERAGE((DataSpain!AF55+DataSpain!AJ55),(DataSpain!AF56+DataSpain!AJ56))/DataSpain!B55</f>
        <v>2.876956069588078</v>
      </c>
      <c r="E18" s="85">
        <f>AVERAGE((DataSpain!AK55+DataSpain!AG55-DataSpain!AH55-DataSpain!AL55),(DataSpain!AK56+DataSpain!AG56-DataSpain!AH56-DataSpain!AL56))/DataSpain!B55</f>
        <v>2.8417801603529087</v>
      </c>
      <c r="F18" s="41">
        <f>AVERAGE((DataSpain!AL55+DataSpain!AH55),(DataSpain!AL56+DataSpain!AH56))/DataSpain!B55</f>
        <v>0.7177179973581145</v>
      </c>
      <c r="G18" s="43"/>
      <c r="H18" s="86"/>
      <c r="I18" s="87"/>
      <c r="J18" s="41">
        <f t="shared" si="0"/>
        <v>-0.08168789557056372</v>
      </c>
      <c r="K18" s="42">
        <f>AVERAGE(DataSpain!AM55,DataSpain!AM56)/DataSpain!B55</f>
        <v>0.27705146661346414</v>
      </c>
      <c r="L18" s="88">
        <f>AVERAGE(DataSpain!AN55,DataSpain!AN56)/DataSpain!B55</f>
        <v>0.03121825811989735</v>
      </c>
      <c r="M18" s="42">
        <f>AVERAGE(DataSpain!AO55,DataSpain!AO56)/DataSpain!B55</f>
        <v>0.35873936218402785</v>
      </c>
      <c r="N18" s="89">
        <f>AVERAGE(DataSpain!AP55,DataSpain!AP56)/DataSpain!B55</f>
        <v>0.13538483599235762</v>
      </c>
      <c r="O18" s="90">
        <f>J18/'Table ES.6a'!K18</f>
        <v>-0.020157907707725162</v>
      </c>
      <c r="P18" s="81"/>
      <c r="Q18" s="96"/>
      <c r="R18" s="82"/>
      <c r="S18" s="82"/>
      <c r="T18" s="82"/>
    </row>
    <row r="19" spans="1:20" ht="12" customHeight="1">
      <c r="A19" s="83">
        <v>1989</v>
      </c>
      <c r="B19" s="41"/>
      <c r="C19" s="52"/>
      <c r="D19" s="84">
        <f>AVERAGE((DataSpain!AF56+DataSpain!AJ56),(DataSpain!AF57+DataSpain!AJ57))/DataSpain!B56</f>
        <v>2.92230023634618</v>
      </c>
      <c r="E19" s="85">
        <f>AVERAGE((DataSpain!AK56+DataSpain!AG56-DataSpain!AH56-DataSpain!AL56),(DataSpain!AK57+DataSpain!AG57-DataSpain!AH57-DataSpain!AL57))/DataSpain!B56</f>
        <v>2.8526657827834723</v>
      </c>
      <c r="F19" s="41">
        <f>AVERAGE((DataSpain!AL56+DataSpain!AH56),(DataSpain!AL57+DataSpain!AH57))/DataSpain!B56</f>
        <v>0.7664802658263256</v>
      </c>
      <c r="G19" s="43"/>
      <c r="H19" s="86"/>
      <c r="I19" s="87"/>
      <c r="J19" s="41">
        <f t="shared" si="0"/>
        <v>-0.10383950580452367</v>
      </c>
      <c r="K19" s="42">
        <f>AVERAGE(DataSpain!AM56,DataSpain!AM57)/DataSpain!B56</f>
        <v>0.2791404137070774</v>
      </c>
      <c r="L19" s="42">
        <f>AVERAGE(DataSpain!AN56,DataSpain!AN57)/DataSpain!B56</f>
        <v>0.031444797937147266</v>
      </c>
      <c r="M19" s="42">
        <f>AVERAGE(DataSpain!AO56,DataSpain!AO57)/DataSpain!B56</f>
        <v>0.38297991951160104</v>
      </c>
      <c r="N19" s="43">
        <f>AVERAGE(DataSpain!AP56,DataSpain!AP57)/DataSpain!B56</f>
        <v>0.15281078001885542</v>
      </c>
      <c r="O19" s="90">
        <f>J19/'Table ES.6a'!K19</f>
        <v>-0.02391202895238117</v>
      </c>
      <c r="P19" s="81"/>
      <c r="Q19" s="96"/>
      <c r="R19" s="82"/>
      <c r="S19" s="82"/>
      <c r="T19" s="82"/>
    </row>
    <row r="20" spans="1:20" ht="12" customHeight="1">
      <c r="A20" s="91">
        <v>1990</v>
      </c>
      <c r="B20" s="48"/>
      <c r="C20" s="53"/>
      <c r="D20" s="92">
        <f>AVERAGE((DataSpain!AF57+DataSpain!AJ57),(DataSpain!AF58+DataSpain!AJ58))/DataSpain!B57</f>
        <v>2.9170458409471123</v>
      </c>
      <c r="E20" s="92">
        <f>AVERAGE((DataSpain!AK57+DataSpain!AG57-DataSpain!AH57-DataSpain!AL57),(DataSpain!AK58+DataSpain!AG58-DataSpain!AH58-DataSpain!AL58))/DataSpain!B57</f>
        <v>2.8896014097844507</v>
      </c>
      <c r="F20" s="48">
        <f>AVERAGE((DataSpain!AL57+DataSpain!AH57),(DataSpain!AL58+DataSpain!AH58))/DataSpain!B57</f>
        <v>0.6988722409696175</v>
      </c>
      <c r="G20" s="50"/>
      <c r="H20" s="93"/>
      <c r="I20" s="94"/>
      <c r="J20" s="48">
        <f t="shared" si="0"/>
        <v>-0.1271759713254515</v>
      </c>
      <c r="K20" s="49">
        <f>AVERAGE(DataSpain!AM57,DataSpain!AM58)/DataSpain!B57</f>
        <v>0.2894833061575783</v>
      </c>
      <c r="L20" s="49">
        <f>AVERAGE(DataSpain!AN57,DataSpain!AN58)/DataSpain!B57</f>
        <v>0.03433436615078812</v>
      </c>
      <c r="M20" s="49">
        <f>AVERAGE(DataSpain!AO57,DataSpain!AO58)/DataSpain!B57</f>
        <v>0.4166592774830298</v>
      </c>
      <c r="N20" s="50">
        <f>AVERAGE(DataSpain!AP57,DataSpain!AP58)/DataSpain!B57</f>
        <v>0.16838462188614134</v>
      </c>
      <c r="O20" s="95">
        <f>J20/'Table ES.6a'!K20</f>
        <v>-0.028174256740174573</v>
      </c>
      <c r="P20" s="81"/>
      <c r="Q20" s="96"/>
      <c r="R20" s="82"/>
      <c r="S20" s="82"/>
      <c r="T20" s="82"/>
    </row>
    <row r="21" spans="1:20" ht="12" customHeight="1">
      <c r="A21" s="83">
        <v>1991</v>
      </c>
      <c r="B21" s="41"/>
      <c r="C21" s="52"/>
      <c r="D21" s="84">
        <f>AVERAGE((DataSpain!AF58+DataSpain!AJ58),(DataSpain!AF59+DataSpain!AJ59))/DataSpain!B58</f>
        <v>2.955256404224763</v>
      </c>
      <c r="E21" s="84">
        <f>AVERAGE((DataSpain!AK58+DataSpain!AG58-DataSpain!AH58-DataSpain!AL58),(DataSpain!AK59+DataSpain!AG59-DataSpain!AH59-DataSpain!AL59))/DataSpain!B58</f>
        <v>2.943769724636835</v>
      </c>
      <c r="F21" s="41">
        <f>AVERAGE((DataSpain!AL58+DataSpain!AH58),(DataSpain!AL59+DataSpain!AH59))/DataSpain!B58</f>
        <v>0.668032378265261</v>
      </c>
      <c r="G21" s="43"/>
      <c r="H21" s="86"/>
      <c r="I21" s="87"/>
      <c r="J21" s="41">
        <f t="shared" si="0"/>
        <v>-0.15583993717943045</v>
      </c>
      <c r="K21" s="42">
        <f>AVERAGE(DataSpain!AM58,DataSpain!AM59)/DataSpain!B58</f>
        <v>0.3125420912945755</v>
      </c>
      <c r="L21" s="42">
        <f>AVERAGE(DataSpain!AN58,DataSpain!AN59)/DataSpain!B58</f>
        <v>0.04028032495534123</v>
      </c>
      <c r="M21" s="42">
        <f>AVERAGE(DataSpain!AO58,DataSpain!AO59)/DataSpain!B58</f>
        <v>0.46838202847400595</v>
      </c>
      <c r="N21" s="43">
        <f>AVERAGE(DataSpain!AP58,DataSpain!AP59)/DataSpain!B58</f>
        <v>0.17714970190213614</v>
      </c>
      <c r="O21" s="90">
        <f>J21/'Table ES.6a'!K21</f>
        <v>-0.033072547267574595</v>
      </c>
      <c r="P21" s="81"/>
      <c r="Q21" s="96"/>
      <c r="R21" s="82"/>
      <c r="S21" s="82"/>
      <c r="T21" s="82"/>
    </row>
    <row r="22" spans="1:20" ht="12" customHeight="1">
      <c r="A22" s="83">
        <v>1992</v>
      </c>
      <c r="B22" s="41"/>
      <c r="C22" s="52"/>
      <c r="D22" s="84">
        <f>AVERAGE((DataSpain!AF59+DataSpain!AJ59),(DataSpain!AF60+DataSpain!AJ60))/DataSpain!B59</f>
        <v>3.036403603748581</v>
      </c>
      <c r="E22" s="84">
        <f>AVERAGE((DataSpain!AK59+DataSpain!AG59-DataSpain!AH59-DataSpain!AL59),(DataSpain!AK60+DataSpain!AG60-DataSpain!AH60-DataSpain!AL60))/DataSpain!B59</f>
        <v>2.9858671036833724</v>
      </c>
      <c r="F22" s="41">
        <f>AVERAGE((DataSpain!AL59+DataSpain!AH59),(DataSpain!AL60+DataSpain!AH60))/DataSpain!B59</f>
        <v>0.7324616763615258</v>
      </c>
      <c r="G22" s="43"/>
      <c r="H22" s="86"/>
      <c r="I22" s="87"/>
      <c r="J22" s="41">
        <f t="shared" si="0"/>
        <v>-0.17981726949068366</v>
      </c>
      <c r="K22" s="42">
        <f>AVERAGE(DataSpain!AM59,DataSpain!AM60)/DataSpain!B59</f>
        <v>0.3591773588917402</v>
      </c>
      <c r="L22" s="42">
        <f>AVERAGE(DataSpain!AN59,DataSpain!AN60)/DataSpain!B59</f>
        <v>0.04492083529360529</v>
      </c>
      <c r="M22" s="42">
        <f>AVERAGE(DataSpain!AO59,DataSpain!AO60)/DataSpain!B59</f>
        <v>0.5389946283824238</v>
      </c>
      <c r="N22" s="43">
        <f>AVERAGE(DataSpain!AP59,DataSpain!AP60)/DataSpain!B59</f>
        <v>0.18726060902447905</v>
      </c>
      <c r="O22" s="90">
        <f>J22/'Table ES.6a'!K22</f>
        <v>-0.03869580290725593</v>
      </c>
      <c r="P22" s="81"/>
      <c r="Q22" s="96"/>
      <c r="R22" s="82"/>
      <c r="S22" s="82"/>
      <c r="T22" s="82"/>
    </row>
    <row r="23" spans="1:20" ht="12" customHeight="1">
      <c r="A23" s="83">
        <v>1993</v>
      </c>
      <c r="B23" s="41"/>
      <c r="C23" s="52"/>
      <c r="D23" s="84">
        <f>AVERAGE((DataSpain!AF60+DataSpain!AJ60),(DataSpain!AF61+DataSpain!AJ61))/DataSpain!B60</f>
        <v>3.306685839595775</v>
      </c>
      <c r="E23" s="84">
        <f>AVERAGE((DataSpain!AK60+DataSpain!AG60-DataSpain!AH60-DataSpain!AL60),(DataSpain!AK61+DataSpain!AG61-DataSpain!AH61-DataSpain!AL61))/DataSpain!B60</f>
        <v>3.1671818687829436</v>
      </c>
      <c r="F23" s="41">
        <f>AVERAGE((DataSpain!AL60+DataSpain!AH60),(DataSpain!AL61+DataSpain!AH61))/DataSpain!B60</f>
        <v>0.8648180721038493</v>
      </c>
      <c r="G23" s="43"/>
      <c r="H23" s="86"/>
      <c r="I23" s="87"/>
      <c r="J23" s="41">
        <f t="shared" si="0"/>
        <v>-0.21373249791459065</v>
      </c>
      <c r="K23" s="42">
        <f>AVERAGE(DataSpain!AM60,DataSpain!AM61)/DataSpain!B60</f>
        <v>0.4963589389031035</v>
      </c>
      <c r="L23" s="42">
        <f>AVERAGE(DataSpain!AN60,DataSpain!AN61)/DataSpain!B60</f>
        <v>0.053930240907653006</v>
      </c>
      <c r="M23" s="42">
        <f>AVERAGE(DataSpain!AO60,DataSpain!AO61)/DataSpain!B60</f>
        <v>0.7100914368176942</v>
      </c>
      <c r="N23" s="43">
        <f>AVERAGE(DataSpain!AP60,DataSpain!AP61)/DataSpain!B60</f>
        <v>0.2171306251814391</v>
      </c>
      <c r="O23" s="90">
        <f>J23/'Table ES.6a'!K23</f>
        <v>-0.04769082384511957</v>
      </c>
      <c r="P23" s="81"/>
      <c r="Q23" s="96"/>
      <c r="R23" s="82"/>
      <c r="S23" s="82"/>
      <c r="T23" s="82"/>
    </row>
    <row r="24" spans="1:20" ht="12" customHeight="1">
      <c r="A24" s="83">
        <v>1994</v>
      </c>
      <c r="B24" s="41"/>
      <c r="C24" s="52"/>
      <c r="D24" s="84">
        <f>AVERAGE((DataSpain!AF61+DataSpain!AJ61),(DataSpain!AF62+DataSpain!AJ62))/DataSpain!B61</f>
        <v>3.49562030954315</v>
      </c>
      <c r="E24" s="84">
        <f>AVERAGE((DataSpain!AK61+DataSpain!AG61-DataSpain!AH61-DataSpain!AL61),(DataSpain!AK62+DataSpain!AG62-DataSpain!AH62-DataSpain!AL62))/DataSpain!B61</f>
        <v>3.2377789717552696</v>
      </c>
      <c r="F24" s="41">
        <f>AVERAGE((DataSpain!AL61+DataSpain!AH61),(DataSpain!AL62+DataSpain!AH62))/DataSpain!B61</f>
        <v>1.0283439697157573</v>
      </c>
      <c r="G24" s="43"/>
      <c r="H24" s="86"/>
      <c r="I24" s="87"/>
      <c r="J24" s="41">
        <f t="shared" si="0"/>
        <v>-0.23750243958334405</v>
      </c>
      <c r="K24" s="42">
        <f>AVERAGE(DataSpain!AM61,DataSpain!AM62)/DataSpain!B61</f>
        <v>0.5657972070290075</v>
      </c>
      <c r="L24" s="42">
        <f>AVERAGE(DataSpain!AN61,DataSpain!AN62)/DataSpain!B61</f>
        <v>0.060201029360301556</v>
      </c>
      <c r="M24" s="42">
        <f>AVERAGE(DataSpain!AO61,DataSpain!AO62)/DataSpain!B61</f>
        <v>0.8032996466123515</v>
      </c>
      <c r="N24" s="43">
        <f>AVERAGE(DataSpain!AP61,DataSpain!AP62)/DataSpain!B61</f>
        <v>0.24659145918454844</v>
      </c>
      <c r="O24" s="90">
        <f>J24/'Table ES.6a'!K24</f>
        <v>-0.053671049906815184</v>
      </c>
      <c r="P24" s="81"/>
      <c r="Q24" s="96"/>
      <c r="R24" s="82"/>
      <c r="S24" s="82"/>
      <c r="T24" s="82"/>
    </row>
    <row r="25" spans="1:20" ht="12" customHeight="1">
      <c r="A25" s="83">
        <v>1995</v>
      </c>
      <c r="B25" s="41"/>
      <c r="C25" s="52"/>
      <c r="D25" s="84">
        <f>AVERAGE((DataSpain!AF62+DataSpain!AJ62),(DataSpain!AF63+DataSpain!AJ63))/DataSpain!B62</f>
        <v>3.42778527440681</v>
      </c>
      <c r="E25" s="84">
        <f>AVERAGE((DataSpain!AK62+DataSpain!AG62-DataSpain!AH62-DataSpain!AL62),(DataSpain!AK63+DataSpain!AG63-DataSpain!AH63-DataSpain!AL63))/DataSpain!B62</f>
        <v>3.0886523274769058</v>
      </c>
      <c r="F25" s="41">
        <f>AVERAGE((DataSpain!AL62+DataSpain!AH62),(DataSpain!AL63+DataSpain!AH63))/DataSpain!B62</f>
        <v>1.1209779284291148</v>
      </c>
      <c r="G25" s="43"/>
      <c r="H25" s="86"/>
      <c r="I25" s="87"/>
      <c r="J25" s="41">
        <f t="shared" si="0"/>
        <v>-0.23716302688436364</v>
      </c>
      <c r="K25" s="42">
        <f>AVERAGE(DataSpain!AM62,DataSpain!AM63)/DataSpain!B62</f>
        <v>0.5327767873314876</v>
      </c>
      <c r="L25" s="42">
        <f>AVERAGE(DataSpain!AN62,DataSpain!AN63)/DataSpain!B62</f>
        <v>0.059861844386368934</v>
      </c>
      <c r="M25" s="42">
        <f>AVERAGE(DataSpain!AO62,DataSpain!AO63)/DataSpain!B62</f>
        <v>0.7699398142158512</v>
      </c>
      <c r="N25" s="43">
        <f>AVERAGE(DataSpain!AP62,DataSpain!AP63)/DataSpain!B62</f>
        <v>0.2547323802623749</v>
      </c>
      <c r="O25" s="90">
        <f>J25/'Table ES.6a'!K25</f>
        <v>-0.05577848571509391</v>
      </c>
      <c r="P25" s="81"/>
      <c r="Q25" s="96"/>
      <c r="R25" s="82"/>
      <c r="S25" s="82"/>
      <c r="T25" s="82"/>
    </row>
    <row r="26" spans="1:20" ht="12" customHeight="1">
      <c r="A26" s="83">
        <v>1996</v>
      </c>
      <c r="B26" s="41"/>
      <c r="C26" s="52"/>
      <c r="D26" s="84">
        <f>AVERAGE((DataSpain!AF63+DataSpain!AJ63),(DataSpain!AF64+DataSpain!AJ64))/DataSpain!B63</f>
        <v>3.6173793733969832</v>
      </c>
      <c r="E26" s="84">
        <f>AVERAGE((DataSpain!AK63+DataSpain!AG63-DataSpain!AH63-DataSpain!AL63),(DataSpain!AK64+DataSpain!AG64-DataSpain!AH64-DataSpain!AL64))/DataSpain!B63</f>
        <v>3.119806840354903</v>
      </c>
      <c r="F26" s="41">
        <f>AVERAGE((DataSpain!AL63+DataSpain!AH63),(DataSpain!AL64+DataSpain!AH64))/DataSpain!B63</f>
        <v>1.3179063286168347</v>
      </c>
      <c r="G26" s="43"/>
      <c r="H26" s="86"/>
      <c r="I26" s="87"/>
      <c r="J26" s="41">
        <f t="shared" si="0"/>
        <v>-0.26155503331819796</v>
      </c>
      <c r="K26" s="42">
        <f>AVERAGE(DataSpain!AM63,DataSpain!AM64)/DataSpain!B63</f>
        <v>0.5687897333316971</v>
      </c>
      <c r="L26" s="42">
        <f>AVERAGE(DataSpain!AN63,DataSpain!AN64)/DataSpain!B63</f>
        <v>0.06752129787573478</v>
      </c>
      <c r="M26" s="42">
        <f>AVERAGE(DataSpain!AO63,DataSpain!AO64)/DataSpain!B63</f>
        <v>0.8303447666498951</v>
      </c>
      <c r="N26" s="43">
        <f>AVERAGE(DataSpain!AP63,DataSpain!AP64)/DataSpain!B63</f>
        <v>0.28398873439935207</v>
      </c>
      <c r="O26" s="90">
        <f>J26/'Table ES.6a'!K26</f>
        <v>-0.061858145358254304</v>
      </c>
      <c r="P26" s="81"/>
      <c r="Q26" s="96"/>
      <c r="R26" s="82"/>
      <c r="S26" s="82"/>
      <c r="T26" s="82"/>
    </row>
    <row r="27" spans="1:20" ht="12" customHeight="1">
      <c r="A27" s="83">
        <v>1997</v>
      </c>
      <c r="B27" s="41"/>
      <c r="C27" s="52"/>
      <c r="D27" s="84">
        <f>AVERAGE((DataSpain!AF64+DataSpain!AJ64),(DataSpain!AF65+DataSpain!AJ65))/DataSpain!B64</f>
        <v>3.863858463258616</v>
      </c>
      <c r="E27" s="84">
        <f>AVERAGE((DataSpain!AK64+DataSpain!AG64-DataSpain!AH64-DataSpain!AL64),(DataSpain!AK65+DataSpain!AG65-DataSpain!AH65-DataSpain!AL65))/DataSpain!B64</f>
        <v>3.1520544750587343</v>
      </c>
      <c r="F27" s="41">
        <f>AVERAGE((DataSpain!AL64+DataSpain!AH64),(DataSpain!AL65+DataSpain!AH65))/DataSpain!B64</f>
        <v>1.603254954640695</v>
      </c>
      <c r="G27" s="43"/>
      <c r="H27" s="86"/>
      <c r="I27" s="87"/>
      <c r="J27" s="41">
        <f t="shared" si="0"/>
        <v>-0.280567701679692</v>
      </c>
      <c r="K27" s="42">
        <f>AVERAGE(DataSpain!AM64,DataSpain!AM65)/DataSpain!B64</f>
        <v>0.6471084742317101</v>
      </c>
      <c r="L27" s="42">
        <f>AVERAGE(DataSpain!AN64,DataSpain!AN65)/DataSpain!B64</f>
        <v>0.09048991052885694</v>
      </c>
      <c r="M27" s="42">
        <f>AVERAGE(DataSpain!AO64,DataSpain!AO65)/DataSpain!B64</f>
        <v>0.9276761759114022</v>
      </c>
      <c r="N27" s="43">
        <f>AVERAGE(DataSpain!AP64,DataSpain!AP65)/DataSpain!B64</f>
        <v>0.3287879004890535</v>
      </c>
      <c r="O27" s="90">
        <f>J27/'Table ES.6a'!K27</f>
        <v>-0.06670377980425737</v>
      </c>
      <c r="P27" s="81"/>
      <c r="Q27" s="96"/>
      <c r="R27" s="82"/>
      <c r="S27" s="82"/>
      <c r="T27" s="82"/>
    </row>
    <row r="28" spans="1:20" ht="12" customHeight="1">
      <c r="A28" s="83">
        <v>1998</v>
      </c>
      <c r="B28" s="41"/>
      <c r="C28" s="52"/>
      <c r="D28" s="84">
        <f>AVERAGE((DataSpain!AF65+DataSpain!AJ65),(DataSpain!AF66+DataSpain!AJ66))/DataSpain!B65</f>
        <v>4.143925016039235</v>
      </c>
      <c r="E28" s="84">
        <f>AVERAGE((DataSpain!AK65+DataSpain!AG65-DataSpain!AH65-DataSpain!AL65),(DataSpain!AK66+DataSpain!AG66-DataSpain!AH66-DataSpain!AL66))/DataSpain!B65</f>
        <v>3.210743843732642</v>
      </c>
      <c r="F28" s="41">
        <f>AVERAGE((DataSpain!AL65+DataSpain!AH65),(DataSpain!AL66+DataSpain!AH66))/DataSpain!B65</f>
        <v>1.9869333090771306</v>
      </c>
      <c r="G28" s="43"/>
      <c r="H28" s="86"/>
      <c r="I28" s="87"/>
      <c r="J28" s="41">
        <f t="shared" si="0"/>
        <v>-0.3166971448009198</v>
      </c>
      <c r="K28" s="42">
        <f>AVERAGE(DataSpain!AM65,DataSpain!AM66)/DataSpain!B65</f>
        <v>0.7383161279349647</v>
      </c>
      <c r="L28" s="42">
        <f>AVERAGE(DataSpain!AN65,DataSpain!AN66)/DataSpain!B65</f>
        <v>0.12574140017137223</v>
      </c>
      <c r="M28" s="42">
        <f>AVERAGE(DataSpain!AO65,DataSpain!AO66)/DataSpain!B65</f>
        <v>1.0550132727358845</v>
      </c>
      <c r="N28" s="43">
        <f>AVERAGE(DataSpain!AP65,DataSpain!AP66)/DataSpain!B65</f>
        <v>0.3918297537493057</v>
      </c>
      <c r="O28" s="90">
        <f>J28/'Table ES.6a'!K28</f>
        <v>-0.07346841564583552</v>
      </c>
      <c r="P28" s="81"/>
      <c r="Q28" s="96"/>
      <c r="R28" s="82"/>
      <c r="S28" s="82"/>
      <c r="T28" s="82"/>
    </row>
    <row r="29" spans="1:20" ht="12" customHeight="1">
      <c r="A29" s="98">
        <f aca="true" t="shared" si="1" ref="A29:A37">A28+1</f>
        <v>1999</v>
      </c>
      <c r="B29" s="41"/>
      <c r="C29" s="52"/>
      <c r="D29" s="84">
        <f>AVERAGE((DataSpain!AF66+DataSpain!AJ66),(DataSpain!AF67+DataSpain!AJ67))/DataSpain!B66</f>
        <v>4.446308087116116</v>
      </c>
      <c r="E29" s="84">
        <f>AVERAGE((DataSpain!AK66+DataSpain!AG66-DataSpain!AH66-DataSpain!AL66),(DataSpain!AK67+DataSpain!AG67-DataSpain!AH67-DataSpain!AL67))/DataSpain!B66</f>
        <v>3.3671449612652156</v>
      </c>
      <c r="F29" s="41">
        <f>AVERAGE((DataSpain!AL66+DataSpain!AH66),(DataSpain!AL67+DataSpain!AH67))/DataSpain!B66</f>
        <v>2.2827006216842505</v>
      </c>
      <c r="G29" s="43"/>
      <c r="H29" s="86"/>
      <c r="I29" s="87"/>
      <c r="J29" s="41">
        <f t="shared" si="0"/>
        <v>-0.3563664804559018</v>
      </c>
      <c r="K29" s="42">
        <f>AVERAGE(DataSpain!AM66,DataSpain!AM67)/DataSpain!B66</f>
        <v>0.8602075292870309</v>
      </c>
      <c r="L29" s="42">
        <f>AVERAGE(DataSpain!AN66,DataSpain!AN67)/DataSpain!B66</f>
        <v>0.20269524620383053</v>
      </c>
      <c r="M29" s="42">
        <f>AVERAGE(DataSpain!AO66,DataSpain!AO67)/DataSpain!B66</f>
        <v>1.2165740097429327</v>
      </c>
      <c r="N29" s="43">
        <f>AVERAGE(DataSpain!AP66,DataSpain!AP67)/DataSpain!B66</f>
        <v>0.46009030084216535</v>
      </c>
      <c r="O29" s="90">
        <f>J29/'Table ES.6a'!K29</f>
        <v>-0.07823072123892477</v>
      </c>
      <c r="P29" s="81"/>
      <c r="Q29" s="96"/>
      <c r="R29" s="82"/>
      <c r="S29" s="82"/>
      <c r="T29" s="82"/>
    </row>
    <row r="30" spans="1:20" ht="12" customHeight="1">
      <c r="A30" s="91">
        <f t="shared" si="1"/>
        <v>2000</v>
      </c>
      <c r="B30" s="48"/>
      <c r="C30" s="53"/>
      <c r="D30" s="92">
        <f>AVERAGE((DataSpain!AF67+DataSpain!AJ67),(DataSpain!AF68+DataSpain!AJ68))/DataSpain!B67</f>
        <v>4.744118887062115</v>
      </c>
      <c r="E30" s="92">
        <f>AVERAGE((DataSpain!AK67+DataSpain!AG67-DataSpain!AH67-DataSpain!AL67),(DataSpain!AK68+DataSpain!AG68-DataSpain!AH68-DataSpain!AL68))/DataSpain!B67</f>
        <v>3.6203052340146</v>
      </c>
      <c r="F30" s="48">
        <f>AVERAGE((DataSpain!AL67+DataSpain!AH67),(DataSpain!AL68+DataSpain!AH68))/DataSpain!B67</f>
        <v>2.3009800555949362</v>
      </c>
      <c r="G30" s="50"/>
      <c r="H30" s="93"/>
      <c r="I30" s="94"/>
      <c r="J30" s="48">
        <f t="shared" si="0"/>
        <v>-0.35890188866909867</v>
      </c>
      <c r="K30" s="49">
        <f>AVERAGE(DataSpain!AM67,DataSpain!AM68)/DataSpain!B67</f>
        <v>1.0287694610111746</v>
      </c>
      <c r="L30" s="49">
        <f>AVERAGE(DataSpain!AN67,DataSpain!AN68)/DataSpain!B67</f>
        <v>0.319579363812818</v>
      </c>
      <c r="M30" s="49">
        <f>AVERAGE(DataSpain!AO67,DataSpain!AO68)/DataSpain!B67</f>
        <v>1.3876713496802733</v>
      </c>
      <c r="N30" s="50">
        <f>AVERAGE(DataSpain!AP67,DataSpain!AP68)/DataSpain!B67</f>
        <v>0.5019999610315867</v>
      </c>
      <c r="O30" s="95">
        <f>J30/'Table ES.6a'!K30</f>
        <v>-0.07518197096970888</v>
      </c>
      <c r="P30" s="81"/>
      <c r="Q30" s="96"/>
      <c r="R30" s="82"/>
      <c r="S30" s="82"/>
      <c r="T30" s="82"/>
    </row>
    <row r="31" spans="1:20" ht="12" customHeight="1">
      <c r="A31" s="98">
        <f t="shared" si="1"/>
        <v>2001</v>
      </c>
      <c r="B31" s="41"/>
      <c r="C31" s="52"/>
      <c r="D31" s="84">
        <f>AVERAGE((DataSpain!AF68+DataSpain!AJ68),(DataSpain!AF69+DataSpain!AJ69))/DataSpain!B68</f>
        <v>5.003529093190903</v>
      </c>
      <c r="E31" s="85">
        <f>AVERAGE((DataSpain!AK68+DataSpain!AG68-DataSpain!AH68-DataSpain!AL68),(DataSpain!AK69+DataSpain!AG69-DataSpain!AH69-DataSpain!AL69))/DataSpain!B68</f>
        <v>3.884476928364494</v>
      </c>
      <c r="F31" s="41">
        <f>AVERAGE((DataSpain!AL68+DataSpain!AH68),(DataSpain!AL69+DataSpain!AH69))/DataSpain!B68</f>
        <v>2.248420049054239</v>
      </c>
      <c r="G31" s="85"/>
      <c r="H31" s="86"/>
      <c r="I31" s="85"/>
      <c r="J31" s="99">
        <f t="shared" si="0"/>
        <v>-0.37565812701680446</v>
      </c>
      <c r="K31" s="99">
        <f>AVERAGE(DataSpain!AM68,DataSpain!AM69)/DataSpain!B68</f>
        <v>1.1389058179438531</v>
      </c>
      <c r="L31" s="99">
        <f>AVERAGE(DataSpain!AN68,DataSpain!AN69)/DataSpain!B68</f>
        <v>0.37379633117339617</v>
      </c>
      <c r="M31" s="99">
        <f>AVERAGE(DataSpain!AO68,DataSpain!AO69)/DataSpain!B68</f>
        <v>1.5145639449606576</v>
      </c>
      <c r="N31" s="100">
        <f>AVERAGE(DataSpain!AP68,DataSpain!AP69)/DataSpain!B68</f>
        <v>0.51816848551546</v>
      </c>
      <c r="O31" s="90">
        <f>J31/'Table ES.6a'!K31</f>
        <v>-0.07394429959365606</v>
      </c>
      <c r="P31" s="81"/>
      <c r="Q31" s="96"/>
      <c r="R31" s="82"/>
      <c r="S31" s="82"/>
      <c r="T31" s="82"/>
    </row>
    <row r="32" spans="1:20" ht="12" customHeight="1">
      <c r="A32" s="98">
        <f t="shared" si="1"/>
        <v>2002</v>
      </c>
      <c r="B32" s="41"/>
      <c r="C32" s="52"/>
      <c r="D32" s="84">
        <f>AVERAGE((DataSpain!AF69+DataSpain!AJ69),(DataSpain!AF70+DataSpain!AJ70))/DataSpain!B69</f>
        <v>4.994794211675417</v>
      </c>
      <c r="E32" s="84">
        <f>AVERAGE((DataSpain!AK69+DataSpain!AG69-DataSpain!AH69-DataSpain!AL69),(DataSpain!AK70+DataSpain!AG70-DataSpain!AH70-DataSpain!AL70))/DataSpain!B69</f>
        <v>4.006411448315745</v>
      </c>
      <c r="F32" s="41">
        <f>AVERAGE((DataSpain!AL69+DataSpain!AH69),(DataSpain!AL70+DataSpain!AH70))/DataSpain!B69</f>
        <v>2.081336690037428</v>
      </c>
      <c r="G32" s="43"/>
      <c r="H32" s="86"/>
      <c r="I32" s="87"/>
      <c r="J32" s="41">
        <f t="shared" si="0"/>
        <v>-0.41693619392316905</v>
      </c>
      <c r="K32" s="42">
        <f>AVERAGE(DataSpain!AM69,DataSpain!AM70)/DataSpain!B69</f>
        <v>1.1510299487965898</v>
      </c>
      <c r="L32" s="42">
        <f>AVERAGE(DataSpain!AN69,DataSpain!AN70)/DataSpain!B69</f>
        <v>0.33405013775536724</v>
      </c>
      <c r="M32" s="42">
        <f>AVERAGE(DataSpain!AO69,DataSpain!AO70)/DataSpain!B69</f>
        <v>1.5679661427197589</v>
      </c>
      <c r="N32" s="43">
        <f>AVERAGE(DataSpain!AP69,DataSpain!AP70)/DataSpain!B69</f>
        <v>0.496812652700525</v>
      </c>
      <c r="O32" s="90">
        <f>J32/'Table ES.6a'!K32</f>
        <v>-0.07591253033552188</v>
      </c>
      <c r="P32" s="81"/>
      <c r="Q32" s="96"/>
      <c r="R32" s="82"/>
      <c r="S32" s="82"/>
      <c r="T32" s="82"/>
    </row>
    <row r="33" spans="1:20" ht="12" customHeight="1">
      <c r="A33" s="98">
        <f t="shared" si="1"/>
        <v>2003</v>
      </c>
      <c r="B33" s="41"/>
      <c r="C33" s="52"/>
      <c r="D33" s="84">
        <f>AVERAGE((DataSpain!AF70+DataSpain!AJ70),(DataSpain!AF71+DataSpain!AJ71))/DataSpain!B70</f>
        <v>5.090946943109896</v>
      </c>
      <c r="E33" s="84">
        <f>AVERAGE((DataSpain!AK70+DataSpain!AG70-DataSpain!AH70-DataSpain!AL70),(DataSpain!AK71+DataSpain!AG71-DataSpain!AH71-DataSpain!AL71))/DataSpain!B70</f>
        <v>4.136435110670071</v>
      </c>
      <c r="F33" s="41">
        <f>AVERAGE((DataSpain!AL70+DataSpain!AH70),(DataSpain!AL71+DataSpain!AH71))/DataSpain!B70</f>
        <v>2.0786858155942545</v>
      </c>
      <c r="G33" s="43"/>
      <c r="H33" s="86"/>
      <c r="I33" s="87"/>
      <c r="J33" s="41">
        <f t="shared" si="0"/>
        <v>-0.46704880314160224</v>
      </c>
      <c r="K33" s="42">
        <f>AVERAGE(DataSpain!AM70,DataSpain!AM71)/DataSpain!B70</f>
        <v>1.1773934898890273</v>
      </c>
      <c r="L33" s="42">
        <f>AVERAGE(DataSpain!AN70,DataSpain!AN71)/DataSpain!B70</f>
        <v>0.31626058898987086</v>
      </c>
      <c r="M33" s="42">
        <f>AVERAGE(DataSpain!AO70,DataSpain!AO71)/DataSpain!B70</f>
        <v>1.6444422930306295</v>
      </c>
      <c r="N33" s="43">
        <f>AVERAGE(DataSpain!AP70,DataSpain!AP71)/DataSpain!B70</f>
        <v>0.4927882096135926</v>
      </c>
      <c r="O33" s="90">
        <f>J33/'Table ES.6a'!K33</f>
        <v>-0.07726234910835639</v>
      </c>
      <c r="P33" s="81"/>
      <c r="Q33" s="96"/>
      <c r="R33" s="82"/>
      <c r="S33" s="82"/>
      <c r="T33" s="82"/>
    </row>
    <row r="34" spans="1:20" ht="12" customHeight="1">
      <c r="A34" s="98">
        <f t="shared" si="1"/>
        <v>2004</v>
      </c>
      <c r="B34" s="41"/>
      <c r="C34" s="52"/>
      <c r="D34" s="84">
        <f>AVERAGE((DataSpain!AF71+DataSpain!AJ71),(DataSpain!AF72+DataSpain!AJ72))/DataSpain!B71</f>
        <v>5.470979057688188</v>
      </c>
      <c r="E34" s="84">
        <f>AVERAGE((DataSpain!AK71+DataSpain!AG71-DataSpain!AH71-DataSpain!AL71),(DataSpain!AK72+DataSpain!AG72-DataSpain!AH72-DataSpain!AL72))/DataSpain!B71</f>
        <v>4.404186412254678</v>
      </c>
      <c r="F34" s="41">
        <f>AVERAGE((DataSpain!AL71+DataSpain!AH71),(DataSpain!AL72+DataSpain!AH72))/DataSpain!B71</f>
        <v>2.3035048968490766</v>
      </c>
      <c r="G34" s="43"/>
      <c r="H34" s="86"/>
      <c r="I34" s="87"/>
      <c r="J34" s="41">
        <f t="shared" si="0"/>
        <v>-0.5497666353120776</v>
      </c>
      <c r="K34" s="42">
        <f>AVERAGE(DataSpain!AM71,DataSpain!AM72)/DataSpain!B71</f>
        <v>1.253686342026074</v>
      </c>
      <c r="L34" s="42">
        <f>AVERAGE(DataSpain!AN71,DataSpain!AN72)/DataSpain!B71</f>
        <v>0.3536989477059365</v>
      </c>
      <c r="M34" s="42">
        <f>AVERAGE(DataSpain!AO71,DataSpain!AO72)/DataSpain!B71</f>
        <v>1.8034529773381516</v>
      </c>
      <c r="N34" s="43">
        <f>AVERAGE(DataSpain!AP71,DataSpain!AP72)/DataSpain!B71</f>
        <v>0.5410981270953308</v>
      </c>
      <c r="O34" s="90">
        <f>J34/'Table ES.6a'!K34</f>
        <v>-0.08147125923757458</v>
      </c>
      <c r="P34" s="81"/>
      <c r="Q34" s="96"/>
      <c r="R34" s="82"/>
      <c r="S34" s="82"/>
      <c r="T34" s="82"/>
    </row>
    <row r="35" spans="1:20" ht="12" customHeight="1">
      <c r="A35" s="98">
        <f t="shared" si="1"/>
        <v>2005</v>
      </c>
      <c r="B35" s="41"/>
      <c r="C35" s="52"/>
      <c r="D35" s="84">
        <f>AVERAGE((DataSpain!AF72+DataSpain!AJ72),(DataSpain!AF73+DataSpain!AJ73))/DataSpain!B72</f>
        <v>6.026346687408468</v>
      </c>
      <c r="E35" s="84">
        <f>AVERAGE((DataSpain!AK72+DataSpain!AG72-DataSpain!AH72-DataSpain!AL72),(DataSpain!AK73+DataSpain!AG73-DataSpain!AH73-DataSpain!AL73))/DataSpain!B72</f>
        <v>4.8729466013071026</v>
      </c>
      <c r="F35" s="41">
        <f>AVERAGE((DataSpain!AL72+DataSpain!AH72),(DataSpain!AL73+DataSpain!AH73))/DataSpain!B72</f>
        <v>2.5161973636079114</v>
      </c>
      <c r="G35" s="43"/>
      <c r="H35" s="86"/>
      <c r="I35" s="87"/>
      <c r="J35" s="41">
        <f t="shared" si="0"/>
        <v>-0.6263125175801287</v>
      </c>
      <c r="K35" s="42">
        <f>AVERAGE(DataSpain!AM72,DataSpain!AM73)/DataSpain!B72</f>
        <v>1.3797594113941687</v>
      </c>
      <c r="L35" s="42">
        <f>AVERAGE(DataSpain!AN72,DataSpain!AN73)/DataSpain!B72</f>
        <v>0.4092165436112655</v>
      </c>
      <c r="M35" s="42">
        <f>AVERAGE(DataSpain!AO72,DataSpain!AO73)/DataSpain!B72</f>
        <v>2.0060719289742974</v>
      </c>
      <c r="N35" s="43">
        <f>AVERAGE(DataSpain!AP72,DataSpain!AP73)/DataSpain!B72</f>
        <v>0.5726192708587818</v>
      </c>
      <c r="O35" s="90">
        <f>J35/'Table ES.6a'!K35</f>
        <v>-0.08489982941888033</v>
      </c>
      <c r="P35" s="81"/>
      <c r="Q35" s="96"/>
      <c r="R35" s="82"/>
      <c r="S35" s="82"/>
      <c r="T35" s="82"/>
    </row>
    <row r="36" spans="1:20" ht="12" customHeight="1">
      <c r="A36" s="98">
        <f t="shared" si="1"/>
        <v>2006</v>
      </c>
      <c r="B36" s="41"/>
      <c r="C36" s="52"/>
      <c r="D36" s="84">
        <f>AVERAGE((DataSpain!AF73+DataSpain!AJ73),(DataSpain!AF74+DataSpain!AJ74))/DataSpain!B73</f>
        <v>6.720552829005421</v>
      </c>
      <c r="E36" s="84">
        <f>AVERAGE((DataSpain!AK73+DataSpain!AG73-DataSpain!AH73-DataSpain!AL73),(DataSpain!AK74+DataSpain!AG74-DataSpain!AH74-DataSpain!AL74))/DataSpain!B73</f>
        <v>5.514269176156411</v>
      </c>
      <c r="F36" s="41">
        <f>AVERAGE((DataSpain!AL73+DataSpain!AH73),(DataSpain!AL74+DataSpain!AH74))/DataSpain!B73</f>
        <v>2.791201985206676</v>
      </c>
      <c r="G36" s="43"/>
      <c r="H36" s="86"/>
      <c r="I36" s="87"/>
      <c r="J36" s="41">
        <f t="shared" si="0"/>
        <v>-0.7145845068953285</v>
      </c>
      <c r="K36" s="42">
        <f>AVERAGE(DataSpain!AM73,DataSpain!AM74)/DataSpain!B73</f>
        <v>1.5178693145907045</v>
      </c>
      <c r="L36" s="42">
        <f>AVERAGE(DataSpain!AN73,DataSpain!AN74)/DataSpain!B73</f>
        <v>0.4888189517529488</v>
      </c>
      <c r="M36" s="42">
        <f>AVERAGE(DataSpain!AO73,DataSpain!AO74)/DataSpain!B73</f>
        <v>2.232453821486033</v>
      </c>
      <c r="N36" s="43">
        <f>AVERAGE(DataSpain!AP73,DataSpain!AP74)/DataSpain!B73</f>
        <v>0.5969315020243561</v>
      </c>
      <c r="O36" s="90">
        <f>J36/'Table ES.6a'!K36</f>
        <v>-0.09059775536294219</v>
      </c>
      <c r="P36" s="81"/>
      <c r="Q36" s="96"/>
      <c r="R36" s="82"/>
      <c r="S36" s="82"/>
      <c r="T36" s="82"/>
    </row>
    <row r="37" spans="1:20" ht="12" customHeight="1">
      <c r="A37" s="98">
        <f t="shared" si="1"/>
        <v>2007</v>
      </c>
      <c r="B37" s="41"/>
      <c r="C37" s="52"/>
      <c r="D37" s="84">
        <f>AVERAGE((DataSpain!AF74+DataSpain!AJ74),(DataSpain!AF75+DataSpain!AJ75))/DataSpain!B74</f>
        <v>7.328461210556372</v>
      </c>
      <c r="E37" s="84">
        <f>AVERAGE((DataSpain!AK74+DataSpain!AG74-DataSpain!AH74-DataSpain!AL74),(DataSpain!AK75+DataSpain!AG75-DataSpain!AH75-DataSpain!AL75))/DataSpain!B74</f>
        <v>6.192245424185875</v>
      </c>
      <c r="F37" s="41">
        <f>AVERAGE((DataSpain!AL74+DataSpain!AH74),(DataSpain!AL75+DataSpain!AH75))/DataSpain!B74</f>
        <v>2.9135111069410127</v>
      </c>
      <c r="G37" s="43"/>
      <c r="H37" s="86"/>
      <c r="I37" s="87"/>
      <c r="J37" s="41">
        <f t="shared" si="0"/>
        <v>-0.8573391992716228</v>
      </c>
      <c r="K37" s="42">
        <f>AVERAGE(DataSpain!AM74,DataSpain!AM75)/DataSpain!B74</f>
        <v>1.5935222156195668</v>
      </c>
      <c r="L37" s="42">
        <f>AVERAGE(DataSpain!AN74,DataSpain!AN75)/DataSpain!B74</f>
        <v>0.5566423121341753</v>
      </c>
      <c r="M37" s="42">
        <f>AVERAGE(DataSpain!AO74,DataSpain!AO75)/DataSpain!B74</f>
        <v>2.4508614148911896</v>
      </c>
      <c r="N37" s="43">
        <f>AVERAGE(DataSpain!AP74,DataSpain!AP75)/DataSpain!B74</f>
        <v>0.6437848391442494</v>
      </c>
      <c r="O37" s="90">
        <f>J37/'Table ES.6a'!K37</f>
        <v>-0.10470827725630082</v>
      </c>
      <c r="P37" s="81"/>
      <c r="Q37" s="96"/>
      <c r="R37" s="82"/>
      <c r="S37" s="82"/>
      <c r="T37" s="82"/>
    </row>
    <row r="38" spans="1:20" ht="12" customHeight="1">
      <c r="A38" s="98">
        <v>2008</v>
      </c>
      <c r="B38" s="41"/>
      <c r="C38" s="52"/>
      <c r="D38" s="84">
        <f>AVERAGE((DataSpain!AF75+DataSpain!AJ75),(DataSpain!AF76+DataSpain!AJ76))/DataSpain!B75</f>
        <v>7.668406254325005</v>
      </c>
      <c r="E38" s="84">
        <f>AVERAGE((DataSpain!AK75+DataSpain!AG75-DataSpain!AH75-DataSpain!AL75),(DataSpain!AK76+DataSpain!AG76-DataSpain!AH76-DataSpain!AL76))/DataSpain!B75</f>
        <v>6.809806495050493</v>
      </c>
      <c r="F38" s="41">
        <f>AVERAGE((DataSpain!AL75+DataSpain!AH75),(DataSpain!AL76+DataSpain!AH76))/DataSpain!B75</f>
        <v>2.5445402336012855</v>
      </c>
      <c r="G38" s="43"/>
      <c r="H38" s="86"/>
      <c r="I38" s="87"/>
      <c r="J38" s="41">
        <f t="shared" si="0"/>
        <v>-0.9530729368736537</v>
      </c>
      <c r="K38" s="42">
        <f>AVERAGE(DataSpain!AM75,DataSpain!AM76)/DataSpain!B75</f>
        <v>1.579617459744845</v>
      </c>
      <c r="L38" s="42">
        <f>AVERAGE(DataSpain!AN75,DataSpain!AN76)/DataSpain!B75</f>
        <v>0.5566450558251711</v>
      </c>
      <c r="M38" s="42">
        <f>AVERAGE(DataSpain!AO75,DataSpain!AO76)/DataSpain!B75</f>
        <v>2.5326903966184986</v>
      </c>
      <c r="N38" s="43">
        <f>AVERAGE(DataSpain!AP75,DataSpain!AP76)/DataSpain!B75</f>
        <v>0.6144011641493723</v>
      </c>
      <c r="O38" s="90">
        <f>J38/'Table ES.6a'!K38</f>
        <v>-0.11742662193899417</v>
      </c>
      <c r="P38" s="81"/>
      <c r="Q38" s="96"/>
      <c r="R38" s="82"/>
      <c r="S38" s="82"/>
      <c r="T38" s="82"/>
    </row>
    <row r="39" spans="1:20" ht="12" customHeight="1">
      <c r="A39" s="101">
        <v>2009</v>
      </c>
      <c r="B39" s="41"/>
      <c r="C39" s="52"/>
      <c r="D39" s="84">
        <f>AVERAGE((DataSpain!AF76+DataSpain!AJ76),(DataSpain!AF77+DataSpain!AJ77))/DataSpain!B76</f>
        <v>8.048445594029465</v>
      </c>
      <c r="E39" s="84">
        <f>AVERAGE((DataSpain!AK76+DataSpain!AG76-DataSpain!AH76-DataSpain!AL76),(DataSpain!AK77+DataSpain!AG77-DataSpain!AH77-DataSpain!AL77))/DataSpain!B76</f>
        <v>7.339686253324955</v>
      </c>
      <c r="F39" s="41">
        <f>AVERAGE((DataSpain!AL76+DataSpain!AH76),(DataSpain!AL77+DataSpain!AH77))/DataSpain!B76</f>
        <v>2.319622801712242</v>
      </c>
      <c r="G39" s="43"/>
      <c r="H39" s="86"/>
      <c r="I39" s="87"/>
      <c r="J39" s="41">
        <f t="shared" si="0"/>
        <v>-1.0517213437226587</v>
      </c>
      <c r="K39" s="42">
        <f>AVERAGE(DataSpain!AM76,DataSpain!AM77)/DataSpain!B76</f>
        <v>1.6127887353716612</v>
      </c>
      <c r="L39" s="42">
        <f>AVERAGE(DataSpain!AN76,DataSpain!AN77)/DataSpain!B76</f>
        <v>0.5812415753098888</v>
      </c>
      <c r="M39" s="42">
        <f>AVERAGE(DataSpain!AO76,DataSpain!AO77)/DataSpain!B76</f>
        <v>2.66451007909432</v>
      </c>
      <c r="N39" s="43">
        <f>AVERAGE(DataSpain!AP76,DataSpain!AP77)/DataSpain!B76</f>
        <v>0.6129597599572527</v>
      </c>
      <c r="O39" s="90">
        <f>J39/'Table ES.6a'!K39</f>
        <v>-0.13093610706160738</v>
      </c>
      <c r="P39" s="81"/>
      <c r="Q39" s="96"/>
      <c r="R39" s="82"/>
      <c r="S39" s="82"/>
      <c r="T39" s="82"/>
    </row>
    <row r="40" spans="1:37" ht="12" customHeight="1" thickBot="1">
      <c r="A40" s="262">
        <v>2010</v>
      </c>
      <c r="B40" s="257"/>
      <c r="C40" s="263"/>
      <c r="D40" s="264">
        <f>AVERAGE((DataSpain!AF77+DataSpain!AJ77),(DataSpain!AF78+DataSpain!AJ78))/DataSpain!B77</f>
        <v>7.977575971421278</v>
      </c>
      <c r="E40" s="264">
        <f>AVERAGE((DataSpain!AK77+DataSpain!AG77-DataSpain!AH77-DataSpain!AL77),(DataSpain!AK78+DataSpain!AG78-DataSpain!AH78-DataSpain!AL78))/DataSpain!B77</f>
        <v>7.267165296672863</v>
      </c>
      <c r="F40" s="257">
        <f>AVERAGE((DataSpain!AL77+DataSpain!AH77),(DataSpain!AL78+DataSpain!AH78))/DataSpain!B77</f>
        <v>2.2611199453927435</v>
      </c>
      <c r="G40" s="259"/>
      <c r="H40" s="265"/>
      <c r="I40" s="266"/>
      <c r="J40" s="257">
        <f t="shared" si="0"/>
        <v>-1.061242765520276</v>
      </c>
      <c r="K40" s="258">
        <f>AVERAGE(DataSpain!AM77,DataSpain!AM78)/DataSpain!B77</f>
        <v>1.5982663813106432</v>
      </c>
      <c r="L40" s="258">
        <f>AVERAGE(DataSpain!AN77,DataSpain!AN78)/DataSpain!B77</f>
        <v>0.6318778058693562</v>
      </c>
      <c r="M40" s="258">
        <f>AVERAGE(DataSpain!AO77,DataSpain!AO78)/DataSpain!B77</f>
        <v>2.6595091468309193</v>
      </c>
      <c r="N40" s="259">
        <f>AVERAGE(DataSpain!AP77,DataSpain!AP78)/DataSpain!B77</f>
        <v>0.6212407154382151</v>
      </c>
      <c r="O40" s="267">
        <f>J40/'Table ES.6a'!K40</f>
        <v>-0.13964352387949727</v>
      </c>
      <c r="P40" s="96"/>
      <c r="Q40" s="96"/>
      <c r="R40" s="82"/>
      <c r="S40" s="82"/>
      <c r="T40" s="82"/>
      <c r="U40" s="96"/>
      <c r="V40" s="96"/>
      <c r="W40" s="96"/>
      <c r="X40" s="96"/>
      <c r="Y40" s="96"/>
      <c r="Z40" s="96"/>
      <c r="AA40" s="96"/>
      <c r="AB40" s="96"/>
      <c r="AC40" s="96"/>
      <c r="AD40" s="103"/>
      <c r="AE40" s="96"/>
      <c r="AF40" s="96"/>
      <c r="AG40" s="96"/>
      <c r="AH40" s="96"/>
      <c r="AI40" s="96"/>
      <c r="AJ40" s="96"/>
      <c r="AK40" s="96"/>
    </row>
    <row r="41" spans="2:37" ht="12.75" customHeight="1" thickTop="1">
      <c r="B41" s="103"/>
      <c r="C41" s="103"/>
      <c r="D41" s="103"/>
      <c r="E41" s="103"/>
      <c r="F41" s="103"/>
      <c r="G41" s="104"/>
      <c r="H41" s="103"/>
      <c r="I41" s="103"/>
      <c r="J41" s="103"/>
      <c r="K41" s="103"/>
      <c r="L41" s="103"/>
      <c r="M41" s="103"/>
      <c r="N41" s="103"/>
      <c r="O41" s="103"/>
      <c r="P41" s="103"/>
      <c r="Q41" s="96"/>
      <c r="R41" s="96"/>
      <c r="S41" s="96"/>
      <c r="T41" s="96"/>
      <c r="U41" s="96"/>
      <c r="V41" s="96"/>
      <c r="W41" s="96"/>
      <c r="X41" s="96"/>
      <c r="Y41" s="96"/>
      <c r="Z41" s="96"/>
      <c r="AA41" s="96"/>
      <c r="AB41" s="96"/>
      <c r="AC41" s="96"/>
      <c r="AD41" s="103"/>
      <c r="AE41" s="103"/>
      <c r="AF41" s="103"/>
      <c r="AG41" s="103"/>
      <c r="AH41" s="103"/>
      <c r="AI41" s="103"/>
      <c r="AJ41" s="103"/>
      <c r="AK41" s="103"/>
    </row>
    <row r="42" spans="2:37" ht="12" customHeight="1">
      <c r="B42" s="103"/>
      <c r="C42" s="105"/>
      <c r="D42" s="103"/>
      <c r="E42" s="103"/>
      <c r="F42" s="103"/>
      <c r="G42" s="103"/>
      <c r="H42" s="103"/>
      <c r="I42" s="103"/>
      <c r="J42" s="103"/>
      <c r="K42" s="103"/>
      <c r="L42" s="103"/>
      <c r="M42" s="103"/>
      <c r="N42" s="103"/>
      <c r="O42" s="103"/>
      <c r="P42" s="103"/>
      <c r="Q42" s="96"/>
      <c r="R42" s="106"/>
      <c r="S42" s="106"/>
      <c r="T42" s="106"/>
      <c r="U42" s="96"/>
      <c r="V42" s="96"/>
      <c r="W42" s="96"/>
      <c r="X42" s="96"/>
      <c r="Y42" s="96"/>
      <c r="Z42" s="96"/>
      <c r="AA42" s="96"/>
      <c r="AB42" s="96"/>
      <c r="AC42" s="96"/>
      <c r="AD42" s="103"/>
      <c r="AE42" s="103"/>
      <c r="AF42" s="103"/>
      <c r="AG42" s="103"/>
      <c r="AH42" s="103"/>
      <c r="AI42" s="103"/>
      <c r="AJ42" s="103"/>
      <c r="AK42" s="103"/>
    </row>
    <row r="43" spans="2:37" ht="12" customHeight="1">
      <c r="B43" s="103"/>
      <c r="C43" s="105"/>
      <c r="D43" s="103"/>
      <c r="E43" s="103"/>
      <c r="F43" s="103"/>
      <c r="G43" s="103"/>
      <c r="H43" s="103"/>
      <c r="I43" s="103"/>
      <c r="J43" s="103"/>
      <c r="K43" s="103"/>
      <c r="L43" s="103"/>
      <c r="M43" s="103"/>
      <c r="N43" s="103"/>
      <c r="O43" s="103"/>
      <c r="P43" s="102"/>
      <c r="Q43" s="96"/>
      <c r="R43" s="107"/>
      <c r="S43" s="106"/>
      <c r="T43" s="106"/>
      <c r="U43" s="96"/>
      <c r="V43" s="96"/>
      <c r="W43" s="96"/>
      <c r="X43" s="96"/>
      <c r="Y43" s="96"/>
      <c r="Z43" s="96"/>
      <c r="AA43" s="96"/>
      <c r="AB43" s="96"/>
      <c r="AC43" s="96"/>
      <c r="AD43" s="103"/>
      <c r="AE43" s="103"/>
      <c r="AF43" s="103"/>
      <c r="AG43" s="103"/>
      <c r="AH43" s="103"/>
      <c r="AI43" s="103"/>
      <c r="AJ43" s="103"/>
      <c r="AK43" s="103"/>
    </row>
    <row r="44" spans="2:37" ht="12" customHeight="1">
      <c r="B44" s="103"/>
      <c r="C44" s="105"/>
      <c r="D44" s="103"/>
      <c r="E44" s="103"/>
      <c r="F44" s="103"/>
      <c r="G44" s="103"/>
      <c r="H44" s="103"/>
      <c r="I44" s="103"/>
      <c r="J44" s="103"/>
      <c r="K44" s="103"/>
      <c r="L44" s="103"/>
      <c r="M44" s="103"/>
      <c r="N44" s="103"/>
      <c r="O44" s="103"/>
      <c r="P44" s="103"/>
      <c r="Q44" s="96"/>
      <c r="R44" s="108"/>
      <c r="S44" s="96"/>
      <c r="T44" s="96"/>
      <c r="U44" s="96"/>
      <c r="V44" s="96"/>
      <c r="W44" s="96"/>
      <c r="X44" s="96"/>
      <c r="Y44" s="96"/>
      <c r="Z44" s="96"/>
      <c r="AA44" s="96"/>
      <c r="AB44" s="96"/>
      <c r="AC44" s="96"/>
      <c r="AD44" s="103"/>
      <c r="AE44" s="103"/>
      <c r="AF44" s="103"/>
      <c r="AG44" s="103"/>
      <c r="AH44" s="103"/>
      <c r="AI44" s="103"/>
      <c r="AJ44" s="103"/>
      <c r="AK44" s="103"/>
    </row>
    <row r="45" spans="2:37" ht="12" customHeight="1">
      <c r="B45" s="103"/>
      <c r="C45" s="103"/>
      <c r="D45" s="103"/>
      <c r="E45" s="103"/>
      <c r="F45" s="103"/>
      <c r="G45" s="103"/>
      <c r="H45" s="103"/>
      <c r="I45" s="103"/>
      <c r="J45" s="103"/>
      <c r="K45" s="103"/>
      <c r="L45" s="103"/>
      <c r="M45" s="103"/>
      <c r="N45" s="103"/>
      <c r="O45" s="103"/>
      <c r="P45" s="102"/>
      <c r="Q45" s="96"/>
      <c r="R45" s="96"/>
      <c r="S45" s="96"/>
      <c r="T45" s="96"/>
      <c r="U45" s="96"/>
      <c r="V45" s="96"/>
      <c r="W45" s="96"/>
      <c r="X45" s="96"/>
      <c r="Y45" s="96"/>
      <c r="Z45" s="96"/>
      <c r="AA45" s="96"/>
      <c r="AB45" s="96"/>
      <c r="AC45" s="96"/>
      <c r="AD45" s="103"/>
      <c r="AE45" s="103"/>
      <c r="AF45" s="103"/>
      <c r="AG45" s="103"/>
      <c r="AH45" s="103"/>
      <c r="AI45" s="103"/>
      <c r="AJ45" s="103"/>
      <c r="AK45" s="103"/>
    </row>
    <row r="46" spans="2:37" ht="12" customHeight="1">
      <c r="B46" s="103"/>
      <c r="C46" s="103"/>
      <c r="D46" s="103"/>
      <c r="E46" s="103"/>
      <c r="F46" s="103"/>
      <c r="G46" s="103"/>
      <c r="H46" s="103"/>
      <c r="I46" s="103"/>
      <c r="J46" s="103"/>
      <c r="K46" s="103"/>
      <c r="L46" s="103"/>
      <c r="M46" s="103"/>
      <c r="N46" s="103"/>
      <c r="O46" s="103"/>
      <c r="P46" s="102"/>
      <c r="Q46" s="96"/>
      <c r="R46" s="96"/>
      <c r="S46" s="96"/>
      <c r="T46" s="96"/>
      <c r="U46" s="96"/>
      <c r="V46" s="96"/>
      <c r="W46" s="96"/>
      <c r="X46" s="96"/>
      <c r="Y46" s="96"/>
      <c r="Z46" s="96"/>
      <c r="AA46" s="96"/>
      <c r="AB46" s="96"/>
      <c r="AC46" s="96"/>
      <c r="AD46" s="103"/>
      <c r="AE46" s="103"/>
      <c r="AF46" s="103"/>
      <c r="AG46" s="103"/>
      <c r="AH46" s="103"/>
      <c r="AI46" s="103"/>
      <c r="AJ46" s="103"/>
      <c r="AK46" s="103"/>
    </row>
    <row r="47" spans="2:37" ht="12" customHeight="1">
      <c r="B47" s="103"/>
      <c r="C47" s="103"/>
      <c r="D47" s="103"/>
      <c r="E47" s="103"/>
      <c r="F47" s="103"/>
      <c r="G47" s="103"/>
      <c r="H47" s="103"/>
      <c r="I47" s="103"/>
      <c r="J47" s="103"/>
      <c r="K47" s="103"/>
      <c r="L47" s="103"/>
      <c r="M47" s="103"/>
      <c r="N47" s="103"/>
      <c r="O47" s="103"/>
      <c r="P47" s="102"/>
      <c r="Q47" s="96"/>
      <c r="R47" s="96"/>
      <c r="S47" s="96"/>
      <c r="T47" s="96"/>
      <c r="U47" s="96"/>
      <c r="V47" s="96"/>
      <c r="W47" s="96"/>
      <c r="X47" s="96"/>
      <c r="Y47" s="96"/>
      <c r="Z47" s="96"/>
      <c r="AA47" s="96"/>
      <c r="AB47" s="96"/>
      <c r="AC47" s="96"/>
      <c r="AD47" s="103"/>
      <c r="AE47" s="103"/>
      <c r="AF47" s="103"/>
      <c r="AG47" s="103"/>
      <c r="AH47" s="103"/>
      <c r="AI47" s="103"/>
      <c r="AJ47" s="103"/>
      <c r="AK47" s="103"/>
    </row>
    <row r="48" spans="2:37" ht="12" customHeight="1">
      <c r="B48" s="103"/>
      <c r="C48" s="103"/>
      <c r="D48" s="103"/>
      <c r="E48" s="103"/>
      <c r="F48" s="103"/>
      <c r="G48" s="103"/>
      <c r="H48" s="103"/>
      <c r="I48" s="103"/>
      <c r="J48" s="103"/>
      <c r="K48" s="103"/>
      <c r="L48" s="103"/>
      <c r="M48" s="103"/>
      <c r="N48" s="103"/>
      <c r="O48" s="103"/>
      <c r="P48" s="102"/>
      <c r="Q48" s="96"/>
      <c r="R48" s="96"/>
      <c r="S48" s="96"/>
      <c r="T48" s="96"/>
      <c r="U48" s="96"/>
      <c r="V48" s="96"/>
      <c r="W48" s="96"/>
      <c r="X48" s="96"/>
      <c r="Y48" s="96"/>
      <c r="Z48" s="96"/>
      <c r="AA48" s="96"/>
      <c r="AB48" s="96"/>
      <c r="AC48" s="96"/>
      <c r="AD48" s="103"/>
      <c r="AE48" s="103"/>
      <c r="AF48" s="103"/>
      <c r="AG48" s="103"/>
      <c r="AH48" s="103"/>
      <c r="AI48" s="103"/>
      <c r="AJ48" s="103"/>
      <c r="AK48" s="103"/>
    </row>
    <row r="49" spans="2:37" ht="12" customHeight="1">
      <c r="B49" s="103"/>
      <c r="C49" s="103"/>
      <c r="D49" s="103"/>
      <c r="E49" s="103"/>
      <c r="F49" s="103"/>
      <c r="G49" s="103"/>
      <c r="H49" s="103"/>
      <c r="I49" s="103"/>
      <c r="J49" s="103"/>
      <c r="K49" s="103"/>
      <c r="L49" s="103"/>
      <c r="M49" s="103"/>
      <c r="N49" s="103"/>
      <c r="O49" s="103"/>
      <c r="P49" s="102"/>
      <c r="Q49" s="96"/>
      <c r="R49" s="96"/>
      <c r="S49" s="96"/>
      <c r="T49" s="96"/>
      <c r="U49" s="96"/>
      <c r="V49" s="96"/>
      <c r="W49" s="96"/>
      <c r="X49" s="96"/>
      <c r="Y49" s="96"/>
      <c r="Z49" s="96"/>
      <c r="AA49" s="96"/>
      <c r="AB49" s="96"/>
      <c r="AC49" s="96"/>
      <c r="AD49" s="103"/>
      <c r="AE49" s="103"/>
      <c r="AF49" s="103"/>
      <c r="AG49" s="103"/>
      <c r="AH49" s="103"/>
      <c r="AI49" s="103"/>
      <c r="AJ49" s="103"/>
      <c r="AK49" s="103"/>
    </row>
    <row r="50" spans="2:37" ht="12" customHeight="1">
      <c r="B50" s="103"/>
      <c r="C50" s="103"/>
      <c r="D50" s="103"/>
      <c r="E50" s="103"/>
      <c r="F50" s="103"/>
      <c r="G50" s="103"/>
      <c r="H50" s="103"/>
      <c r="I50" s="103"/>
      <c r="J50" s="103"/>
      <c r="K50" s="103"/>
      <c r="L50" s="103"/>
      <c r="M50" s="103"/>
      <c r="N50" s="103"/>
      <c r="O50" s="103"/>
      <c r="P50" s="102"/>
      <c r="Q50" s="96"/>
      <c r="R50" s="96"/>
      <c r="S50" s="96"/>
      <c r="T50" s="96"/>
      <c r="U50" s="96"/>
      <c r="V50" s="96"/>
      <c r="W50" s="96"/>
      <c r="X50" s="96"/>
      <c r="Y50" s="96"/>
      <c r="Z50" s="96"/>
      <c r="AA50" s="96"/>
      <c r="AB50" s="96"/>
      <c r="AC50" s="96"/>
      <c r="AD50" s="103"/>
      <c r="AE50" s="103"/>
      <c r="AF50" s="103"/>
      <c r="AG50" s="103"/>
      <c r="AH50" s="103"/>
      <c r="AI50" s="103"/>
      <c r="AJ50" s="103"/>
      <c r="AK50" s="103"/>
    </row>
    <row r="51" spans="2:37" ht="12" customHeight="1">
      <c r="B51" s="103"/>
      <c r="C51" s="103"/>
      <c r="D51" s="103"/>
      <c r="E51" s="103"/>
      <c r="F51" s="103"/>
      <c r="G51" s="103"/>
      <c r="H51" s="103"/>
      <c r="I51" s="103"/>
      <c r="J51" s="103"/>
      <c r="K51" s="103"/>
      <c r="L51" s="103"/>
      <c r="M51" s="103"/>
      <c r="N51" s="103"/>
      <c r="O51" s="103"/>
      <c r="P51" s="102"/>
      <c r="Q51" s="96"/>
      <c r="R51" s="96"/>
      <c r="S51" s="96"/>
      <c r="T51" s="96"/>
      <c r="U51" s="96"/>
      <c r="V51" s="96"/>
      <c r="W51" s="96"/>
      <c r="X51" s="96"/>
      <c r="Y51" s="96"/>
      <c r="Z51" s="96"/>
      <c r="AA51" s="96"/>
      <c r="AB51" s="96"/>
      <c r="AC51" s="96"/>
      <c r="AD51" s="96"/>
      <c r="AE51" s="103"/>
      <c r="AF51" s="103"/>
      <c r="AG51" s="103"/>
      <c r="AH51" s="103"/>
      <c r="AI51" s="103"/>
      <c r="AJ51" s="103"/>
      <c r="AK51" s="103"/>
    </row>
    <row r="52" spans="2:37" ht="12" customHeight="1">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row>
    <row r="53" spans="2:37" ht="15" customHeight="1">
      <c r="B53" s="103"/>
      <c r="C53" s="103"/>
      <c r="D53" s="103"/>
      <c r="E53" s="103"/>
      <c r="F53" s="103"/>
      <c r="G53" s="103"/>
      <c r="H53" s="103"/>
      <c r="I53" s="103"/>
      <c r="J53" s="103"/>
      <c r="K53" s="103"/>
      <c r="L53" s="103"/>
      <c r="M53" s="103"/>
      <c r="N53" s="103"/>
      <c r="O53" s="103"/>
      <c r="P53" s="103"/>
      <c r="Q53" s="103"/>
      <c r="R53" s="109"/>
      <c r="S53" s="103"/>
      <c r="T53" s="103"/>
      <c r="U53" s="103"/>
      <c r="V53" s="103"/>
      <c r="W53" s="103"/>
      <c r="X53" s="103"/>
      <c r="Y53" s="103"/>
      <c r="Z53" s="103"/>
      <c r="AA53" s="103"/>
      <c r="AB53" s="103"/>
      <c r="AC53" s="103"/>
      <c r="AD53" s="103"/>
      <c r="AE53" s="103"/>
      <c r="AF53" s="103"/>
      <c r="AG53" s="103"/>
      <c r="AH53" s="103"/>
      <c r="AI53" s="103"/>
      <c r="AJ53" s="103"/>
      <c r="AK53" s="103"/>
    </row>
    <row r="54" spans="2:37" ht="12" customHeight="1">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row>
    <row r="55" spans="2:37" ht="15" customHeight="1">
      <c r="B55" s="103"/>
      <c r="C55" s="103"/>
      <c r="D55" s="103"/>
      <c r="E55" s="103"/>
      <c r="F55" s="103"/>
      <c r="G55" s="103"/>
      <c r="H55" s="103"/>
      <c r="I55" s="103"/>
      <c r="J55" s="103"/>
      <c r="K55" s="103"/>
      <c r="L55" s="103"/>
      <c r="M55" s="103"/>
      <c r="N55" s="103"/>
      <c r="O55" s="103"/>
      <c r="P55" s="103"/>
      <c r="Q55" s="103"/>
      <c r="R55" s="110"/>
      <c r="S55" s="103"/>
      <c r="T55" s="103"/>
      <c r="U55" s="103"/>
      <c r="V55" s="103"/>
      <c r="W55" s="103"/>
      <c r="X55" s="103"/>
      <c r="Y55" s="103"/>
      <c r="Z55" s="103"/>
      <c r="AA55" s="103"/>
      <c r="AB55" s="103"/>
      <c r="AC55" s="103"/>
      <c r="AD55" s="103"/>
      <c r="AE55" s="103"/>
      <c r="AF55" s="103"/>
      <c r="AG55" s="103"/>
      <c r="AH55" s="103"/>
      <c r="AI55" s="103"/>
      <c r="AJ55" s="103"/>
      <c r="AK55" s="103"/>
    </row>
    <row r="56" spans="2:37" ht="12" customHeight="1">
      <c r="B56" s="103"/>
      <c r="C56" s="103"/>
      <c r="D56" s="103"/>
      <c r="E56" s="103"/>
      <c r="F56" s="103"/>
      <c r="G56" s="103"/>
      <c r="H56" s="103"/>
      <c r="I56" s="103"/>
      <c r="J56" s="103"/>
      <c r="K56" s="103"/>
      <c r="L56" s="103"/>
      <c r="M56" s="103"/>
      <c r="N56" s="103"/>
      <c r="O56" s="103"/>
      <c r="P56" s="111"/>
      <c r="Q56" s="103"/>
      <c r="R56" s="103"/>
      <c r="S56" s="103"/>
      <c r="T56" s="103"/>
      <c r="U56" s="103"/>
      <c r="V56" s="103"/>
      <c r="W56" s="103"/>
      <c r="X56" s="103"/>
      <c r="Y56" s="103"/>
      <c r="Z56" s="103"/>
      <c r="AA56" s="103"/>
      <c r="AB56" s="103"/>
      <c r="AC56" s="103"/>
      <c r="AD56" s="103"/>
      <c r="AE56" s="103"/>
      <c r="AF56" s="103"/>
      <c r="AG56" s="103"/>
      <c r="AH56" s="103"/>
      <c r="AI56" s="103"/>
      <c r="AJ56" s="103"/>
      <c r="AK56" s="103"/>
    </row>
    <row r="57" spans="2:37" ht="12" customHeight="1">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row>
    <row r="58" spans="2:37" ht="12" customHeight="1">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row>
    <row r="59" spans="2:37" ht="12" customHeight="1">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row>
    <row r="60" spans="2:37" ht="12" customHeight="1">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row>
    <row r="61" spans="2:37" ht="12" customHeight="1">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row>
    <row r="62" spans="2:37" ht="12" customHeight="1">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row>
    <row r="63" spans="2:37" ht="12" customHeight="1">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row>
    <row r="64" spans="2:37" ht="12" customHeight="1">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row>
    <row r="65" spans="2:37" ht="12" customHeight="1">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row>
    <row r="66" spans="2:37" ht="12" customHeight="1">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row>
    <row r="67" spans="2:37" ht="12" customHeight="1">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row>
    <row r="68" spans="2:37" ht="12" customHeight="1">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row>
    <row r="69" spans="2:37" ht="12" customHeight="1">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row>
    <row r="70" spans="2:37" ht="12" customHeight="1">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row>
    <row r="71" spans="2:37" ht="12" customHeight="1">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row>
    <row r="72" spans="2:37" ht="12" customHeight="1">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row>
    <row r="73" spans="2:37" ht="12" customHeight="1">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row>
    <row r="74" spans="2:37" ht="12" customHeight="1">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row>
    <row r="75" spans="2:37" ht="12" customHeight="1">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row>
    <row r="76" spans="2:37" ht="12" customHeight="1">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row>
    <row r="77" spans="2:37" ht="12" customHeight="1">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row>
    <row r="78" spans="2:37" ht="12" customHeight="1">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row>
    <row r="79" spans="2:37" ht="12" customHeight="1">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row>
    <row r="80" spans="2:37" ht="12" customHeight="1">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row>
    <row r="81" spans="2:37" ht="12" customHeight="1">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row>
    <row r="82" spans="2:37" ht="12" customHeight="1">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row>
    <row r="83" spans="2:37" ht="12" customHeight="1">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row>
    <row r="84" spans="2:37" ht="12" customHeight="1">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row>
    <row r="85" spans="2:37" ht="12" customHeight="1">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row>
    <row r="86" spans="2:37" ht="12" customHeight="1">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row>
    <row r="87" spans="2:37" ht="12" customHeight="1">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row>
    <row r="88" spans="2:37" ht="12" customHeight="1">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row>
    <row r="89" spans="2:37" ht="12" customHeight="1">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row>
    <row r="90" spans="2:37" ht="12" customHeight="1">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row>
    <row r="91" spans="2:37" ht="12" customHeight="1">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row>
    <row r="92" spans="2:37" ht="12" customHeight="1">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row>
    <row r="93" spans="2:37" ht="12" customHeight="1">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row>
    <row r="94" spans="2:37" ht="12" customHeight="1">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row>
    <row r="95" spans="2:37" ht="12" customHeight="1">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row>
    <row r="96" spans="2:37" ht="12" customHeight="1">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row>
    <row r="97" spans="2:37" ht="12" customHeight="1">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row>
    <row r="98" spans="2:37" ht="12" customHeight="1">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row>
    <row r="99" spans="2:37" ht="12" customHeight="1">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row>
    <row r="100" spans="2:37" ht="12" customHeight="1">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row>
    <row r="101" spans="2:37" ht="12" customHeight="1">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row>
    <row r="102" spans="2:37" ht="12" customHeight="1">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row>
    <row r="103" spans="2:37" ht="12" customHeight="1">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row>
    <row r="104" spans="2:37" ht="12" customHeight="1">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row>
    <row r="105" spans="2:37" ht="12" customHeight="1">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row>
    <row r="106" spans="2:37" ht="12" customHeight="1">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row>
    <row r="107" spans="2:37" ht="12" customHeight="1">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row>
    <row r="108" spans="2:37" ht="12" customHeight="1">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row>
    <row r="109" spans="2:37" ht="12" customHeight="1">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row>
    <row r="110" spans="2:37" ht="12" customHeight="1">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row>
    <row r="111" spans="2:37" ht="12" customHeight="1">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row>
    <row r="112" spans="2:37" ht="12" customHeight="1">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row>
    <row r="113" spans="2:37" ht="12" customHeight="1">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row>
    <row r="114" spans="2:37" ht="12" customHeight="1">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row>
    <row r="115" spans="2:37" ht="12" customHeight="1">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row>
    <row r="116" spans="2:37" ht="12" customHeight="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row>
    <row r="117" spans="2:37" ht="12" customHeight="1">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row>
    <row r="118" spans="2:37" ht="12" customHeight="1">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row>
    <row r="119" spans="2:37" ht="12" customHeight="1">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row>
    <row r="120" spans="2:37" ht="12" customHeight="1">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row>
    <row r="121" spans="2:37" ht="12" customHeight="1">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row>
    <row r="122" spans="2:37" ht="12" customHeight="1">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row>
    <row r="123" spans="2:37" ht="12" customHeight="1">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row>
    <row r="124" spans="2:37" ht="12" customHeight="1">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row>
    <row r="125" spans="2:37" ht="12" customHeight="1">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row>
    <row r="126" spans="2:37" ht="12" customHeight="1">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row>
    <row r="127" spans="2:37" ht="12" customHeight="1">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row>
    <row r="128" spans="2:37" ht="12" customHeight="1">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row>
    <row r="129" spans="2:37" ht="12" customHeight="1">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row>
    <row r="130" spans="2:37" ht="12" customHeight="1">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row>
    <row r="131" spans="2:37" ht="12" customHeight="1">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row>
    <row r="132" spans="2:37" ht="12" customHeight="1">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row>
    <row r="133" spans="2:37" ht="12" customHeight="1">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row>
    <row r="134" spans="2:37" ht="12" customHeight="1">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row>
    <row r="135" spans="2:37" ht="12" customHeight="1">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row>
    <row r="136" spans="2:37" ht="12" customHeight="1">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row>
    <row r="137" spans="2:37" ht="12" customHeight="1">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row>
    <row r="138" spans="2:37" ht="12" customHeight="1">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row>
    <row r="139" spans="2:37" ht="12" customHeight="1">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row>
    <row r="140" spans="2:37" ht="12" customHeight="1">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row>
    <row r="141" spans="2:37" ht="12" customHeight="1">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row>
    <row r="142" spans="2:37" ht="12" customHeight="1">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row>
    <row r="143" spans="2:37" ht="12" customHeight="1">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row>
    <row r="144" spans="2:37" ht="12" customHeight="1">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row>
    <row r="145" spans="2:37" ht="12" customHeight="1">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row>
    <row r="146" spans="2:37" ht="12" customHeight="1">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row>
    <row r="147" spans="2:37" ht="12" customHeight="1">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row>
    <row r="148" spans="2:37" ht="12" customHeight="1">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row>
    <row r="149" spans="2:37" ht="12" customHeight="1">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row>
    <row r="150" spans="2:37" ht="12" customHeight="1">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row>
    <row r="151" spans="2:37" ht="12" customHeight="1">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row>
    <row r="152" spans="2:37" ht="12" customHeight="1">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row>
    <row r="153" spans="2:37" ht="12" customHeight="1">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row>
    <row r="154" spans="2:37" ht="12" customHeight="1">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row>
    <row r="155" spans="2:37" ht="12" customHeight="1">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row>
    <row r="156" spans="2:37" ht="12" customHeight="1">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row>
    <row r="157" spans="2:37" ht="12" customHeight="1">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row>
    <row r="158" spans="2:37" ht="12" customHeight="1">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row>
    <row r="159" spans="2:37" ht="12" customHeight="1">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row>
    <row r="160" spans="2:37" ht="12" customHeight="1">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row>
    <row r="161" spans="2:37" ht="12" customHeight="1">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row>
    <row r="162" spans="2:37" ht="12" customHeight="1">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row>
    <row r="163" spans="2:37" ht="12" customHeight="1">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row>
    <row r="164" spans="2:37" ht="12" customHeight="1">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row>
    <row r="165" spans="2:37" ht="12" customHeight="1">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row>
    <row r="166" spans="2:37" ht="12" customHeight="1">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row>
    <row r="167" spans="2:37" ht="12" customHeight="1">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row>
    <row r="168" spans="2:37" ht="12" customHeight="1">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row>
    <row r="169" spans="2:37" ht="12" customHeight="1">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row>
    <row r="170" spans="2:37" ht="12" customHeight="1">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row>
    <row r="171" spans="2:37" ht="12" customHeight="1">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row>
    <row r="172" spans="2:37" ht="12" customHeight="1">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row>
    <row r="173" spans="2:37" ht="12" customHeight="1">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row>
    <row r="174" spans="2:37" ht="12" customHeight="1">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row>
    <row r="175" spans="2:37" ht="12" customHeight="1">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row>
    <row r="176" spans="2:37" ht="12" customHeight="1">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row>
    <row r="177" spans="2:37" ht="12" customHeight="1">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row>
    <row r="178" spans="2:37" ht="12" customHeight="1">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row>
    <row r="179" spans="2:37" ht="12" customHeight="1">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row>
    <row r="180" spans="2:37" ht="12" customHeight="1">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row>
    <row r="181" spans="2:37" ht="12" customHeight="1">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row>
    <row r="182" spans="2:37" ht="12" customHeight="1">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row>
    <row r="183" spans="2:37" ht="12" customHeight="1">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row>
    <row r="184" spans="2:37" ht="12" customHeight="1">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row>
    <row r="185" spans="2:37" ht="12" customHeight="1">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row>
    <row r="186" spans="2:37" ht="12" customHeight="1">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row>
    <row r="187" spans="2:37" ht="12" customHeight="1">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row>
    <row r="188" spans="2:37" ht="12" customHeight="1">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row>
    <row r="189" spans="2:37" ht="12" customHeight="1">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row>
    <row r="190" spans="2:37" ht="12" customHeight="1">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row>
    <row r="191" spans="2:37" ht="12" customHeight="1">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row>
    <row r="192" spans="2:37" ht="12" customHeight="1">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row>
    <row r="193" spans="2:37" ht="12" customHeight="1">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row>
    <row r="194" spans="2:37" ht="12" customHeight="1">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row>
    <row r="195" spans="2:37" ht="12" customHeight="1">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row>
    <row r="196" spans="2:37" ht="12" customHeight="1">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row>
    <row r="197" spans="2:37" ht="12" customHeight="1">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row>
    <row r="198" spans="2:37" ht="12" customHeight="1">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row>
    <row r="199" spans="2:37" ht="12" customHeight="1">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row>
    <row r="200" spans="2:37" ht="12" customHeight="1">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row>
    <row r="201" spans="2:37" ht="12" customHeight="1">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row>
    <row r="202" spans="2:37" ht="12" customHeight="1">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row>
    <row r="203" spans="2:37" ht="12" customHeight="1">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row>
    <row r="204" spans="2:37" ht="12" customHeight="1">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row>
    <row r="205" spans="2:37" ht="12" customHeight="1">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row>
    <row r="206" spans="2:37" ht="12" customHeight="1">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row>
    <row r="207" spans="2:37" ht="12" customHeight="1">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row>
    <row r="208" spans="2:37" ht="12" customHeight="1">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row>
    <row r="209" spans="2:37" ht="12" customHeight="1">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row>
    <row r="210" spans="2:37" ht="12" customHeight="1">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row>
    <row r="211" spans="2:37" ht="12" customHeight="1">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row>
    <row r="212" spans="2:37" ht="12" customHeight="1">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row>
    <row r="213" spans="2:37" ht="12" customHeight="1">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row>
    <row r="214" spans="2:37" ht="12" customHeight="1">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row>
    <row r="215" spans="2:37" ht="12" customHeight="1">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row>
    <row r="216" spans="2:37" ht="12" customHeight="1">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row>
    <row r="217" spans="2:37" ht="12" customHeight="1">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row>
    <row r="218" spans="2:37" ht="12" customHeight="1">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row>
    <row r="219" spans="2:37" ht="12" customHeight="1">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row>
    <row r="220" spans="2:37" ht="12" customHeight="1">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row>
    <row r="221" spans="2:37" ht="12" customHeight="1">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row>
    <row r="222" spans="2:37" ht="12" customHeight="1">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row>
    <row r="223" spans="2:37" ht="12" customHeight="1">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row>
    <row r="224" spans="2:37" ht="12" customHeight="1">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row>
    <row r="225" spans="2:37" ht="12" customHeight="1">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row>
    <row r="226" spans="2:37" ht="12" customHeight="1">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row>
    <row r="227" spans="2:37" ht="12" customHeight="1">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row>
    <row r="228" spans="2:37" ht="12" customHeight="1">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row>
    <row r="229" spans="2:37" ht="12" customHeight="1">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row>
    <row r="230" spans="2:37" ht="12" customHeight="1">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row>
    <row r="231" spans="2:37" ht="12" customHeight="1">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row>
    <row r="232" spans="2:37" ht="12" customHeight="1">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row>
    <row r="233" spans="2:37" ht="12" customHeight="1">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row>
    <row r="234" spans="2:37" ht="12" customHeight="1">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row>
    <row r="235" spans="2:37" ht="12" customHeight="1">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row>
    <row r="236" spans="2:37" ht="12" customHeight="1">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row>
    <row r="237" spans="2:37" ht="12" customHeight="1">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row>
    <row r="238" spans="2:37" ht="12" customHeight="1">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row>
    <row r="239" spans="2:37" ht="12" customHeight="1">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row>
    <row r="240" spans="2:37" ht="12" customHeight="1">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row>
    <row r="241" spans="2:37" ht="12" customHeight="1">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row>
    <row r="242" spans="2:37" ht="12" customHeight="1">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3"/>
    </row>
    <row r="243" spans="2:37" ht="12" customHeight="1">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row>
    <row r="244" spans="2:37" ht="12" customHeight="1">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3"/>
    </row>
    <row r="245" spans="2:37" ht="12" customHeight="1">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3"/>
    </row>
    <row r="246" spans="17:30" ht="12" customHeight="1">
      <c r="Q246" s="103"/>
      <c r="R246" s="103"/>
      <c r="S246" s="103"/>
      <c r="T246" s="103"/>
      <c r="U246" s="103"/>
      <c r="V246" s="103"/>
      <c r="W246" s="103"/>
      <c r="X246" s="103"/>
      <c r="Y246" s="103"/>
      <c r="Z246" s="103"/>
      <c r="AA246" s="103"/>
      <c r="AB246" s="103"/>
      <c r="AC246" s="103"/>
      <c r="AD246" s="103"/>
    </row>
    <row r="247" spans="17:30" ht="12" customHeight="1">
      <c r="Q247" s="103"/>
      <c r="R247" s="103"/>
      <c r="S247" s="103"/>
      <c r="T247" s="103"/>
      <c r="U247" s="103"/>
      <c r="V247" s="103"/>
      <c r="W247" s="103"/>
      <c r="X247" s="103"/>
      <c r="Y247" s="103"/>
      <c r="Z247" s="103"/>
      <c r="AA247" s="103"/>
      <c r="AB247" s="103"/>
      <c r="AC247" s="103"/>
      <c r="AD247" s="103"/>
    </row>
    <row r="248" spans="17:30" ht="12" customHeight="1">
      <c r="Q248" s="103"/>
      <c r="R248" s="103"/>
      <c r="S248" s="103"/>
      <c r="T248" s="103"/>
      <c r="U248" s="103"/>
      <c r="V248" s="103"/>
      <c r="W248" s="103"/>
      <c r="X248" s="103"/>
      <c r="Y248" s="103"/>
      <c r="Z248" s="103"/>
      <c r="AA248" s="103"/>
      <c r="AB248" s="103"/>
      <c r="AC248" s="103"/>
      <c r="AD248" s="103"/>
    </row>
    <row r="249" spans="17:30" ht="12" customHeight="1">
      <c r="Q249" s="103"/>
      <c r="R249" s="103"/>
      <c r="S249" s="103"/>
      <c r="T249" s="103"/>
      <c r="U249" s="103"/>
      <c r="V249" s="103"/>
      <c r="W249" s="103"/>
      <c r="X249" s="103"/>
      <c r="Y249" s="103"/>
      <c r="Z249" s="103"/>
      <c r="AA249" s="103"/>
      <c r="AB249" s="103"/>
      <c r="AC249" s="103"/>
      <c r="AD249" s="103"/>
    </row>
    <row r="250" spans="17:30" ht="12" customHeight="1">
      <c r="Q250" s="103"/>
      <c r="R250" s="103"/>
      <c r="S250" s="103"/>
      <c r="T250" s="103"/>
      <c r="U250" s="103"/>
      <c r="V250" s="103"/>
      <c r="W250" s="103"/>
      <c r="X250" s="103"/>
      <c r="Y250" s="103"/>
      <c r="Z250" s="103"/>
      <c r="AA250" s="103"/>
      <c r="AB250" s="103"/>
      <c r="AC250" s="103"/>
      <c r="AD250" s="103"/>
    </row>
    <row r="251" spans="17:30" ht="12" customHeight="1">
      <c r="Q251" s="103"/>
      <c r="R251" s="103"/>
      <c r="S251" s="103"/>
      <c r="T251" s="103"/>
      <c r="U251" s="103"/>
      <c r="V251" s="103"/>
      <c r="W251" s="103"/>
      <c r="X251" s="103"/>
      <c r="Y251" s="103"/>
      <c r="Z251" s="103"/>
      <c r="AA251" s="103"/>
      <c r="AB251" s="103"/>
      <c r="AC251" s="103"/>
      <c r="AD251" s="103"/>
    </row>
    <row r="252" spans="17:30" ht="12" customHeight="1">
      <c r="Q252" s="103"/>
      <c r="R252" s="103"/>
      <c r="S252" s="103"/>
      <c r="T252" s="103"/>
      <c r="U252" s="103"/>
      <c r="V252" s="103"/>
      <c r="W252" s="103"/>
      <c r="X252" s="103"/>
      <c r="Y252" s="103"/>
      <c r="Z252" s="103"/>
      <c r="AA252" s="103"/>
      <c r="AB252" s="103"/>
      <c r="AC252" s="103"/>
      <c r="AD252" s="103"/>
    </row>
    <row r="253" spans="17:30" ht="12" customHeight="1">
      <c r="Q253" s="103"/>
      <c r="R253" s="103"/>
      <c r="S253" s="103"/>
      <c r="T253" s="103"/>
      <c r="U253" s="103"/>
      <c r="V253" s="103"/>
      <c r="W253" s="103"/>
      <c r="X253" s="103"/>
      <c r="Y253" s="103"/>
      <c r="Z253" s="103"/>
      <c r="AA253" s="103"/>
      <c r="AB253" s="103"/>
      <c r="AC253" s="103"/>
      <c r="AD253" s="103"/>
    </row>
    <row r="254" spans="17:30" ht="12" customHeight="1">
      <c r="Q254" s="103"/>
      <c r="R254" s="103"/>
      <c r="S254" s="103"/>
      <c r="T254" s="103"/>
      <c r="U254" s="103"/>
      <c r="V254" s="103"/>
      <c r="W254" s="103"/>
      <c r="X254" s="103"/>
      <c r="Y254" s="103"/>
      <c r="Z254" s="103"/>
      <c r="AA254" s="103"/>
      <c r="AB254" s="103"/>
      <c r="AC254" s="103"/>
      <c r="AD254" s="103"/>
    </row>
    <row r="255" spans="17:30" ht="12" customHeight="1">
      <c r="Q255" s="103"/>
      <c r="R255" s="103"/>
      <c r="S255" s="103"/>
      <c r="T255" s="103"/>
      <c r="U255" s="103"/>
      <c r="V255" s="103"/>
      <c r="W255" s="103"/>
      <c r="X255" s="103"/>
      <c r="Y255" s="103"/>
      <c r="Z255" s="103"/>
      <c r="AA255" s="103"/>
      <c r="AB255" s="103"/>
      <c r="AC255" s="103"/>
      <c r="AD255" s="103"/>
    </row>
    <row r="256" spans="17:30" ht="12" customHeight="1">
      <c r="Q256" s="103"/>
      <c r="R256" s="103"/>
      <c r="S256" s="103"/>
      <c r="T256" s="103"/>
      <c r="U256" s="103"/>
      <c r="V256" s="103"/>
      <c r="W256" s="103"/>
      <c r="X256" s="103"/>
      <c r="Y256" s="103"/>
      <c r="Z256" s="103"/>
      <c r="AA256" s="103"/>
      <c r="AB256" s="103"/>
      <c r="AC256" s="103"/>
      <c r="AD256" s="103"/>
    </row>
    <row r="257" spans="17:30" ht="12" customHeight="1">
      <c r="Q257" s="103"/>
      <c r="R257" s="103"/>
      <c r="S257" s="103"/>
      <c r="T257" s="103"/>
      <c r="U257" s="103"/>
      <c r="V257" s="103"/>
      <c r="W257" s="103"/>
      <c r="X257" s="103"/>
      <c r="Y257" s="103"/>
      <c r="Z257" s="103"/>
      <c r="AA257" s="103"/>
      <c r="AB257" s="103"/>
      <c r="AC257" s="103"/>
      <c r="AD257" s="103"/>
    </row>
  </sheetData>
  <sheetProtection/>
  <mergeCells count="11">
    <mergeCell ref="G8:G9"/>
    <mergeCell ref="A3:O3"/>
    <mergeCell ref="A6:A9"/>
    <mergeCell ref="B6:I6"/>
    <mergeCell ref="J6:O6"/>
    <mergeCell ref="B7:G7"/>
    <mergeCell ref="H7:H9"/>
    <mergeCell ref="I7:I9"/>
    <mergeCell ref="J7:N7"/>
    <mergeCell ref="O7:O9"/>
    <mergeCell ref="F8:F9"/>
  </mergeCells>
  <printOptions horizontalCentered="1" verticalCentered="1"/>
  <pageMargins left="0.7900000000000001" right="0.7900000000000001" top="0.98" bottom="0.98" header="0.51" footer="0.51"/>
  <pageSetup fitToHeight="1" fitToWidth="1" orientation="landscape" paperSize="9" scale="67"/>
</worksheet>
</file>

<file path=xl/worksheets/sheet5.xml><?xml version="1.0" encoding="utf-8"?>
<worksheet xmlns="http://schemas.openxmlformats.org/spreadsheetml/2006/main" xmlns:r="http://schemas.openxmlformats.org/officeDocument/2006/relationships">
  <dimension ref="A1:FV83"/>
  <sheetViews>
    <sheetView workbookViewId="0" topLeftCell="A1">
      <pane xSplit="1" ySplit="11" topLeftCell="AK26" activePane="bottomRight" state="frozen"/>
      <selection pane="topLeft" activeCell="A1" sqref="A1"/>
      <selection pane="topRight" activeCell="B1" sqref="B1"/>
      <selection pane="bottomLeft" activeCell="A10" sqref="A10"/>
      <selection pane="bottomRight" activeCell="AU37" sqref="AU37"/>
    </sheetView>
  </sheetViews>
  <sheetFormatPr defaultColWidth="11.00390625" defaultRowHeight="12" customHeight="1"/>
  <cols>
    <col min="1" max="1" width="9.875" style="4" customWidth="1"/>
    <col min="2" max="177" width="10.875" style="2" customWidth="1"/>
    <col min="178" max="178" width="10.875" style="3" customWidth="1"/>
    <col min="179" max="16384" width="10.875" style="2" customWidth="1"/>
  </cols>
  <sheetData>
    <row r="1" spans="1:2" ht="12" customHeight="1">
      <c r="A1" s="1"/>
      <c r="B1" s="2" t="s">
        <v>0</v>
      </c>
    </row>
    <row r="2" ht="12" customHeight="1">
      <c r="B2" s="2" t="s">
        <v>1</v>
      </c>
    </row>
    <row r="3" spans="2:21" ht="12" customHeight="1">
      <c r="B3" s="2" t="s">
        <v>2</v>
      </c>
      <c r="Q3" s="5" t="s">
        <v>3</v>
      </c>
      <c r="R3" s="6">
        <v>166.386</v>
      </c>
      <c r="S3" s="7" t="s">
        <v>4</v>
      </c>
      <c r="T3" s="5"/>
      <c r="U3" s="5"/>
    </row>
    <row r="4" ht="15.75" customHeight="1">
      <c r="B4" s="2" t="s">
        <v>5</v>
      </c>
    </row>
    <row r="5" spans="2:25" ht="15" customHeight="1">
      <c r="B5" s="8" t="s">
        <v>6</v>
      </c>
      <c r="C5" s="8"/>
      <c r="D5" s="8"/>
      <c r="Y5" s="2" t="s">
        <v>183</v>
      </c>
    </row>
    <row r="6" spans="1:4" ht="15" customHeight="1">
      <c r="A6" s="9" t="s">
        <v>7</v>
      </c>
      <c r="B6" s="8"/>
      <c r="C6" s="8"/>
      <c r="D6" s="8"/>
    </row>
    <row r="7" spans="1:178" s="11" customFormat="1" ht="69.75" customHeight="1">
      <c r="A7" s="10" t="s">
        <v>8</v>
      </c>
      <c r="B7" s="11" t="s">
        <v>9</v>
      </c>
      <c r="C7" s="11" t="s">
        <v>10</v>
      </c>
      <c r="D7" s="12" t="s">
        <v>11</v>
      </c>
      <c r="E7" s="12" t="s">
        <v>12</v>
      </c>
      <c r="F7" s="13" t="s">
        <v>13</v>
      </c>
      <c r="G7" s="13" t="s">
        <v>14</v>
      </c>
      <c r="H7" s="13" t="s">
        <v>15</v>
      </c>
      <c r="I7" s="13" t="s">
        <v>16</v>
      </c>
      <c r="J7" s="11" t="s">
        <v>17</v>
      </c>
      <c r="K7" s="11" t="s">
        <v>18</v>
      </c>
      <c r="L7" s="11" t="s">
        <v>19</v>
      </c>
      <c r="M7" s="12" t="s">
        <v>20</v>
      </c>
      <c r="N7" s="12" t="s">
        <v>21</v>
      </c>
      <c r="O7" s="11" t="s">
        <v>22</v>
      </c>
      <c r="P7" s="11" t="s">
        <v>23</v>
      </c>
      <c r="Q7" s="11" t="s">
        <v>24</v>
      </c>
      <c r="R7" s="11" t="s">
        <v>25</v>
      </c>
      <c r="S7" s="12" t="s">
        <v>20</v>
      </c>
      <c r="T7" s="12" t="s">
        <v>21</v>
      </c>
      <c r="U7" s="11" t="s">
        <v>26</v>
      </c>
      <c r="V7" s="11" t="s">
        <v>27</v>
      </c>
      <c r="W7" s="11" t="s">
        <v>28</v>
      </c>
      <c r="X7" s="11" t="s">
        <v>179</v>
      </c>
      <c r="Y7" s="11" t="s">
        <v>29</v>
      </c>
      <c r="Z7" s="11" t="s">
        <v>30</v>
      </c>
      <c r="AA7" s="12" t="s">
        <v>31</v>
      </c>
      <c r="AB7" s="12" t="s">
        <v>181</v>
      </c>
      <c r="AC7" s="11" t="s">
        <v>32</v>
      </c>
      <c r="AD7" s="11" t="s">
        <v>33</v>
      </c>
      <c r="AE7" s="11" t="s">
        <v>34</v>
      </c>
      <c r="AF7" s="11" t="s">
        <v>35</v>
      </c>
      <c r="AG7" s="11" t="s">
        <v>36</v>
      </c>
      <c r="AH7" s="12" t="s">
        <v>37</v>
      </c>
      <c r="AI7" s="11" t="s">
        <v>38</v>
      </c>
      <c r="AJ7" s="11" t="s">
        <v>39</v>
      </c>
      <c r="AK7" s="11" t="s">
        <v>40</v>
      </c>
      <c r="AL7" s="12" t="s">
        <v>41</v>
      </c>
      <c r="AM7" s="11" t="s">
        <v>42</v>
      </c>
      <c r="AN7" s="11" t="s">
        <v>43</v>
      </c>
      <c r="AO7" s="11" t="s">
        <v>44</v>
      </c>
      <c r="AP7" s="11" t="s">
        <v>45</v>
      </c>
      <c r="AQ7" s="11" t="s">
        <v>46</v>
      </c>
      <c r="AR7" s="11" t="s">
        <v>47</v>
      </c>
      <c r="AS7" s="11" t="s">
        <v>48</v>
      </c>
      <c r="AU7" s="11" t="s">
        <v>209</v>
      </c>
      <c r="FV7" s="14"/>
    </row>
    <row r="8" spans="1:178" s="15" customFormat="1" ht="51.75" customHeight="1">
      <c r="A8" s="9" t="s">
        <v>49</v>
      </c>
      <c r="C8" s="15" t="s">
        <v>50</v>
      </c>
      <c r="D8" s="15" t="s">
        <v>51</v>
      </c>
      <c r="F8" s="15" t="s">
        <v>52</v>
      </c>
      <c r="G8" s="15" t="s">
        <v>53</v>
      </c>
      <c r="H8" s="15" t="s">
        <v>54</v>
      </c>
      <c r="K8" s="15" t="s">
        <v>55</v>
      </c>
      <c r="L8" s="15" t="s">
        <v>55</v>
      </c>
      <c r="O8" s="15" t="s">
        <v>55</v>
      </c>
      <c r="P8" s="15" t="s">
        <v>55</v>
      </c>
      <c r="Q8" s="15" t="s">
        <v>55</v>
      </c>
      <c r="R8" s="15" t="s">
        <v>55</v>
      </c>
      <c r="U8" s="15" t="s">
        <v>55</v>
      </c>
      <c r="V8" s="15" t="s">
        <v>55</v>
      </c>
      <c r="AA8" s="15" t="s">
        <v>186</v>
      </c>
      <c r="AB8" s="15" t="s">
        <v>182</v>
      </c>
      <c r="AC8" s="15" t="s">
        <v>56</v>
      </c>
      <c r="AD8" s="15" t="s">
        <v>56</v>
      </c>
      <c r="AF8" s="15" t="s">
        <v>56</v>
      </c>
      <c r="AG8" s="15" t="s">
        <v>56</v>
      </c>
      <c r="FV8" s="16"/>
    </row>
    <row r="9" spans="1:178" s="15" customFormat="1" ht="42.75" customHeight="1">
      <c r="A9" s="9" t="s">
        <v>57</v>
      </c>
      <c r="B9" s="15" t="s">
        <v>58</v>
      </c>
      <c r="C9" s="15" t="s">
        <v>58</v>
      </c>
      <c r="D9" s="15" t="s">
        <v>58</v>
      </c>
      <c r="E9" s="15" t="s">
        <v>58</v>
      </c>
      <c r="F9" s="15" t="s">
        <v>59</v>
      </c>
      <c r="G9" s="15" t="s">
        <v>59</v>
      </c>
      <c r="J9" s="15" t="s">
        <v>58</v>
      </c>
      <c r="K9" s="15" t="s">
        <v>60</v>
      </c>
      <c r="L9" s="15" t="s">
        <v>60</v>
      </c>
      <c r="M9" s="15" t="s">
        <v>61</v>
      </c>
      <c r="N9" s="15" t="s">
        <v>61</v>
      </c>
      <c r="O9" s="15" t="s">
        <v>60</v>
      </c>
      <c r="P9" s="15" t="s">
        <v>60</v>
      </c>
      <c r="Q9" s="15" t="s">
        <v>60</v>
      </c>
      <c r="R9" s="15" t="s">
        <v>60</v>
      </c>
      <c r="S9" s="15" t="s">
        <v>61</v>
      </c>
      <c r="T9" s="15" t="s">
        <v>61</v>
      </c>
      <c r="U9" s="15" t="s">
        <v>60</v>
      </c>
      <c r="V9" s="15" t="s">
        <v>60</v>
      </c>
      <c r="W9" s="15" t="s">
        <v>62</v>
      </c>
      <c r="X9" s="15" t="s">
        <v>178</v>
      </c>
      <c r="AA9" s="15" t="s">
        <v>184</v>
      </c>
      <c r="AC9" s="17" t="s">
        <v>63</v>
      </c>
      <c r="AD9" s="17" t="s">
        <v>63</v>
      </c>
      <c r="AF9" s="17" t="s">
        <v>63</v>
      </c>
      <c r="AG9" s="17" t="s">
        <v>63</v>
      </c>
      <c r="AH9" s="17" t="s">
        <v>63</v>
      </c>
      <c r="AJ9" s="17" t="s">
        <v>63</v>
      </c>
      <c r="AK9" s="17" t="s">
        <v>63</v>
      </c>
      <c r="AL9" s="17" t="s">
        <v>63</v>
      </c>
      <c r="AM9" s="17" t="s">
        <v>63</v>
      </c>
      <c r="AN9" s="17" t="s">
        <v>63</v>
      </c>
      <c r="AO9" s="17" t="s">
        <v>63</v>
      </c>
      <c r="AP9" s="17" t="s">
        <v>63</v>
      </c>
      <c r="AR9" s="17" t="s">
        <v>63</v>
      </c>
      <c r="AS9" s="17" t="s">
        <v>63</v>
      </c>
      <c r="AT9" s="17"/>
      <c r="AU9" s="15" t="s">
        <v>210</v>
      </c>
      <c r="FV9" s="16"/>
    </row>
    <row r="10" spans="1:178" s="15" customFormat="1" ht="42.75" customHeight="1">
      <c r="A10" s="9" t="s">
        <v>64</v>
      </c>
      <c r="B10" s="15" t="s">
        <v>65</v>
      </c>
      <c r="C10" s="15" t="s">
        <v>66</v>
      </c>
      <c r="D10" s="15" t="s">
        <v>67</v>
      </c>
      <c r="E10" s="15" t="s">
        <v>68</v>
      </c>
      <c r="F10" s="15" t="s">
        <v>69</v>
      </c>
      <c r="G10" s="15" t="s">
        <v>70</v>
      </c>
      <c r="J10" s="15" t="s">
        <v>71</v>
      </c>
      <c r="AA10" s="15" t="s">
        <v>185</v>
      </c>
      <c r="AC10" s="15" t="s">
        <v>72</v>
      </c>
      <c r="AD10" s="15" t="s">
        <v>73</v>
      </c>
      <c r="FV10" s="16"/>
    </row>
    <row r="11" spans="1:178" s="15" customFormat="1" ht="36" customHeight="1">
      <c r="A11" s="9" t="s">
        <v>74</v>
      </c>
      <c r="F11" s="15" t="s">
        <v>75</v>
      </c>
      <c r="G11" s="15" t="s">
        <v>76</v>
      </c>
      <c r="H11" s="15" t="s">
        <v>76</v>
      </c>
      <c r="I11" s="15" t="s">
        <v>76</v>
      </c>
      <c r="AC11" s="15" t="s">
        <v>77</v>
      </c>
      <c r="AD11" s="15" t="s">
        <v>77</v>
      </c>
      <c r="FV11" s="16"/>
    </row>
    <row r="12" spans="1:178" s="15" customFormat="1" ht="12" customHeight="1">
      <c r="A12" s="4">
        <v>1945</v>
      </c>
      <c r="FV12" s="16"/>
    </row>
    <row r="13" spans="1:178" s="15" customFormat="1" ht="12" customHeight="1">
      <c r="A13" s="4">
        <v>1946</v>
      </c>
      <c r="FV13" s="16"/>
    </row>
    <row r="14" spans="1:178" s="15" customFormat="1" ht="12" customHeight="1">
      <c r="A14" s="4">
        <v>1947</v>
      </c>
      <c r="FV14" s="16"/>
    </row>
    <row r="15" spans="1:178" s="15" customFormat="1" ht="12" customHeight="1">
      <c r="A15" s="4">
        <v>1948</v>
      </c>
      <c r="FV15" s="16"/>
    </row>
    <row r="16" spans="1:178" s="15" customFormat="1" ht="12" customHeight="1">
      <c r="A16" s="4">
        <v>1949</v>
      </c>
      <c r="FV16" s="16"/>
    </row>
    <row r="17" spans="1:178" s="15" customFormat="1" ht="12" customHeight="1">
      <c r="A17" s="4">
        <v>1950</v>
      </c>
      <c r="FV17" s="16"/>
    </row>
    <row r="18" spans="1:178" s="15" customFormat="1" ht="12" customHeight="1">
      <c r="A18" s="4">
        <v>1951</v>
      </c>
      <c r="FV18" s="16"/>
    </row>
    <row r="19" spans="1:178" s="15" customFormat="1" ht="12" customHeight="1">
      <c r="A19" s="4">
        <v>1952</v>
      </c>
      <c r="FV19" s="16"/>
    </row>
    <row r="20" spans="1:178" s="15" customFormat="1" ht="12" customHeight="1">
      <c r="A20" s="4">
        <v>1953</v>
      </c>
      <c r="FV20" s="16"/>
    </row>
    <row r="21" spans="1:178" s="15" customFormat="1" ht="12" customHeight="1">
      <c r="A21" s="4">
        <v>1954</v>
      </c>
      <c r="FV21" s="16"/>
    </row>
    <row r="22" spans="1:178" s="15" customFormat="1" ht="12" customHeight="1">
      <c r="A22" s="4">
        <v>1955</v>
      </c>
      <c r="FV22" s="16"/>
    </row>
    <row r="23" spans="1:178" s="15" customFormat="1" ht="12" customHeight="1">
      <c r="A23" s="4">
        <v>1956</v>
      </c>
      <c r="W23" s="18">
        <v>2.09649676882126</v>
      </c>
      <c r="X23" s="18"/>
      <c r="FV23" s="16"/>
    </row>
    <row r="24" spans="1:178" s="15" customFormat="1" ht="12" customHeight="1">
      <c r="A24" s="4">
        <v>1957</v>
      </c>
      <c r="W24" s="18">
        <v>2.3223412167451927</v>
      </c>
      <c r="X24" s="18"/>
      <c r="FV24" s="16"/>
    </row>
    <row r="25" spans="1:178" s="15" customFormat="1" ht="12" customHeight="1">
      <c r="A25" s="4">
        <v>1958</v>
      </c>
      <c r="W25" s="18">
        <v>2.6330459197471994</v>
      </c>
      <c r="X25" s="18"/>
      <c r="FV25" s="16"/>
    </row>
    <row r="26" spans="1:178" s="15" customFormat="1" ht="12" customHeight="1">
      <c r="A26" s="4">
        <v>1959</v>
      </c>
      <c r="W26" s="18">
        <v>2.8255154584145874</v>
      </c>
      <c r="FV26" s="16"/>
    </row>
    <row r="27" spans="1:178" s="15" customFormat="1" ht="12" customHeight="1">
      <c r="A27" s="4">
        <v>1960</v>
      </c>
      <c r="W27" s="18">
        <v>2.8587933967232715</v>
      </c>
      <c r="X27" s="18">
        <v>3.5440970125806817</v>
      </c>
      <c r="FV27" s="16"/>
    </row>
    <row r="28" spans="1:178" s="15" customFormat="1" ht="12" customHeight="1">
      <c r="A28" s="4">
        <v>1961</v>
      </c>
      <c r="W28" s="18">
        <v>2.881928529742502</v>
      </c>
      <c r="X28" s="18">
        <v>3.631508258160706</v>
      </c>
      <c r="FV28" s="16"/>
    </row>
    <row r="29" spans="1:178" s="15" customFormat="1" ht="12" customHeight="1">
      <c r="A29" s="4">
        <v>1962</v>
      </c>
      <c r="W29" s="18">
        <v>3.0463859194625145</v>
      </c>
      <c r="X29" s="18">
        <v>3.852879250121974</v>
      </c>
      <c r="FV29" s="16"/>
    </row>
    <row r="30" spans="1:178" s="15" customFormat="1" ht="12" customHeight="1">
      <c r="A30" s="4">
        <v>1963</v>
      </c>
      <c r="W30" s="18">
        <v>3.3127517686077463</v>
      </c>
      <c r="X30" s="18">
        <v>4.155152063648124</v>
      </c>
      <c r="FV30" s="16"/>
    </row>
    <row r="31" spans="1:178" s="15" customFormat="1" ht="12" customHeight="1">
      <c r="A31" s="4">
        <v>1964</v>
      </c>
      <c r="W31" s="18">
        <v>3.5439571975574</v>
      </c>
      <c r="X31" s="18">
        <v>4.415028554189522</v>
      </c>
      <c r="FV31" s="16"/>
    </row>
    <row r="32" spans="1:178" s="15" customFormat="1" ht="12" customHeight="1">
      <c r="A32" s="4">
        <v>1965</v>
      </c>
      <c r="W32" s="18">
        <v>4.012261042233072</v>
      </c>
      <c r="X32" s="18">
        <v>4.819660033609752</v>
      </c>
      <c r="FV32" s="16"/>
    </row>
    <row r="33" spans="1:178" s="15" customFormat="1" ht="12" customHeight="1">
      <c r="A33" s="4">
        <v>1966</v>
      </c>
      <c r="W33" s="18">
        <v>4.262640029607277</v>
      </c>
      <c r="X33" s="18">
        <v>5.213606675573435</v>
      </c>
      <c r="FV33" s="16"/>
    </row>
    <row r="34" spans="1:178" s="15" customFormat="1" ht="12" customHeight="1">
      <c r="A34" s="4">
        <v>1967</v>
      </c>
      <c r="W34" s="18">
        <v>4.5350928074245935</v>
      </c>
      <c r="X34" s="18">
        <v>5.65872976789962</v>
      </c>
      <c r="FV34" s="16"/>
    </row>
    <row r="35" spans="1:178" s="15" customFormat="1" ht="12" customHeight="1">
      <c r="A35" s="4">
        <v>1968</v>
      </c>
      <c r="W35" s="18">
        <v>4.759778052182825</v>
      </c>
      <c r="X35" s="18">
        <v>5.993224646993212</v>
      </c>
      <c r="FV35" s="16"/>
    </row>
    <row r="36" spans="1:178" s="15" customFormat="1" ht="12" customHeight="1">
      <c r="A36" s="4">
        <v>1969</v>
      </c>
      <c r="W36" s="185">
        <v>4.862605511508406</v>
      </c>
      <c r="X36" s="184">
        <v>6.300871889650179</v>
      </c>
      <c r="FV36" s="16"/>
    </row>
    <row r="37" spans="1:47" ht="12" customHeight="1">
      <c r="A37" s="4">
        <v>1970</v>
      </c>
      <c r="B37" s="18">
        <v>14499.98649038573</v>
      </c>
      <c r="C37" s="18">
        <f>D37-E37</f>
        <v>14675.295417291036</v>
      </c>
      <c r="D37" s="18">
        <v>16744.65494553124</v>
      </c>
      <c r="E37" s="18">
        <v>2069.359528240205</v>
      </c>
      <c r="F37" s="18"/>
      <c r="G37" s="18"/>
      <c r="H37" s="18"/>
      <c r="I37" s="18"/>
      <c r="J37" s="18">
        <v>2320.577346468877</v>
      </c>
      <c r="W37" s="185">
        <v>5.141288450315289</v>
      </c>
      <c r="X37" s="184">
        <v>5.432322855467168</v>
      </c>
      <c r="AU37" s="248">
        <f>AU38</f>
        <v>0.3571882010203325</v>
      </c>
    </row>
    <row r="38" spans="1:47" ht="12" customHeight="1">
      <c r="A38" s="4">
        <v>1971</v>
      </c>
      <c r="B38" s="18">
        <v>16417.56842951857</v>
      </c>
      <c r="C38" s="18">
        <f aca="true" t="shared" si="0" ref="C38:C77">D38-E38</f>
        <v>16582.54618168596</v>
      </c>
      <c r="D38" s="18">
        <v>18898.06672687532</v>
      </c>
      <c r="E38" s="18">
        <v>2315.520545189358</v>
      </c>
      <c r="F38" s="18"/>
      <c r="G38" s="18"/>
      <c r="H38" s="18"/>
      <c r="I38" s="18"/>
      <c r="J38" s="18">
        <v>2610.796826805019</v>
      </c>
      <c r="W38" s="18">
        <v>5.564770365678334</v>
      </c>
      <c r="X38" s="18">
        <v>5.858544068983426</v>
      </c>
      <c r="AU38" s="248">
        <v>0.3571882010203325</v>
      </c>
    </row>
    <row r="39" spans="1:47" ht="12" customHeight="1">
      <c r="A39" s="4">
        <v>1972</v>
      </c>
      <c r="B39" s="18">
        <v>19443.5554805174</v>
      </c>
      <c r="C39" s="18">
        <f t="shared" si="0"/>
        <v>19610.136540785472</v>
      </c>
      <c r="D39" s="18">
        <v>22179.12258413909</v>
      </c>
      <c r="E39" s="18">
        <v>2568.986043353619</v>
      </c>
      <c r="F39" s="18"/>
      <c r="G39" s="18"/>
      <c r="H39" s="18"/>
      <c r="I39" s="18"/>
      <c r="J39" s="18">
        <v>3323.996757820522</v>
      </c>
      <c r="W39" s="18">
        <v>6.025104799795027</v>
      </c>
      <c r="X39" s="18">
        <v>6.357570443888714</v>
      </c>
      <c r="AU39" s="248">
        <v>0.3577324471506428</v>
      </c>
    </row>
    <row r="40" spans="1:47" ht="12" customHeight="1">
      <c r="A40" s="4">
        <v>1973</v>
      </c>
      <c r="B40" s="18">
        <v>23592.39387381048</v>
      </c>
      <c r="C40" s="18">
        <f t="shared" si="0"/>
        <v>23725.53466908055</v>
      </c>
      <c r="D40" s="18">
        <v>26739.36361843427</v>
      </c>
      <c r="E40" s="18">
        <v>3013.82894935372</v>
      </c>
      <c r="F40" s="18"/>
      <c r="G40" s="18"/>
      <c r="H40" s="18"/>
      <c r="I40" s="18"/>
      <c r="J40" s="18">
        <v>4243.938413487978</v>
      </c>
      <c r="W40" s="18">
        <v>6.712973111468549</v>
      </c>
      <c r="X40" s="18">
        <v>7.110916819810016</v>
      </c>
      <c r="AU40" s="248">
        <v>0.35742846215762303</v>
      </c>
    </row>
    <row r="41" spans="1:47" ht="12" customHeight="1">
      <c r="A41" s="4">
        <v>1974</v>
      </c>
      <c r="B41" s="18">
        <v>28888.44966834957</v>
      </c>
      <c r="C41" s="18">
        <f t="shared" si="0"/>
        <v>28924.001535508112</v>
      </c>
      <c r="D41" s="18">
        <v>32744.97565913131</v>
      </c>
      <c r="E41" s="18">
        <v>3820.974123623195</v>
      </c>
      <c r="F41" s="18"/>
      <c r="G41" s="18"/>
      <c r="H41" s="18"/>
      <c r="I41" s="18"/>
      <c r="J41" s="18">
        <v>4795.365007757145</v>
      </c>
      <c r="W41" s="18">
        <v>7.765592750487524</v>
      </c>
      <c r="X41" s="18">
        <v>8.244760282069924</v>
      </c>
      <c r="AU41" s="248">
        <v>0.35717656705909306</v>
      </c>
    </row>
    <row r="42" spans="1:47" ht="12" customHeight="1">
      <c r="A42" s="4">
        <v>1975</v>
      </c>
      <c r="B42" s="18">
        <v>33586.95912976484</v>
      </c>
      <c r="C42" s="18">
        <f t="shared" si="0"/>
        <v>33782.13334551515</v>
      </c>
      <c r="D42" s="18">
        <v>38447.50549760487</v>
      </c>
      <c r="E42" s="18">
        <v>4665.372152089725</v>
      </c>
      <c r="F42" s="18"/>
      <c r="G42" s="18"/>
      <c r="H42" s="18"/>
      <c r="I42" s="18"/>
      <c r="J42" s="18">
        <v>5049.5006041431</v>
      </c>
      <c r="W42" s="18">
        <v>9.08211215179423</v>
      </c>
      <c r="X42" s="18">
        <v>9.628377968279223</v>
      </c>
      <c r="AU42" s="248">
        <v>0.35712480496584403</v>
      </c>
    </row>
    <row r="43" spans="1:47" ht="12" customHeight="1">
      <c r="A43" s="4">
        <v>1976</v>
      </c>
      <c r="B43" s="18">
        <v>40270.11645457041</v>
      </c>
      <c r="C43" s="18">
        <f t="shared" si="0"/>
        <v>40662.425224080915</v>
      </c>
      <c r="D43" s="18">
        <v>46267.15366043358</v>
      </c>
      <c r="E43" s="18">
        <v>5604.728436352663</v>
      </c>
      <c r="F43" s="18"/>
      <c r="G43" s="18"/>
      <c r="H43" s="18"/>
      <c r="I43" s="18"/>
      <c r="J43" s="18">
        <v>4955.355872176085</v>
      </c>
      <c r="W43" s="18">
        <v>10.682826712026534</v>
      </c>
      <c r="X43" s="18">
        <v>11.216089958402103</v>
      </c>
      <c r="AU43" s="248">
        <v>0.3559320264180842</v>
      </c>
    </row>
    <row r="44" spans="1:47" ht="12" customHeight="1">
      <c r="A44" s="4">
        <v>1977</v>
      </c>
      <c r="B44" s="18">
        <v>51029.02991203814</v>
      </c>
      <c r="C44" s="18">
        <f t="shared" si="0"/>
        <v>51617.25947864515</v>
      </c>
      <c r="D44" s="18">
        <v>58706.25849790784</v>
      </c>
      <c r="E44" s="18">
        <v>7088.999019262687</v>
      </c>
      <c r="F44" s="18"/>
      <c r="G44" s="18"/>
      <c r="H44" s="18"/>
      <c r="I44" s="18"/>
      <c r="J44" s="18">
        <v>6430.70176826122</v>
      </c>
      <c r="W44" s="18">
        <v>13.304182739527137</v>
      </c>
      <c r="X44" s="18">
        <v>13.838756143440511</v>
      </c>
      <c r="AU44" s="248">
        <v>0.35469027987885093</v>
      </c>
    </row>
    <row r="45" spans="1:47" ht="12" customHeight="1">
      <c r="A45" s="4">
        <v>1978</v>
      </c>
      <c r="B45" s="18">
        <v>62476.89178890336</v>
      </c>
      <c r="C45" s="18">
        <f t="shared" si="0"/>
        <v>63244.24882939169</v>
      </c>
      <c r="D45" s="18">
        <v>71854.04083763994</v>
      </c>
      <c r="E45" s="18">
        <v>8609.792008248252</v>
      </c>
      <c r="F45" s="18"/>
      <c r="G45" s="18"/>
      <c r="H45" s="18"/>
      <c r="I45" s="18"/>
      <c r="J45" s="18">
        <v>8357.998598802402</v>
      </c>
      <c r="W45" s="18">
        <v>15.934915590793278</v>
      </c>
      <c r="X45" s="18">
        <v>16.69383577827868</v>
      </c>
      <c r="AU45" s="248">
        <v>0.35221332671489003</v>
      </c>
    </row>
    <row r="46" spans="1:47" ht="12" customHeight="1">
      <c r="A46" s="4">
        <v>1979</v>
      </c>
      <c r="B46" s="18">
        <v>72860.70948862223</v>
      </c>
      <c r="C46" s="18">
        <f t="shared" si="0"/>
        <v>73535.09581308239</v>
      </c>
      <c r="D46" s="18">
        <v>84055.0096590815</v>
      </c>
      <c r="E46" s="18">
        <v>10519.9138459991</v>
      </c>
      <c r="F46" s="18"/>
      <c r="G46" s="18"/>
      <c r="H46" s="18"/>
      <c r="I46" s="18"/>
      <c r="J46" s="18">
        <v>8639.558078734814</v>
      </c>
      <c r="W46" s="18">
        <v>18.4303517287518</v>
      </c>
      <c r="X46" s="18">
        <v>19.520374533322528</v>
      </c>
      <c r="AU46" s="248">
        <v>0.3498115210187453</v>
      </c>
    </row>
    <row r="47" spans="1:47" ht="12" customHeight="1">
      <c r="A47" s="4">
        <v>1980</v>
      </c>
      <c r="B47" s="18">
        <v>83766.48284852228</v>
      </c>
      <c r="C47" s="18">
        <f t="shared" si="0"/>
        <v>84804.38801429271</v>
      </c>
      <c r="D47" s="18">
        <v>97384.89601107388</v>
      </c>
      <c r="E47" s="18">
        <v>12580.50799678117</v>
      </c>
      <c r="F47" s="18"/>
      <c r="G47" s="18"/>
      <c r="H47" s="18"/>
      <c r="I47" s="18"/>
      <c r="J47" s="18">
        <v>7715.860041284418</v>
      </c>
      <c r="W47" s="18">
        <v>21.29846768109547</v>
      </c>
      <c r="X47" s="18">
        <v>22.127286781661688</v>
      </c>
      <c r="AI47" s="18"/>
      <c r="AJ47" s="18"/>
      <c r="AK47" s="18"/>
      <c r="AL47" s="18"/>
      <c r="AM47" s="18"/>
      <c r="AN47" s="18"/>
      <c r="AO47" s="18"/>
      <c r="AP47" s="18"/>
      <c r="AQ47" s="18"/>
      <c r="AR47" s="18"/>
      <c r="AS47" s="18"/>
      <c r="AT47" s="18"/>
      <c r="AU47" s="248">
        <v>0.34538750848910155</v>
      </c>
    </row>
    <row r="48" spans="1:47" ht="12" customHeight="1">
      <c r="A48" s="4">
        <v>1981</v>
      </c>
      <c r="B48" s="18">
        <v>92499.35018823127</v>
      </c>
      <c r="C48" s="18">
        <f t="shared" si="0"/>
        <v>94232.60963794711</v>
      </c>
      <c r="D48" s="18">
        <v>109268.1537711262</v>
      </c>
      <c r="E48" s="18">
        <v>15035.5441331791</v>
      </c>
      <c r="F48" s="18"/>
      <c r="G48" s="18"/>
      <c r="H48" s="18"/>
      <c r="I48" s="18"/>
      <c r="J48" s="18">
        <v>5845.306143688455</v>
      </c>
      <c r="W48" s="18">
        <v>24.3972588359216</v>
      </c>
      <c r="X48" s="18">
        <v>24.860270520978062</v>
      </c>
      <c r="AA48" s="18"/>
      <c r="AB48" s="18"/>
      <c r="AC48" s="18">
        <v>101970.78</v>
      </c>
      <c r="AD48" s="18">
        <v>23642.17</v>
      </c>
      <c r="AF48" s="18">
        <v>89848.208</v>
      </c>
      <c r="AG48" s="18">
        <v>166151.18</v>
      </c>
      <c r="AH48" s="18">
        <v>50045.744</v>
      </c>
      <c r="AI48" s="18"/>
      <c r="AJ48" s="18">
        <v>135306.4</v>
      </c>
      <c r="AK48" s="18">
        <v>137289.41</v>
      </c>
      <c r="AL48" s="18">
        <v>7512.814</v>
      </c>
      <c r="AM48" s="18">
        <v>19397.762</v>
      </c>
      <c r="AN48" s="18">
        <v>1082.21</v>
      </c>
      <c r="AO48" s="18">
        <v>28501.024</v>
      </c>
      <c r="AP48" s="18">
        <v>5462.37</v>
      </c>
      <c r="AQ48" s="18"/>
      <c r="AR48" s="18">
        <v>17392.36</v>
      </c>
      <c r="AS48" s="18">
        <v>26538.258</v>
      </c>
      <c r="AT48" s="18"/>
      <c r="AU48" s="248">
        <v>0.3435677527601683</v>
      </c>
    </row>
    <row r="49" spans="1:47" ht="12" customHeight="1">
      <c r="A49" s="4">
        <v>1982</v>
      </c>
      <c r="B49" s="18">
        <v>106020.7358275648</v>
      </c>
      <c r="C49" s="18">
        <f t="shared" si="0"/>
        <v>108105.07527200587</v>
      </c>
      <c r="D49" s="18">
        <v>125656.2827356683</v>
      </c>
      <c r="E49" s="18">
        <v>17551.20746366243</v>
      </c>
      <c r="F49" s="18"/>
      <c r="G49" s="18"/>
      <c r="H49" s="18"/>
      <c r="I49" s="18"/>
      <c r="J49" s="18">
        <v>6564.098496519087</v>
      </c>
      <c r="W49" s="18">
        <v>27.91411932586509</v>
      </c>
      <c r="X49" s="18">
        <v>28.23687284611694</v>
      </c>
      <c r="AA49" s="18"/>
      <c r="AB49" s="18"/>
      <c r="AC49" s="18">
        <v>118045.49</v>
      </c>
      <c r="AD49" s="18">
        <v>29145.546</v>
      </c>
      <c r="AF49" s="18">
        <v>101580.01</v>
      </c>
      <c r="AG49" s="18">
        <v>189723.42</v>
      </c>
      <c r="AH49" s="18">
        <v>53242.608</v>
      </c>
      <c r="AI49" s="18"/>
      <c r="AJ49" s="18">
        <v>166434.48</v>
      </c>
      <c r="AK49" s="18">
        <v>168479.04</v>
      </c>
      <c r="AL49" s="18">
        <v>11152.842</v>
      </c>
      <c r="AM49" s="18">
        <v>25252.742</v>
      </c>
      <c r="AN49" s="18">
        <v>1499.165</v>
      </c>
      <c r="AO49" s="18">
        <v>37199.624</v>
      </c>
      <c r="AP49" s="18">
        <v>6668.958</v>
      </c>
      <c r="AQ49" s="18"/>
      <c r="AR49" s="18">
        <v>21784.888</v>
      </c>
      <c r="AS49" s="18">
        <v>32443.746</v>
      </c>
      <c r="AT49" s="18"/>
      <c r="AU49" s="248">
        <v>0.338589892273492</v>
      </c>
    </row>
    <row r="50" spans="1:47" ht="12" customHeight="1">
      <c r="A50" s="4">
        <v>1983</v>
      </c>
      <c r="B50" s="18">
        <v>119827.7991795206</v>
      </c>
      <c r="C50" s="18">
        <f t="shared" si="0"/>
        <v>122534.32918043778</v>
      </c>
      <c r="D50" s="18">
        <v>143078.1825979301</v>
      </c>
      <c r="E50" s="18">
        <v>20543.85341749233</v>
      </c>
      <c r="F50" s="18"/>
      <c r="G50" s="18"/>
      <c r="H50" s="18"/>
      <c r="I50" s="18"/>
      <c r="J50" s="18">
        <v>6853.033011452802</v>
      </c>
      <c r="W50" s="18">
        <v>31.31241726331972</v>
      </c>
      <c r="X50" s="18">
        <v>31.592612213614025</v>
      </c>
      <c r="AA50" s="18"/>
      <c r="AB50" s="18"/>
      <c r="AC50" s="18">
        <v>134006.22</v>
      </c>
      <c r="AD50" s="18">
        <v>34771.604</v>
      </c>
      <c r="AF50" s="18">
        <v>110095.1</v>
      </c>
      <c r="AG50" s="18">
        <v>207206.22</v>
      </c>
      <c r="AH50" s="18">
        <v>53665.408</v>
      </c>
      <c r="AI50" s="18"/>
      <c r="AJ50" s="18">
        <v>201285.63</v>
      </c>
      <c r="AK50" s="18">
        <v>203854.37</v>
      </c>
      <c r="AL50" s="18">
        <v>10666.701</v>
      </c>
      <c r="AM50" s="18">
        <v>28044.316</v>
      </c>
      <c r="AN50" s="18">
        <v>2562.451</v>
      </c>
      <c r="AO50" s="18">
        <v>44758.148</v>
      </c>
      <c r="AP50" s="18">
        <v>7621.758</v>
      </c>
      <c r="AQ50" s="18"/>
      <c r="AR50" s="18">
        <v>26388.936</v>
      </c>
      <c r="AS50" s="18">
        <v>42657.528</v>
      </c>
      <c r="AT50" s="18"/>
      <c r="AU50" s="248">
        <v>0.3331348879787934</v>
      </c>
    </row>
    <row r="51" spans="1:47" ht="12" customHeight="1">
      <c r="A51" s="4">
        <v>1984</v>
      </c>
      <c r="B51" s="18">
        <v>134903.6897194496</v>
      </c>
      <c r="C51" s="18">
        <f t="shared" si="0"/>
        <v>137859.9705908969</v>
      </c>
      <c r="D51" s="18">
        <v>161454.1753638185</v>
      </c>
      <c r="E51" s="18">
        <v>23594.20477292159</v>
      </c>
      <c r="F51" s="18"/>
      <c r="G51" s="18"/>
      <c r="H51" s="18"/>
      <c r="I51" s="18"/>
      <c r="J51" s="18">
        <v>9888.481383983328</v>
      </c>
      <c r="W51" s="18">
        <v>34.84453510882098</v>
      </c>
      <c r="X51" s="18">
        <v>35.025065389493896</v>
      </c>
      <c r="AA51" s="18"/>
      <c r="AB51" s="18"/>
      <c r="AC51" s="18">
        <v>155731.17</v>
      </c>
      <c r="AD51" s="18">
        <v>43048.6</v>
      </c>
      <c r="AF51" s="18">
        <v>121622.02</v>
      </c>
      <c r="AG51" s="18">
        <v>230350.74</v>
      </c>
      <c r="AH51" s="18">
        <v>59489.2</v>
      </c>
      <c r="AI51" s="18"/>
      <c r="AJ51" s="18">
        <v>241871.92</v>
      </c>
      <c r="AK51" s="18">
        <v>243028.37</v>
      </c>
      <c r="AL51" s="18">
        <v>11581.268</v>
      </c>
      <c r="AM51" s="18">
        <v>34764.216</v>
      </c>
      <c r="AN51" s="18">
        <v>3525.078</v>
      </c>
      <c r="AO51" s="18">
        <v>54753.972</v>
      </c>
      <c r="AP51" s="18">
        <v>9661.407</v>
      </c>
      <c r="AQ51" s="18"/>
      <c r="AR51" s="18">
        <v>33703.872</v>
      </c>
      <c r="AS51" s="18">
        <v>56491.036</v>
      </c>
      <c r="AT51" s="18"/>
      <c r="AU51" s="248">
        <v>0.3271662124534661</v>
      </c>
    </row>
    <row r="52" spans="1:47" ht="12" customHeight="1">
      <c r="A52" s="4">
        <v>1985</v>
      </c>
      <c r="B52" s="18">
        <v>151180.0499240785</v>
      </c>
      <c r="C52" s="18">
        <f t="shared" si="0"/>
        <v>153197.32793044185</v>
      </c>
      <c r="D52" s="18">
        <v>179402.1542896432</v>
      </c>
      <c r="E52" s="18">
        <v>26204.82635920133</v>
      </c>
      <c r="F52" s="18"/>
      <c r="G52" s="18"/>
      <c r="H52" s="18"/>
      <c r="I52" s="18"/>
      <c r="J52" s="18">
        <v>12174.13007481873</v>
      </c>
      <c r="K52" s="18">
        <v>6748.242039594677</v>
      </c>
      <c r="L52" s="18">
        <f>M52+N52</f>
        <v>7925.216063851526</v>
      </c>
      <c r="M52" s="18">
        <v>5034.498094791629</v>
      </c>
      <c r="N52" s="18">
        <v>2890.717969059897</v>
      </c>
      <c r="O52" s="18">
        <v>-1259.1023283208924</v>
      </c>
      <c r="P52" s="18">
        <f>Q52+R52+U52</f>
        <v>192.564278244564</v>
      </c>
      <c r="Q52" s="18">
        <v>5383.48779344416</v>
      </c>
      <c r="R52" s="18">
        <f>S52+T52</f>
        <v>-4990.449917661342</v>
      </c>
      <c r="S52" s="18">
        <v>-5027.580445470172</v>
      </c>
      <c r="T52" s="18">
        <v>37.130527808830074</v>
      </c>
      <c r="U52" s="18">
        <v>-200.47359753825444</v>
      </c>
      <c r="V52" s="18">
        <v>-10832.275552029618</v>
      </c>
      <c r="W52" s="18">
        <v>37.915889712894824</v>
      </c>
      <c r="X52" s="18">
        <v>38.03563769468612</v>
      </c>
      <c r="AA52" s="18"/>
      <c r="AB52" s="18"/>
      <c r="AC52" s="18">
        <v>180109.33</v>
      </c>
      <c r="AD52" s="18">
        <v>48618.976</v>
      </c>
      <c r="AF52" s="18">
        <v>132247.03</v>
      </c>
      <c r="AG52" s="18">
        <v>249974.72</v>
      </c>
      <c r="AH52" s="18">
        <v>67128.992</v>
      </c>
      <c r="AI52" s="18"/>
      <c r="AJ52" s="18">
        <v>283960.26</v>
      </c>
      <c r="AK52" s="18">
        <v>284012.61</v>
      </c>
      <c r="AL52" s="18">
        <v>12956.839</v>
      </c>
      <c r="AM52" s="18">
        <v>46708.144</v>
      </c>
      <c r="AN52" s="18">
        <v>4203.538</v>
      </c>
      <c r="AO52" s="18">
        <v>64214.584</v>
      </c>
      <c r="AP52" s="18">
        <v>11717.735</v>
      </c>
      <c r="AQ52" s="18"/>
      <c r="AR52" s="18">
        <v>42492.18</v>
      </c>
      <c r="AS52" s="18">
        <v>73708.92</v>
      </c>
      <c r="AT52" s="18"/>
      <c r="AU52" s="248">
        <v>0.32099045417344374</v>
      </c>
    </row>
    <row r="53" spans="1:47" ht="12" customHeight="1">
      <c r="A53" s="4">
        <v>1986</v>
      </c>
      <c r="B53" s="18">
        <v>175087.8109866419</v>
      </c>
      <c r="C53" s="18">
        <f t="shared" si="0"/>
        <v>177210.50194988248</v>
      </c>
      <c r="D53" s="18">
        <v>205390.4600296491</v>
      </c>
      <c r="E53" s="18">
        <v>28179.95807976664</v>
      </c>
      <c r="F53" s="18"/>
      <c r="G53" s="18"/>
      <c r="H53" s="18"/>
      <c r="I53" s="18"/>
      <c r="J53" s="18">
        <v>17463.70738709555</v>
      </c>
      <c r="K53" s="18">
        <v>9897.100717608453</v>
      </c>
      <c r="L53" s="18">
        <f aca="true" t="shared" si="1" ref="L53:L64">M53+N53</f>
        <v>11330.69489019509</v>
      </c>
      <c r="M53" s="18">
        <v>8723.852968398784</v>
      </c>
      <c r="N53" s="18">
        <v>2606.841921796305</v>
      </c>
      <c r="O53" s="18">
        <v>-2451.1797867609052</v>
      </c>
      <c r="P53" s="18">
        <f aca="true" t="shared" si="2" ref="P53:P64">Q53+R53+U53</f>
        <v>66.26158450831218</v>
      </c>
      <c r="Q53" s="18">
        <v>3917.8596756938687</v>
      </c>
      <c r="R53" s="18">
        <f aca="true" t="shared" si="3" ref="R53:R64">S53+T53</f>
        <v>-3577.338237592105</v>
      </c>
      <c r="S53" s="18">
        <v>-3597.01537388963</v>
      </c>
      <c r="T53" s="18">
        <v>19.67713629752503</v>
      </c>
      <c r="U53" s="18">
        <v>-274.2598535934514</v>
      </c>
      <c r="V53" s="18">
        <v>-11158.414770473477</v>
      </c>
      <c r="W53" s="18">
        <v>41.25056937070304</v>
      </c>
      <c r="X53" s="18">
        <v>42.17346492835073</v>
      </c>
      <c r="AA53" s="18"/>
      <c r="AB53" s="18"/>
      <c r="AC53" s="18">
        <v>203317.28</v>
      </c>
      <c r="AD53" s="18">
        <v>54812.728</v>
      </c>
      <c r="AF53" s="18">
        <v>144731.23</v>
      </c>
      <c r="AG53" s="18">
        <v>264679.2</v>
      </c>
      <c r="AH53" s="18">
        <v>76823.16</v>
      </c>
      <c r="AI53" s="18"/>
      <c r="AJ53" s="18">
        <v>313487.04</v>
      </c>
      <c r="AK53" s="18">
        <v>314081.5</v>
      </c>
      <c r="AL53" s="18">
        <v>15408.91</v>
      </c>
      <c r="AM53" s="18">
        <v>45483.136</v>
      </c>
      <c r="AN53" s="18">
        <v>4999.838</v>
      </c>
      <c r="AO53" s="18">
        <v>61309.956</v>
      </c>
      <c r="AP53" s="18">
        <v>14653.393</v>
      </c>
      <c r="AQ53" s="18"/>
      <c r="AR53" s="18">
        <v>44977.096</v>
      </c>
      <c r="AS53" s="18">
        <v>88766.032</v>
      </c>
      <c r="AT53" s="18"/>
      <c r="AU53" s="248">
        <v>0.31454209707862163</v>
      </c>
    </row>
    <row r="54" spans="1:47" ht="12" customHeight="1">
      <c r="A54" s="4">
        <v>1987</v>
      </c>
      <c r="B54" s="18">
        <v>196825.8008794286</v>
      </c>
      <c r="C54" s="18">
        <f t="shared" si="0"/>
        <v>199153.8437752761</v>
      </c>
      <c r="D54" s="18">
        <v>229669.7749476344</v>
      </c>
      <c r="E54" s="18">
        <v>30515.9311723583</v>
      </c>
      <c r="F54" s="18"/>
      <c r="G54" s="18"/>
      <c r="H54" s="18"/>
      <c r="I54" s="18"/>
      <c r="J54" s="18">
        <v>19771.61772586646</v>
      </c>
      <c r="K54" s="18">
        <v>8204.199872585434</v>
      </c>
      <c r="L54" s="18">
        <f t="shared" si="1"/>
        <v>13727.867729256068</v>
      </c>
      <c r="M54" s="18">
        <v>9410.761722741096</v>
      </c>
      <c r="N54" s="18">
        <v>4317.106006514971</v>
      </c>
      <c r="O54" s="18">
        <v>-113.0263363504141</v>
      </c>
      <c r="P54" s="18">
        <f t="shared" si="2"/>
        <v>162.39347060449762</v>
      </c>
      <c r="Q54" s="18">
        <v>3338.5080475520776</v>
      </c>
      <c r="R54" s="18">
        <f t="shared" si="3"/>
        <v>-2814.7320087026555</v>
      </c>
      <c r="S54" s="18">
        <v>-2875.482312213768</v>
      </c>
      <c r="T54" s="18">
        <v>60.75030351111271</v>
      </c>
      <c r="U54" s="18">
        <v>-361.38256824492447</v>
      </c>
      <c r="V54" s="18">
        <v>-8366.497181253231</v>
      </c>
      <c r="W54" s="18">
        <v>43.41541464421448</v>
      </c>
      <c r="X54" s="18">
        <v>44.68033931582422</v>
      </c>
      <c r="Y54" s="18">
        <f>Z54+AC54-AD54</f>
        <v>657828.201</v>
      </c>
      <c r="Z54" s="186">
        <f>AA54</f>
        <v>478850.537</v>
      </c>
      <c r="AA54" s="18">
        <v>478850.537</v>
      </c>
      <c r="AB54" s="18"/>
      <c r="AC54" s="18">
        <v>243902.4</v>
      </c>
      <c r="AD54" s="18">
        <v>64924.736</v>
      </c>
      <c r="AF54" s="18">
        <v>164336.56</v>
      </c>
      <c r="AG54" s="18">
        <v>294260.48</v>
      </c>
      <c r="AH54" s="18">
        <v>99356.144</v>
      </c>
      <c r="AI54" s="18"/>
      <c r="AJ54" s="18">
        <v>351726.46</v>
      </c>
      <c r="AK54" s="18">
        <v>359468.83</v>
      </c>
      <c r="AL54" s="18">
        <v>30239.056</v>
      </c>
      <c r="AM54" s="18">
        <v>48349.516</v>
      </c>
      <c r="AN54" s="18">
        <v>5854.351</v>
      </c>
      <c r="AO54" s="18">
        <v>63822.656</v>
      </c>
      <c r="AP54" s="18">
        <v>21170.254</v>
      </c>
      <c r="AQ54" s="18"/>
      <c r="AR54" s="18">
        <v>46500.672</v>
      </c>
      <c r="AS54" s="18">
        <v>103285.17</v>
      </c>
      <c r="AT54" s="18"/>
      <c r="AU54" s="248">
        <v>0.3079669307920982</v>
      </c>
    </row>
    <row r="55" spans="1:47" ht="12" customHeight="1">
      <c r="A55" s="4">
        <v>1988</v>
      </c>
      <c r="B55" s="18">
        <v>219088.6651565199</v>
      </c>
      <c r="C55" s="18">
        <f t="shared" si="0"/>
        <v>222098.76699143136</v>
      </c>
      <c r="D55" s="18">
        <v>255697.9196846869</v>
      </c>
      <c r="E55" s="18">
        <v>33599.15269325555</v>
      </c>
      <c r="F55" s="18"/>
      <c r="G55" s="18"/>
      <c r="H55" s="18"/>
      <c r="I55" s="18"/>
      <c r="J55" s="18">
        <v>24486.29544177079</v>
      </c>
      <c r="K55" s="18">
        <v>9638.629451997163</v>
      </c>
      <c r="L55" s="18">
        <f t="shared" si="1"/>
        <v>15015.554193261454</v>
      </c>
      <c r="M55" s="18">
        <v>11102.093926171674</v>
      </c>
      <c r="N55" s="18">
        <v>3913.4602670897793</v>
      </c>
      <c r="O55" s="18">
        <v>2206.7661942711525</v>
      </c>
      <c r="P55" s="18">
        <f t="shared" si="2"/>
        <v>-129.04330893224164</v>
      </c>
      <c r="Q55" s="18">
        <v>4141.394107677329</v>
      </c>
      <c r="R55" s="18">
        <f t="shared" si="3"/>
        <v>-3875.1277150721817</v>
      </c>
      <c r="S55" s="18">
        <v>-3892.761410214802</v>
      </c>
      <c r="T55" s="18">
        <v>17.633695142620173</v>
      </c>
      <c r="U55" s="18">
        <v>-395.30970153738895</v>
      </c>
      <c r="V55" s="18">
        <v>-8227.951870950681</v>
      </c>
      <c r="W55" s="18">
        <v>45.51552958592516</v>
      </c>
      <c r="X55" s="18">
        <v>47.3326206458508</v>
      </c>
      <c r="Y55" s="18">
        <f aca="true" t="shared" si="4" ref="Y55:Y78">Z55+AC55-AD55</f>
        <v>765547.838</v>
      </c>
      <c r="Z55" s="186">
        <f aca="true" t="shared" si="5" ref="Z55:Z78">AA55</f>
        <v>576859.254</v>
      </c>
      <c r="AA55" s="18">
        <v>576859.254</v>
      </c>
      <c r="AB55" s="18"/>
      <c r="AC55" s="18">
        <v>269726.08</v>
      </c>
      <c r="AD55" s="18">
        <v>81037.496</v>
      </c>
      <c r="AF55" s="18">
        <v>185091.5</v>
      </c>
      <c r="AG55" s="18">
        <v>318035.46</v>
      </c>
      <c r="AH55" s="18">
        <v>107321.9</v>
      </c>
      <c r="AI55" s="18"/>
      <c r="AJ55" s="18">
        <v>403907.68</v>
      </c>
      <c r="AK55" s="18">
        <v>413521.41</v>
      </c>
      <c r="AL55" s="18">
        <v>37003.976</v>
      </c>
      <c r="AM55" s="18">
        <v>57098.088</v>
      </c>
      <c r="AN55" s="18">
        <v>6389.47</v>
      </c>
      <c r="AO55" s="18">
        <v>71829.456</v>
      </c>
      <c r="AP55" s="18">
        <v>26446.62</v>
      </c>
      <c r="AQ55" s="18"/>
      <c r="AR55" s="18">
        <v>51054.916</v>
      </c>
      <c r="AS55" s="18">
        <v>111917.15</v>
      </c>
      <c r="AT55" s="18"/>
      <c r="AU55" s="248">
        <v>0.30137629560598617</v>
      </c>
    </row>
    <row r="56" spans="1:47" ht="12" customHeight="1">
      <c r="A56" s="4">
        <v>1989</v>
      </c>
      <c r="B56" s="18">
        <v>247308.553724658</v>
      </c>
      <c r="C56" s="18">
        <f t="shared" si="0"/>
        <v>249759.4859967215</v>
      </c>
      <c r="D56" s="18">
        <v>286525.1312967265</v>
      </c>
      <c r="E56" s="18">
        <v>36765.64530000504</v>
      </c>
      <c r="F56" s="18"/>
      <c r="G56" s="18"/>
      <c r="H56" s="18"/>
      <c r="I56" s="18"/>
      <c r="J56" s="18">
        <v>26863.76194006764</v>
      </c>
      <c r="K56" s="18">
        <v>8744.653997331507</v>
      </c>
      <c r="L56" s="18">
        <f t="shared" si="1"/>
        <v>16659.49659226137</v>
      </c>
      <c r="M56" s="18">
        <v>11301.010902359574</v>
      </c>
      <c r="N56" s="18">
        <v>5358.485689901795</v>
      </c>
      <c r="O56" s="18">
        <v>3571.526450542714</v>
      </c>
      <c r="P56" s="18">
        <f t="shared" si="2"/>
        <v>-597.5803252677514</v>
      </c>
      <c r="Q56" s="18">
        <v>4817.755099587705</v>
      </c>
      <c r="R56" s="18">
        <f t="shared" si="3"/>
        <v>-4789.176974024257</v>
      </c>
      <c r="S56" s="18">
        <v>-4817.634897166829</v>
      </c>
      <c r="T56" s="18">
        <v>28.457923142572092</v>
      </c>
      <c r="U56" s="18">
        <v>-626.1584508311997</v>
      </c>
      <c r="V56" s="18">
        <v>-9950.470592477734</v>
      </c>
      <c r="W56" s="18">
        <v>48.606687614763786</v>
      </c>
      <c r="X56" s="18">
        <v>50.5967700284788</v>
      </c>
      <c r="Y56" s="18">
        <f t="shared" si="4"/>
        <v>922906.467</v>
      </c>
      <c r="Z56" s="186">
        <f t="shared" si="5"/>
        <v>716440.995</v>
      </c>
      <c r="AA56" s="18">
        <v>716440.995</v>
      </c>
      <c r="AB56" s="18"/>
      <c r="AC56" s="18">
        <v>303864</v>
      </c>
      <c r="AD56" s="18">
        <v>97398.528</v>
      </c>
      <c r="AF56" s="18">
        <v>212558.58</v>
      </c>
      <c r="AG56" s="18">
        <v>353630.56</v>
      </c>
      <c r="AH56" s="18">
        <v>121290.06</v>
      </c>
      <c r="AI56" s="18"/>
      <c r="AJ56" s="18">
        <v>459059.17</v>
      </c>
      <c r="AK56" s="18">
        <v>474503.97</v>
      </c>
      <c r="AL56" s="18">
        <v>48871.82</v>
      </c>
      <c r="AM56" s="18">
        <v>64299.584</v>
      </c>
      <c r="AN56" s="18">
        <v>7289.663</v>
      </c>
      <c r="AO56" s="18">
        <v>85362</v>
      </c>
      <c r="AP56" s="18">
        <v>32875.946</v>
      </c>
      <c r="AQ56" s="18"/>
      <c r="AR56" s="18">
        <v>44846.048</v>
      </c>
      <c r="AS56" s="18">
        <v>115857.18</v>
      </c>
      <c r="AT56" s="18"/>
      <c r="AU56" s="248">
        <v>0.29468309540082</v>
      </c>
    </row>
    <row r="57" spans="1:47" ht="12" customHeight="1">
      <c r="A57" s="4">
        <v>1990</v>
      </c>
      <c r="B57" s="18">
        <v>275772.5585617854</v>
      </c>
      <c r="C57" s="18">
        <f t="shared" si="0"/>
        <v>278640.2885418401</v>
      </c>
      <c r="D57" s="18">
        <v>319145.0977758591</v>
      </c>
      <c r="E57" s="18">
        <v>40504.80923401903</v>
      </c>
      <c r="F57" s="18"/>
      <c r="G57" s="18"/>
      <c r="H57" s="18"/>
      <c r="I57" s="18"/>
      <c r="J57" s="18">
        <v>30206.43415713253</v>
      </c>
      <c r="K57" s="18">
        <v>14067.325375933071</v>
      </c>
      <c r="L57" s="18">
        <f t="shared" si="1"/>
        <v>15663.06660416141</v>
      </c>
      <c r="M57" s="18">
        <v>9708.695443126226</v>
      </c>
      <c r="N57" s="18">
        <v>5954.371161035184</v>
      </c>
      <c r="O57" s="18">
        <v>2194.1509502001372</v>
      </c>
      <c r="P57" s="18">
        <f t="shared" si="2"/>
        <v>-616.6324089767166</v>
      </c>
      <c r="Q57" s="18">
        <v>3819.6663180796463</v>
      </c>
      <c r="R57" s="18">
        <f t="shared" si="3"/>
        <v>-3706.5919007608813</v>
      </c>
      <c r="S57" s="18">
        <v>-3815.5553952856612</v>
      </c>
      <c r="T57" s="18">
        <v>108.96349452477973</v>
      </c>
      <c r="U57" s="18">
        <v>-729.7068262954816</v>
      </c>
      <c r="V57" s="18">
        <v>-13035.778250573967</v>
      </c>
      <c r="W57" s="18">
        <v>51.873941326349055</v>
      </c>
      <c r="X57" s="18">
        <v>54.3036164832827</v>
      </c>
      <c r="Y57" s="18">
        <f t="shared" si="4"/>
        <v>1132703.327</v>
      </c>
      <c r="Z57" s="186">
        <f t="shared" si="5"/>
        <v>890845.677</v>
      </c>
      <c r="AA57" s="18">
        <v>890845.677</v>
      </c>
      <c r="AB57" s="18"/>
      <c r="AC57" s="18">
        <v>359654.18</v>
      </c>
      <c r="AD57" s="18">
        <v>117796.53</v>
      </c>
      <c r="AF57" s="18">
        <v>250420.08</v>
      </c>
      <c r="AG57" s="18">
        <v>418134.88</v>
      </c>
      <c r="AH57" s="18">
        <v>148953.54</v>
      </c>
      <c r="AI57" s="18"/>
      <c r="AJ57" s="18">
        <v>523381.86</v>
      </c>
      <c r="AK57" s="18">
        <v>543822.14</v>
      </c>
      <c r="AL57" s="18">
        <v>59998.832</v>
      </c>
      <c r="AM57" s="18">
        <v>73768.04</v>
      </c>
      <c r="AN57" s="18">
        <v>8263.472</v>
      </c>
      <c r="AO57" s="18">
        <v>104066.42</v>
      </c>
      <c r="AP57" s="18">
        <v>42706.88</v>
      </c>
      <c r="AQ57" s="18"/>
      <c r="AR57" s="18">
        <v>50346.296</v>
      </c>
      <c r="AS57" s="18">
        <v>134347.28</v>
      </c>
      <c r="AT57" s="18"/>
      <c r="AU57" s="248">
        <v>0.28770093630098176</v>
      </c>
    </row>
    <row r="58" spans="1:47" ht="12" customHeight="1">
      <c r="A58" s="4">
        <v>1991</v>
      </c>
      <c r="B58" s="18">
        <v>302912.1665112604</v>
      </c>
      <c r="C58" s="18">
        <f t="shared" si="0"/>
        <v>305966.4678806049</v>
      </c>
      <c r="D58" s="18">
        <v>349967.2018241748</v>
      </c>
      <c r="E58" s="18">
        <v>44000.7339435699</v>
      </c>
      <c r="F58" s="18"/>
      <c r="G58" s="18"/>
      <c r="H58" s="18"/>
      <c r="I58" s="18"/>
      <c r="J58" s="18">
        <v>31593.83452227072</v>
      </c>
      <c r="K58" s="18">
        <v>17586.173115526548</v>
      </c>
      <c r="L58" s="18">
        <f t="shared" si="1"/>
        <v>14721.851598091187</v>
      </c>
      <c r="M58" s="18">
        <v>9139.45283858017</v>
      </c>
      <c r="N58" s="18">
        <v>5582.398759511017</v>
      </c>
      <c r="O58" s="18">
        <v>732.2551176180689</v>
      </c>
      <c r="P58" s="18">
        <f t="shared" si="2"/>
        <v>-1681.1690887454479</v>
      </c>
      <c r="Q58" s="18">
        <v>3354.4168379551165</v>
      </c>
      <c r="R58" s="18">
        <f t="shared" si="3"/>
        <v>-4232.110874713017</v>
      </c>
      <c r="S58" s="18">
        <v>-4250.519875470292</v>
      </c>
      <c r="T58" s="18">
        <v>18.40900075727525</v>
      </c>
      <c r="U58" s="18">
        <v>-803.4750519875471</v>
      </c>
      <c r="V58" s="18">
        <v>-14817.520704866996</v>
      </c>
      <c r="W58" s="18">
        <v>54.95225292870055</v>
      </c>
      <c r="X58" s="18">
        <v>58.06964803871176</v>
      </c>
      <c r="Y58" s="18">
        <f t="shared" si="4"/>
        <v>1265768.6169999999</v>
      </c>
      <c r="Z58" s="186">
        <f t="shared" si="5"/>
        <v>1022825.637</v>
      </c>
      <c r="AA58" s="18">
        <v>1022825.637</v>
      </c>
      <c r="AB58" s="18"/>
      <c r="AC58" s="18">
        <v>374463.55</v>
      </c>
      <c r="AD58" s="18">
        <v>131520.57</v>
      </c>
      <c r="AF58" s="18">
        <v>265497.22</v>
      </c>
      <c r="AG58" s="18">
        <v>438379.81</v>
      </c>
      <c r="AH58" s="18">
        <v>129553.04</v>
      </c>
      <c r="AI58" s="18"/>
      <c r="AJ58" s="18">
        <v>569583.23</v>
      </c>
      <c r="AK58" s="18">
        <v>578868.29</v>
      </c>
      <c r="AL58" s="18">
        <v>46954.16</v>
      </c>
      <c r="AM58" s="18">
        <v>85895.064</v>
      </c>
      <c r="AN58" s="18">
        <v>10673.48</v>
      </c>
      <c r="AO58" s="18">
        <v>125739.97</v>
      </c>
      <c r="AP58" s="18">
        <v>50164.836</v>
      </c>
      <c r="AQ58" s="18"/>
      <c r="AR58" s="18">
        <v>55110.4</v>
      </c>
      <c r="AS58" s="18">
        <v>155730.62</v>
      </c>
      <c r="AT58" s="18"/>
      <c r="AU58" s="248">
        <v>0.280372777342146</v>
      </c>
    </row>
    <row r="59" spans="1:47" ht="12" customHeight="1">
      <c r="A59" s="4">
        <v>1992</v>
      </c>
      <c r="B59" s="18">
        <v>326129.6880221972</v>
      </c>
      <c r="C59" s="18">
        <f t="shared" si="0"/>
        <v>329798.01957421785</v>
      </c>
      <c r="D59" s="18">
        <v>376922.8801334896</v>
      </c>
      <c r="E59" s="18">
        <v>47124.86055927174</v>
      </c>
      <c r="F59" s="18"/>
      <c r="G59" s="18"/>
      <c r="H59" s="18"/>
      <c r="I59" s="18"/>
      <c r="J59" s="18">
        <v>28153.98747158809</v>
      </c>
      <c r="K59" s="18">
        <v>14799.29801786208</v>
      </c>
      <c r="L59" s="18">
        <f t="shared" si="1"/>
        <v>15086.389479884125</v>
      </c>
      <c r="M59" s="18">
        <v>8148.059331914945</v>
      </c>
      <c r="N59" s="18">
        <v>6938.33014796918</v>
      </c>
      <c r="O59" s="18">
        <v>-1084.5023018763598</v>
      </c>
      <c r="P59" s="18">
        <f t="shared" si="2"/>
        <v>-2099.1249263760174</v>
      </c>
      <c r="Q59" s="18">
        <v>3418.021948962052</v>
      </c>
      <c r="R59" s="18">
        <f t="shared" si="3"/>
        <v>-4788.732225067013</v>
      </c>
      <c r="S59" s="18">
        <v>-4777.691632709483</v>
      </c>
      <c r="T59" s="18">
        <v>-11.04059235753008</v>
      </c>
      <c r="U59" s="18">
        <v>-728.4146502710565</v>
      </c>
      <c r="V59" s="18">
        <v>-14727.02631230993</v>
      </c>
      <c r="W59" s="18">
        <v>58.20791460862881</v>
      </c>
      <c r="X59" s="18">
        <v>61.96656925287356</v>
      </c>
      <c r="Y59" s="18">
        <f t="shared" si="4"/>
        <v>1503329.41</v>
      </c>
      <c r="Z59" s="186">
        <f t="shared" si="5"/>
        <v>1225605.09</v>
      </c>
      <c r="AA59" s="18">
        <v>1225605.09</v>
      </c>
      <c r="AB59" s="18"/>
      <c r="AC59" s="18">
        <v>422734.14</v>
      </c>
      <c r="AD59" s="18">
        <v>145009.82</v>
      </c>
      <c r="AF59" s="18">
        <v>303695.07</v>
      </c>
      <c r="AG59" s="18">
        <v>512561.47</v>
      </c>
      <c r="AH59" s="18">
        <v>162680.51</v>
      </c>
      <c r="AI59" s="18"/>
      <c r="AJ59" s="18">
        <v>651590.72</v>
      </c>
      <c r="AK59" s="18">
        <v>658308.03</v>
      </c>
      <c r="AL59" s="18">
        <v>65522.56</v>
      </c>
      <c r="AM59" s="18">
        <v>103450.54</v>
      </c>
      <c r="AN59" s="18">
        <v>13729.321</v>
      </c>
      <c r="AO59" s="18">
        <v>158017.26</v>
      </c>
      <c r="AP59" s="18">
        <v>57156.764</v>
      </c>
      <c r="AQ59" s="18"/>
      <c r="AR59" s="18">
        <v>60830.44</v>
      </c>
      <c r="AS59" s="18">
        <v>177537.79</v>
      </c>
      <c r="AT59" s="18"/>
      <c r="AU59" s="248">
        <v>0.2731268333599805</v>
      </c>
    </row>
    <row r="60" spans="1:47" ht="12" customHeight="1">
      <c r="A60" s="4">
        <v>1993</v>
      </c>
      <c r="B60" s="18">
        <v>336730.4724467307</v>
      </c>
      <c r="C60" s="18">
        <f t="shared" si="0"/>
        <v>338971.5161730817</v>
      </c>
      <c r="D60" s="18">
        <v>389960.4472951458</v>
      </c>
      <c r="E60" s="18">
        <v>50988.93112206408</v>
      </c>
      <c r="F60" s="18"/>
      <c r="G60" s="18"/>
      <c r="H60" s="18"/>
      <c r="I60" s="18"/>
      <c r="J60" s="18">
        <v>26901.73720005685</v>
      </c>
      <c r="K60" s="18">
        <v>22965.862512471</v>
      </c>
      <c r="L60" s="18">
        <f t="shared" si="1"/>
        <v>14583.45053069369</v>
      </c>
      <c r="M60" s="18">
        <v>11855.588811558666</v>
      </c>
      <c r="N60" s="18">
        <v>2727.8617191350236</v>
      </c>
      <c r="O60" s="18">
        <v>-10415.88835599149</v>
      </c>
      <c r="P60" s="18">
        <f t="shared" si="2"/>
        <v>-2034.450013823279</v>
      </c>
      <c r="Q60" s="18">
        <v>4645.4629596240065</v>
      </c>
      <c r="R60" s="18">
        <f t="shared" si="3"/>
        <v>-5591.61227507122</v>
      </c>
      <c r="S60" s="18">
        <v>-5584.03351243494</v>
      </c>
      <c r="T60" s="18">
        <v>-7.578762636279495</v>
      </c>
      <c r="U60" s="18">
        <v>-1088.3006983760654</v>
      </c>
      <c r="V60" s="18">
        <v>-25700.082939670407</v>
      </c>
      <c r="W60" s="18">
        <v>60.867480748153106</v>
      </c>
      <c r="X60" s="18">
        <v>64.77814198825969</v>
      </c>
      <c r="Y60" s="18">
        <f t="shared" si="4"/>
        <v>1450777.688</v>
      </c>
      <c r="Z60" s="186">
        <f t="shared" si="5"/>
        <v>1151774.138</v>
      </c>
      <c r="AA60" s="18">
        <v>1151774.138</v>
      </c>
      <c r="AB60" s="18"/>
      <c r="AC60" s="18">
        <v>455216.45</v>
      </c>
      <c r="AD60" s="18">
        <v>156212.9</v>
      </c>
      <c r="AF60" s="18">
        <v>302348.29</v>
      </c>
      <c r="AG60" s="18">
        <v>524371.71</v>
      </c>
      <c r="AH60" s="18">
        <v>163050.35</v>
      </c>
      <c r="AI60" s="18"/>
      <c r="AJ60" s="18">
        <v>722888.64</v>
      </c>
      <c r="AK60" s="18">
        <v>730073.6</v>
      </c>
      <c r="AL60" s="18">
        <v>86501.576</v>
      </c>
      <c r="AM60" s="18">
        <v>130826.26</v>
      </c>
      <c r="AN60" s="18">
        <v>15570.715</v>
      </c>
      <c r="AO60" s="18">
        <v>193547.04</v>
      </c>
      <c r="AP60" s="18">
        <v>64985.724</v>
      </c>
      <c r="AQ60" s="18"/>
      <c r="AR60" s="18">
        <v>70815.208</v>
      </c>
      <c r="AS60" s="18">
        <v>203331.17</v>
      </c>
      <c r="AT60" s="18"/>
      <c r="AU60" s="248">
        <v>0.2658683440540657</v>
      </c>
    </row>
    <row r="61" spans="1:47" ht="12" customHeight="1">
      <c r="A61" s="4">
        <v>1994</v>
      </c>
      <c r="B61" s="18">
        <v>352719.4505747507</v>
      </c>
      <c r="C61" s="18">
        <f t="shared" si="0"/>
        <v>360485.972595107</v>
      </c>
      <c r="D61" s="18">
        <v>414744.3895090536</v>
      </c>
      <c r="E61" s="18">
        <v>54258.4169139466</v>
      </c>
      <c r="F61" s="18"/>
      <c r="G61" s="18"/>
      <c r="H61" s="18"/>
      <c r="I61" s="18"/>
      <c r="J61" s="18">
        <v>26463.81798932646</v>
      </c>
      <c r="K61" s="18">
        <v>16488.923346916206</v>
      </c>
      <c r="L61" s="18">
        <f t="shared" si="1"/>
        <v>22424.585001141924</v>
      </c>
      <c r="M61" s="18">
        <v>16926.25581479211</v>
      </c>
      <c r="N61" s="18">
        <v>5498.329186349813</v>
      </c>
      <c r="O61" s="18">
        <v>-10602.226148834638</v>
      </c>
      <c r="P61" s="18">
        <f t="shared" si="2"/>
        <v>-1776.6158210426356</v>
      </c>
      <c r="Q61" s="18">
        <v>4043.591407930956</v>
      </c>
      <c r="R61" s="18">
        <f t="shared" si="3"/>
        <v>-4781.435938119794</v>
      </c>
      <c r="S61" s="18">
        <v>-4792.90925919248</v>
      </c>
      <c r="T61" s="18">
        <v>11.473321072686405</v>
      </c>
      <c r="U61" s="18">
        <v>-1038.7712908537978</v>
      </c>
      <c r="V61" s="18">
        <v>-24869.634464438113</v>
      </c>
      <c r="W61" s="18">
        <v>63.7394577455767</v>
      </c>
      <c r="X61" s="18">
        <v>67.29143155391168</v>
      </c>
      <c r="Y61" s="18">
        <f t="shared" si="4"/>
        <v>1532944.029</v>
      </c>
      <c r="Z61" s="186">
        <f t="shared" si="5"/>
        <v>1185166.159</v>
      </c>
      <c r="AA61" s="18">
        <v>1185166.159</v>
      </c>
      <c r="AB61" s="18"/>
      <c r="AC61" s="18">
        <v>513546.05</v>
      </c>
      <c r="AD61" s="18">
        <v>165768.18</v>
      </c>
      <c r="AF61" s="18">
        <v>327944.38</v>
      </c>
      <c r="AG61" s="18">
        <v>573654.91</v>
      </c>
      <c r="AH61" s="18">
        <v>199178.85</v>
      </c>
      <c r="AI61" s="18"/>
      <c r="AJ61" s="18">
        <v>873742.46</v>
      </c>
      <c r="AK61" s="18">
        <v>887294.27</v>
      </c>
      <c r="AL61" s="18">
        <v>133690.42</v>
      </c>
      <c r="AM61" s="18">
        <v>203452.1</v>
      </c>
      <c r="AN61" s="18">
        <v>20749.196</v>
      </c>
      <c r="AO61" s="18">
        <v>284671.81</v>
      </c>
      <c r="AP61" s="18">
        <v>81243.272</v>
      </c>
      <c r="AQ61" s="18"/>
      <c r="AR61" s="18">
        <v>93009.736</v>
      </c>
      <c r="AS61" s="18">
        <v>262745.01</v>
      </c>
      <c r="AT61" s="18"/>
      <c r="AU61" s="248">
        <v>0.2583736883941693</v>
      </c>
    </row>
    <row r="62" spans="1:47" ht="12" customHeight="1">
      <c r="A62" s="4">
        <v>1995</v>
      </c>
      <c r="B62" s="18">
        <v>386470</v>
      </c>
      <c r="C62" s="18">
        <f t="shared" si="0"/>
        <v>389111</v>
      </c>
      <c r="D62" s="18">
        <v>447205</v>
      </c>
      <c r="E62" s="18">
        <v>58094</v>
      </c>
      <c r="F62" s="18"/>
      <c r="G62" s="18"/>
      <c r="H62" s="18"/>
      <c r="I62" s="18"/>
      <c r="J62" s="18">
        <v>38761</v>
      </c>
      <c r="K62" s="18">
        <v>24667.898741480654</v>
      </c>
      <c r="L62" s="18">
        <f t="shared" si="1"/>
        <v>31610.327792001735</v>
      </c>
      <c r="M62" s="18">
        <v>23927.998749894825</v>
      </c>
      <c r="N62" s="18">
        <v>7682.329042106909</v>
      </c>
      <c r="O62" s="18">
        <v>-15068.539420383928</v>
      </c>
      <c r="P62" s="18">
        <f t="shared" si="2"/>
        <v>-4426.568341086389</v>
      </c>
      <c r="Q62" s="18">
        <v>5623.670260719051</v>
      </c>
      <c r="R62" s="18">
        <f t="shared" si="3"/>
        <v>-8291.635113531187</v>
      </c>
      <c r="S62" s="18">
        <v>-8370.800427920618</v>
      </c>
      <c r="T62" s="18">
        <v>79.1653143894318</v>
      </c>
      <c r="U62" s="18">
        <v>-1758.6034882742538</v>
      </c>
      <c r="V62" s="18">
        <v>-30795.661894630557</v>
      </c>
      <c r="W62" s="18">
        <v>66.71851202083897</v>
      </c>
      <c r="X62" s="18">
        <v>70.61100516686034</v>
      </c>
      <c r="Y62" s="18">
        <f t="shared" si="4"/>
        <v>1598326.8050000002</v>
      </c>
      <c r="Z62" s="186">
        <f t="shared" si="5"/>
        <v>1207788.185</v>
      </c>
      <c r="AA62" s="18">
        <v>1207788.185</v>
      </c>
      <c r="AB62" s="18"/>
      <c r="AC62" s="18">
        <v>560680.64</v>
      </c>
      <c r="AD62" s="18">
        <v>170142.02</v>
      </c>
      <c r="AF62" s="18">
        <v>368349.63</v>
      </c>
      <c r="AG62" s="18">
        <v>643583.36</v>
      </c>
      <c r="AH62" s="18">
        <v>260716.99</v>
      </c>
      <c r="AI62" s="18"/>
      <c r="AJ62" s="18">
        <v>895910.08</v>
      </c>
      <c r="AK62" s="18">
        <v>904956.54</v>
      </c>
      <c r="AL62" s="18">
        <v>131847.58</v>
      </c>
      <c r="AM62" s="18">
        <v>195683.26</v>
      </c>
      <c r="AN62" s="18">
        <v>21718.952</v>
      </c>
      <c r="AO62" s="18">
        <v>282007.01</v>
      </c>
      <c r="AP62" s="18">
        <v>92711.936</v>
      </c>
      <c r="AQ62" s="18"/>
      <c r="AR62" s="18">
        <v>85879.352</v>
      </c>
      <c r="AS62" s="18">
        <v>278461.5</v>
      </c>
      <c r="AT62" s="18"/>
      <c r="AU62" s="248">
        <v>0.25058147426105215</v>
      </c>
    </row>
    <row r="63" spans="1:47" ht="12.75" customHeight="1">
      <c r="A63" s="4">
        <v>1996</v>
      </c>
      <c r="B63" s="18">
        <v>407435</v>
      </c>
      <c r="C63" s="18">
        <f t="shared" si="0"/>
        <v>411917</v>
      </c>
      <c r="D63" s="18">
        <v>473855</v>
      </c>
      <c r="E63" s="18">
        <v>61938</v>
      </c>
      <c r="F63" s="18"/>
      <c r="G63" s="18"/>
      <c r="H63" s="18"/>
      <c r="I63" s="18"/>
      <c r="J63" s="18">
        <v>39766</v>
      </c>
      <c r="K63" s="18">
        <v>22325.13552822954</v>
      </c>
      <c r="L63" s="18">
        <f t="shared" si="1"/>
        <v>28808.781988869257</v>
      </c>
      <c r="M63" s="18">
        <v>22984.6862115803</v>
      </c>
      <c r="N63" s="18">
        <v>5824.095777288955</v>
      </c>
      <c r="O63" s="18">
        <v>-8953.782169172888</v>
      </c>
      <c r="P63" s="18">
        <f t="shared" si="2"/>
        <v>-4946.588054283414</v>
      </c>
      <c r="Q63" s="18">
        <v>3899.528806510163</v>
      </c>
      <c r="R63" s="18">
        <f t="shared" si="3"/>
        <v>-7602.6047864604</v>
      </c>
      <c r="S63" s="18">
        <v>-7655.4938516461725</v>
      </c>
      <c r="T63" s="18">
        <v>52.88906518577284</v>
      </c>
      <c r="U63" s="18">
        <v>-1243.512074333177</v>
      </c>
      <c r="V63" s="18">
        <v>-20728.64303487072</v>
      </c>
      <c r="W63" s="18">
        <v>69.09292129873457</v>
      </c>
      <c r="X63" s="18">
        <v>73.05317709358799</v>
      </c>
      <c r="Y63" s="18">
        <f t="shared" si="4"/>
        <v>1721646.794</v>
      </c>
      <c r="Z63" s="186">
        <f t="shared" si="5"/>
        <v>1271177.944</v>
      </c>
      <c r="AA63" s="18">
        <v>1271177.944</v>
      </c>
      <c r="AB63" s="18"/>
      <c r="AC63" s="18">
        <v>632830.4</v>
      </c>
      <c r="AD63" s="18">
        <v>182361.55</v>
      </c>
      <c r="AF63" s="18">
        <v>409843.94</v>
      </c>
      <c r="AG63" s="18">
        <v>730521.98</v>
      </c>
      <c r="AH63" s="18">
        <v>331486.88</v>
      </c>
      <c r="AI63" s="18"/>
      <c r="AJ63" s="18">
        <v>975368.7</v>
      </c>
      <c r="AK63" s="18">
        <v>974729.73</v>
      </c>
      <c r="AL63" s="18">
        <v>142397.23</v>
      </c>
      <c r="AM63" s="18">
        <v>216121.23</v>
      </c>
      <c r="AN63" s="18">
        <v>24550.662</v>
      </c>
      <c r="AO63" s="18">
        <v>313110.27</v>
      </c>
      <c r="AP63" s="18">
        <v>104180.91</v>
      </c>
      <c r="AQ63" s="18"/>
      <c r="AR63" s="18">
        <v>96276.64</v>
      </c>
      <c r="AS63" s="18">
        <v>323695.52</v>
      </c>
      <c r="AT63" s="18"/>
      <c r="AU63" s="248">
        <v>0.24283219471372894</v>
      </c>
    </row>
    <row r="64" spans="1:47" ht="12" customHeight="1">
      <c r="A64" s="4">
        <v>1997</v>
      </c>
      <c r="B64" s="18">
        <v>432877</v>
      </c>
      <c r="C64" s="18">
        <f t="shared" si="0"/>
        <v>437439</v>
      </c>
      <c r="D64" s="18">
        <v>503921</v>
      </c>
      <c r="E64" s="18">
        <v>66482</v>
      </c>
      <c r="F64" s="18"/>
      <c r="G64" s="18"/>
      <c r="H64" s="18"/>
      <c r="I64" s="18"/>
      <c r="J64" s="18">
        <v>45404</v>
      </c>
      <c r="K64" s="18">
        <v>19665.332419794937</v>
      </c>
      <c r="L64" s="18">
        <f t="shared" si="1"/>
        <v>25724.39387929273</v>
      </c>
      <c r="M64" s="18">
        <v>22093.697787073434</v>
      </c>
      <c r="N64" s="18">
        <v>3630.6960922192975</v>
      </c>
      <c r="O64" s="18">
        <v>-621.6448499272775</v>
      </c>
      <c r="P64" s="18">
        <f t="shared" si="2"/>
        <v>-5598.992703713053</v>
      </c>
      <c r="Q64" s="18">
        <v>3504.747995624632</v>
      </c>
      <c r="R64" s="18">
        <f t="shared" si="3"/>
        <v>-7994.843316144387</v>
      </c>
      <c r="S64" s="18">
        <v>-8007.464570336447</v>
      </c>
      <c r="T64" s="18">
        <v>12.621254192059428</v>
      </c>
      <c r="U64" s="18">
        <v>-1108.8973831932976</v>
      </c>
      <c r="V64" s="18">
        <v>-12285.883427692233</v>
      </c>
      <c r="W64" s="18">
        <v>70.45479374546284</v>
      </c>
      <c r="X64" s="18">
        <v>74.79480371114627</v>
      </c>
      <c r="Y64" s="18">
        <f t="shared" si="4"/>
        <v>1806523.2030000002</v>
      </c>
      <c r="Z64" s="186">
        <f t="shared" si="5"/>
        <v>1311572.963</v>
      </c>
      <c r="AA64" s="18">
        <v>1311572.963</v>
      </c>
      <c r="AB64" s="18"/>
      <c r="AC64" s="18">
        <v>691669.12</v>
      </c>
      <c r="AD64" s="18">
        <v>196718.88</v>
      </c>
      <c r="AF64" s="18">
        <v>463404.19</v>
      </c>
      <c r="AG64" s="18">
        <v>824853.12</v>
      </c>
      <c r="AH64" s="18">
        <v>400039.84</v>
      </c>
      <c r="AI64" s="18"/>
      <c r="AJ64" s="18">
        <v>1099077.1</v>
      </c>
      <c r="AK64" s="18">
        <v>1086054.5</v>
      </c>
      <c r="AL64" s="18">
        <v>199998.38</v>
      </c>
      <c r="AM64" s="18">
        <v>247368.46</v>
      </c>
      <c r="AN64" s="18">
        <v>30470.418</v>
      </c>
      <c r="AO64" s="18">
        <v>363512.77</v>
      </c>
      <c r="AP64" s="18">
        <v>127232.99</v>
      </c>
      <c r="AQ64" s="18"/>
      <c r="AR64" s="18">
        <v>115673.01</v>
      </c>
      <c r="AS64" s="18">
        <v>378341.18</v>
      </c>
      <c r="AT64" s="18"/>
      <c r="AU64" s="248">
        <v>0.23526094764591857</v>
      </c>
    </row>
    <row r="65" spans="1:47" ht="12" customHeight="1">
      <c r="A65" s="4">
        <v>1998</v>
      </c>
      <c r="B65" s="18">
        <v>464486</v>
      </c>
      <c r="C65" s="18">
        <f t="shared" si="0"/>
        <v>469800</v>
      </c>
      <c r="D65" s="18">
        <v>539493</v>
      </c>
      <c r="E65" s="18">
        <v>69693</v>
      </c>
      <c r="F65" s="18"/>
      <c r="G65" s="18"/>
      <c r="H65" s="18"/>
      <c r="I65" s="18"/>
      <c r="J65" s="18">
        <v>51064</v>
      </c>
      <c r="K65" s="19">
        <f>K64+(K$67-K$64)/3</f>
        <v>20911.55494652996</v>
      </c>
      <c r="L65" s="19">
        <f>L64+(L$67-L$64)/3</f>
        <v>24392.262586195153</v>
      </c>
      <c r="O65" s="19">
        <f aca="true" t="shared" si="6" ref="O65:R66">O64+(O$67-O$64)/3</f>
        <v>2619.903433381815</v>
      </c>
      <c r="P65" s="19">
        <f t="shared" si="6"/>
        <v>-5470.328469142035</v>
      </c>
      <c r="Q65" s="19">
        <f t="shared" si="6"/>
        <v>4166.498663749755</v>
      </c>
      <c r="R65" s="19">
        <f t="shared" si="6"/>
        <v>-6226.228877429591</v>
      </c>
      <c r="U65" s="19">
        <f>U64+(U$67-U$64)/3</f>
        <v>-3410.5982554621983</v>
      </c>
      <c r="V65" s="19">
        <f>V64+(V$67-V$64)/3</f>
        <v>-10284.922285128156</v>
      </c>
      <c r="W65" s="18">
        <v>71.74716738075243</v>
      </c>
      <c r="X65" s="18">
        <v>76.64976633203486</v>
      </c>
      <c r="Y65" s="18">
        <f t="shared" si="4"/>
        <v>1940843.308</v>
      </c>
      <c r="Z65" s="186">
        <f t="shared" si="5"/>
        <v>1368187.438</v>
      </c>
      <c r="AA65" s="18">
        <v>1368187.438</v>
      </c>
      <c r="AB65" s="18"/>
      <c r="AC65" s="18">
        <v>792063.17</v>
      </c>
      <c r="AD65" s="18">
        <v>219407.3</v>
      </c>
      <c r="AF65" s="18">
        <v>545908.93</v>
      </c>
      <c r="AG65" s="18">
        <v>964570.94</v>
      </c>
      <c r="AH65" s="18">
        <v>489366.59</v>
      </c>
      <c r="AI65" s="18"/>
      <c r="AJ65" s="18">
        <v>1236760.7</v>
      </c>
      <c r="AK65" s="18">
        <v>1241449.6</v>
      </c>
      <c r="AL65" s="18">
        <v>298619.58</v>
      </c>
      <c r="AM65" s="18">
        <v>312868.29</v>
      </c>
      <c r="AN65" s="18">
        <v>47871.584</v>
      </c>
      <c r="AO65" s="18">
        <v>439626.59</v>
      </c>
      <c r="AP65" s="18">
        <v>157416.45</v>
      </c>
      <c r="AQ65" s="18"/>
      <c r="AR65" s="18">
        <v>124008.33</v>
      </c>
      <c r="AS65" s="18">
        <v>400071.74</v>
      </c>
      <c r="AT65" s="18"/>
      <c r="AU65" s="248">
        <v>0.22816865891067742</v>
      </c>
    </row>
    <row r="66" spans="1:47" ht="12" customHeight="1">
      <c r="A66" s="4">
        <v>1999</v>
      </c>
      <c r="B66" s="18">
        <v>498002</v>
      </c>
      <c r="C66" s="18">
        <f t="shared" si="0"/>
        <v>503460</v>
      </c>
      <c r="D66" s="18">
        <v>579942</v>
      </c>
      <c r="E66" s="18">
        <v>76482</v>
      </c>
      <c r="F66" s="18"/>
      <c r="G66" s="18"/>
      <c r="H66" s="18"/>
      <c r="I66" s="18"/>
      <c r="J66" s="18">
        <v>53665</v>
      </c>
      <c r="K66" s="19">
        <f>K65+(K$67-K$64)/3</f>
        <v>22157.77747326498</v>
      </c>
      <c r="L66" s="19">
        <f>L65+(L$67-L$64)/3</f>
        <v>23060.131293097576</v>
      </c>
      <c r="O66" s="19">
        <f t="shared" si="6"/>
        <v>5861.451716690907</v>
      </c>
      <c r="P66" s="19">
        <f t="shared" si="6"/>
        <v>-5341.664234571017</v>
      </c>
      <c r="Q66" s="19">
        <f t="shared" si="6"/>
        <v>4828.2493318748775</v>
      </c>
      <c r="R66" s="19">
        <f t="shared" si="6"/>
        <v>-4457.614438714795</v>
      </c>
      <c r="U66" s="19">
        <f>U65+(U$67-U$64)/3</f>
        <v>-5712.299127731099</v>
      </c>
      <c r="V66" s="19">
        <f>V65+(V$67-V$64)/3</f>
        <v>-8283.961142564078</v>
      </c>
      <c r="W66" s="18">
        <v>73.40478342561883</v>
      </c>
      <c r="X66" s="18">
        <v>78.66334237508421</v>
      </c>
      <c r="Y66" s="18">
        <f t="shared" si="4"/>
        <v>2166898.6950000003</v>
      </c>
      <c r="Z66" s="186">
        <f t="shared" si="5"/>
        <v>1487102.965</v>
      </c>
      <c r="AA66" s="18">
        <v>1487102.965</v>
      </c>
      <c r="AB66" s="18"/>
      <c r="AC66" s="18">
        <v>934077.31</v>
      </c>
      <c r="AD66" s="18">
        <v>254281.58</v>
      </c>
      <c r="AF66" s="18">
        <v>676864.58</v>
      </c>
      <c r="AG66" s="18">
        <v>1232039.9</v>
      </c>
      <c r="AH66" s="18">
        <v>690094.66</v>
      </c>
      <c r="AI66" s="18"/>
      <c r="AJ66" s="18">
        <v>1390056.1</v>
      </c>
      <c r="AK66" s="18">
        <v>1390436.1</v>
      </c>
      <c r="AL66" s="18">
        <v>367724.58</v>
      </c>
      <c r="AM66" s="18">
        <v>373006.72</v>
      </c>
      <c r="AN66" s="18">
        <v>68938.656</v>
      </c>
      <c r="AO66" s="18">
        <v>540451.2</v>
      </c>
      <c r="AP66" s="18">
        <v>206582.42</v>
      </c>
      <c r="AQ66" s="18"/>
      <c r="AR66" s="18">
        <v>141738.51</v>
      </c>
      <c r="AS66" s="18">
        <v>433423.39</v>
      </c>
      <c r="AT66" s="18"/>
      <c r="AU66" s="248">
        <v>0.22147419327777898</v>
      </c>
    </row>
    <row r="67" spans="1:47" ht="12" customHeight="1">
      <c r="A67" s="4">
        <v>2000</v>
      </c>
      <c r="B67" s="18">
        <v>538898</v>
      </c>
      <c r="C67" s="18">
        <f t="shared" si="0"/>
        <v>544206</v>
      </c>
      <c r="D67" s="18">
        <v>630263</v>
      </c>
      <c r="E67" s="18">
        <v>86057</v>
      </c>
      <c r="F67" s="18">
        <v>62904</v>
      </c>
      <c r="G67" s="18">
        <v>26866</v>
      </c>
      <c r="H67" s="18"/>
      <c r="I67" s="18"/>
      <c r="J67" s="18">
        <v>54235</v>
      </c>
      <c r="K67" s="2">
        <v>23404</v>
      </c>
      <c r="L67" s="2">
        <v>21728</v>
      </c>
      <c r="O67" s="2">
        <v>9103</v>
      </c>
      <c r="P67" s="18">
        <f aca="true" t="shared" si="7" ref="P67:P76">Q67+R67+U67</f>
        <v>-5213</v>
      </c>
      <c r="Q67" s="2">
        <v>5490</v>
      </c>
      <c r="R67" s="18">
        <v>-2689</v>
      </c>
      <c r="U67" s="2">
        <v>-8014</v>
      </c>
      <c r="V67" s="2">
        <v>-6283</v>
      </c>
      <c r="W67" s="18">
        <v>75.9251473246694</v>
      </c>
      <c r="X67" s="18">
        <v>81.33340884769275</v>
      </c>
      <c r="Y67" s="18">
        <f t="shared" si="4"/>
        <v>2441179.297</v>
      </c>
      <c r="Z67" s="186">
        <f t="shared" si="5"/>
        <v>1708232.557</v>
      </c>
      <c r="AA67" s="18">
        <v>1708232.557</v>
      </c>
      <c r="AB67" s="18"/>
      <c r="AC67" s="18">
        <v>1029597.4</v>
      </c>
      <c r="AD67" s="18">
        <v>296650.66</v>
      </c>
      <c r="AF67" s="18">
        <v>800504.96</v>
      </c>
      <c r="AG67" s="18">
        <v>1445569</v>
      </c>
      <c r="AH67" s="18">
        <v>814807.17</v>
      </c>
      <c r="AI67" s="18"/>
      <c r="AJ67" s="18">
        <v>1561115</v>
      </c>
      <c r="AK67" s="18">
        <v>1559223.8</v>
      </c>
      <c r="AL67" s="18">
        <v>400952.54</v>
      </c>
      <c r="AM67" s="18">
        <v>483763.42</v>
      </c>
      <c r="AN67" s="18">
        <v>132946.62</v>
      </c>
      <c r="AO67" s="18">
        <v>671261.38</v>
      </c>
      <c r="AP67" s="18">
        <v>251669.36</v>
      </c>
      <c r="AQ67" s="18"/>
      <c r="AR67" s="18">
        <v>154036.53</v>
      </c>
      <c r="AS67" s="18">
        <v>431308.19</v>
      </c>
      <c r="AT67" s="18"/>
      <c r="AU67" s="248">
        <v>0.2155897865722267</v>
      </c>
    </row>
    <row r="68" spans="1:47" ht="12" customHeight="1">
      <c r="A68" s="4">
        <v>2001</v>
      </c>
      <c r="B68" s="18">
        <v>576097</v>
      </c>
      <c r="C68" s="18">
        <f t="shared" si="0"/>
        <v>587079</v>
      </c>
      <c r="D68" s="18">
        <v>680678</v>
      </c>
      <c r="E68" s="18">
        <v>93599</v>
      </c>
      <c r="F68" s="18">
        <v>66102</v>
      </c>
      <c r="G68" s="18">
        <v>28248</v>
      </c>
      <c r="H68" s="18"/>
      <c r="I68" s="18"/>
      <c r="J68" s="18">
        <v>56302</v>
      </c>
      <c r="K68" s="2">
        <v>23902</v>
      </c>
      <c r="L68" s="2">
        <v>18929</v>
      </c>
      <c r="O68" s="2">
        <v>13471</v>
      </c>
      <c r="P68" s="18">
        <f t="shared" si="7"/>
        <v>-5973</v>
      </c>
      <c r="Q68" s="2">
        <v>5443</v>
      </c>
      <c r="R68" s="18">
        <v>-5321</v>
      </c>
      <c r="U68" s="2">
        <v>-6095</v>
      </c>
      <c r="V68" s="2">
        <v>-4492</v>
      </c>
      <c r="W68" s="18">
        <v>78.65073377649354</v>
      </c>
      <c r="X68" s="18">
        <v>84.74307469398936</v>
      </c>
      <c r="Y68" s="18">
        <f t="shared" si="4"/>
        <v>2721280.721</v>
      </c>
      <c r="Z68" s="186">
        <f t="shared" si="5"/>
        <v>2016103.801</v>
      </c>
      <c r="AA68" s="18">
        <v>2016103.801</v>
      </c>
      <c r="AB68" s="18"/>
      <c r="AC68" s="18">
        <v>1048793.4</v>
      </c>
      <c r="AD68" s="18">
        <v>343616.48</v>
      </c>
      <c r="AF68" s="18">
        <v>1061646.4</v>
      </c>
      <c r="AG68" s="18">
        <v>1698535.6</v>
      </c>
      <c r="AH68" s="18">
        <v>864389.18</v>
      </c>
      <c r="AI68" s="18"/>
      <c r="AJ68" s="18">
        <v>1689926</v>
      </c>
      <c r="AK68" s="18">
        <v>1678609.2</v>
      </c>
      <c r="AL68" s="18">
        <v>399838.21</v>
      </c>
      <c r="AM68" s="18">
        <v>625040.19</v>
      </c>
      <c r="AN68" s="18">
        <v>211494.74</v>
      </c>
      <c r="AO68" s="18">
        <v>824365.25</v>
      </c>
      <c r="AP68" s="18">
        <v>289384.19</v>
      </c>
      <c r="AQ68" s="18"/>
      <c r="AR68" s="18">
        <v>169478.93</v>
      </c>
      <c r="AS68" s="18">
        <v>448408.61</v>
      </c>
      <c r="AT68" s="18"/>
      <c r="AU68" s="248">
        <v>0.21006359630447355</v>
      </c>
    </row>
    <row r="69" spans="1:47" ht="12" customHeight="1">
      <c r="A69" s="4">
        <v>2002</v>
      </c>
      <c r="B69" s="18">
        <v>615584</v>
      </c>
      <c r="C69" s="18">
        <f t="shared" si="0"/>
        <v>626602</v>
      </c>
      <c r="D69" s="18">
        <v>729206</v>
      </c>
      <c r="E69" s="18">
        <v>102604</v>
      </c>
      <c r="F69" s="18">
        <v>70623</v>
      </c>
      <c r="G69" s="18">
        <v>29924</v>
      </c>
      <c r="H69" s="18"/>
      <c r="I69" s="18"/>
      <c r="J69" s="18">
        <v>64210</v>
      </c>
      <c r="K69" s="2">
        <v>25313</v>
      </c>
      <c r="L69" s="2">
        <v>21904</v>
      </c>
      <c r="O69" s="2">
        <v>16993</v>
      </c>
      <c r="P69" s="18">
        <f t="shared" si="7"/>
        <v>-8105</v>
      </c>
      <c r="Q69" s="2">
        <v>5686</v>
      </c>
      <c r="R69" s="18">
        <v>-6739</v>
      </c>
      <c r="U69" s="2">
        <v>-7052</v>
      </c>
      <c r="V69" s="2">
        <v>-3476</v>
      </c>
      <c r="W69" s="18">
        <v>81.06242793902041</v>
      </c>
      <c r="X69" s="18">
        <v>88.43201657208947</v>
      </c>
      <c r="Y69" s="18">
        <f t="shared" si="4"/>
        <v>3117458.215</v>
      </c>
      <c r="Z69" s="186">
        <f t="shared" si="5"/>
        <v>2392853.495</v>
      </c>
      <c r="AA69" s="18">
        <v>2392853.495</v>
      </c>
      <c r="AB69" s="18"/>
      <c r="AC69" s="18">
        <v>1104944.5</v>
      </c>
      <c r="AD69" s="18">
        <v>380339.78</v>
      </c>
      <c r="AF69" s="18">
        <v>1196268.4</v>
      </c>
      <c r="AG69" s="18">
        <v>1895555.6</v>
      </c>
      <c r="AH69" s="18">
        <v>937326.46</v>
      </c>
      <c r="AI69" s="18"/>
      <c r="AJ69" s="18">
        <v>1817195.4</v>
      </c>
      <c r="AK69" s="18">
        <v>1793586.7</v>
      </c>
      <c r="AL69" s="18">
        <v>389062.24</v>
      </c>
      <c r="AM69" s="18">
        <v>687200.26</v>
      </c>
      <c r="AN69" s="18">
        <v>219191.15</v>
      </c>
      <c r="AO69" s="18">
        <v>920706.24</v>
      </c>
      <c r="AP69" s="18">
        <v>307646.43</v>
      </c>
      <c r="AQ69" s="18"/>
      <c r="AR69" s="18">
        <v>168775.81</v>
      </c>
      <c r="AS69" s="18">
        <v>451208</v>
      </c>
      <c r="AT69" s="18"/>
      <c r="AU69" s="248">
        <v>0.20594518966345382</v>
      </c>
    </row>
    <row r="70" spans="1:47" ht="12" customHeight="1">
      <c r="A70" s="4">
        <v>2003</v>
      </c>
      <c r="B70" s="18">
        <v>661064</v>
      </c>
      <c r="C70" s="18">
        <f t="shared" si="0"/>
        <v>670146</v>
      </c>
      <c r="D70" s="18">
        <v>782929</v>
      </c>
      <c r="E70" s="18">
        <v>112783</v>
      </c>
      <c r="F70" s="18">
        <v>78493</v>
      </c>
      <c r="G70" s="18">
        <v>32500</v>
      </c>
      <c r="H70" s="18"/>
      <c r="I70" s="18"/>
      <c r="J70" s="18">
        <v>70041</v>
      </c>
      <c r="K70" s="2">
        <v>28837</v>
      </c>
      <c r="L70" s="2">
        <v>22866</v>
      </c>
      <c r="O70" s="2">
        <v>18338</v>
      </c>
      <c r="P70" s="18">
        <f t="shared" si="7"/>
        <v>-8791</v>
      </c>
      <c r="Q70" s="2">
        <v>4830</v>
      </c>
      <c r="R70" s="18">
        <v>-8190</v>
      </c>
      <c r="U70" s="2">
        <v>-5431</v>
      </c>
      <c r="V70" s="2">
        <v>-1793</v>
      </c>
      <c r="W70" s="18">
        <v>83.52603269611264</v>
      </c>
      <c r="X70" s="18">
        <v>92.11309624695389</v>
      </c>
      <c r="Y70" s="18">
        <f t="shared" si="4"/>
        <v>3603061.512</v>
      </c>
      <c r="Z70" s="186">
        <f t="shared" si="5"/>
        <v>2921244.252</v>
      </c>
      <c r="AA70" s="18">
        <v>2921244.252</v>
      </c>
      <c r="AB70" s="18"/>
      <c r="AC70" s="18">
        <v>1116876.3</v>
      </c>
      <c r="AD70" s="18">
        <v>435059.04</v>
      </c>
      <c r="AF70" s="18">
        <v>1232581.9</v>
      </c>
      <c r="AG70" s="18">
        <v>1930344.4</v>
      </c>
      <c r="AH70" s="18">
        <v>893023.55</v>
      </c>
      <c r="AI70" s="18"/>
      <c r="AJ70" s="18">
        <v>1903385.1</v>
      </c>
      <c r="AK70" s="18">
        <v>1875554</v>
      </c>
      <c r="AL70" s="18">
        <v>343062.88</v>
      </c>
      <c r="AM70" s="18">
        <v>729910.98</v>
      </c>
      <c r="AN70" s="18">
        <v>192080.69</v>
      </c>
      <c r="AO70" s="18">
        <v>1009723.5</v>
      </c>
      <c r="AP70" s="18">
        <v>304013.41</v>
      </c>
      <c r="AQ70" s="18"/>
      <c r="AR70" s="18">
        <v>183519.22</v>
      </c>
      <c r="AS70" s="18">
        <v>475217.5</v>
      </c>
      <c r="AT70" s="18"/>
      <c r="AU70" s="248">
        <v>0.20310806754522198</v>
      </c>
    </row>
    <row r="71" spans="1:47" ht="12" customHeight="1">
      <c r="A71" s="4">
        <v>2004</v>
      </c>
      <c r="B71" s="18">
        <v>704841</v>
      </c>
      <c r="C71" s="18">
        <f t="shared" si="0"/>
        <v>716038</v>
      </c>
      <c r="D71" s="18">
        <v>841042</v>
      </c>
      <c r="E71" s="18">
        <v>125004</v>
      </c>
      <c r="F71" s="18">
        <v>88237</v>
      </c>
      <c r="G71" s="18">
        <v>36393</v>
      </c>
      <c r="H71" s="18"/>
      <c r="I71" s="18"/>
      <c r="J71" s="18">
        <v>63321</v>
      </c>
      <c r="K71" s="2">
        <v>25227</v>
      </c>
      <c r="L71" s="2">
        <v>17720</v>
      </c>
      <c r="O71" s="2">
        <v>20374</v>
      </c>
      <c r="P71" s="18">
        <f t="shared" si="7"/>
        <v>-8909</v>
      </c>
      <c r="Q71" s="2">
        <v>8126</v>
      </c>
      <c r="R71" s="18">
        <v>-8484</v>
      </c>
      <c r="U71" s="2">
        <v>-8551</v>
      </c>
      <c r="V71" s="2">
        <v>-2985</v>
      </c>
      <c r="W71" s="18">
        <v>86.0645185970706</v>
      </c>
      <c r="X71" s="18">
        <v>95.83689835455485</v>
      </c>
      <c r="Y71" s="18">
        <f t="shared" si="4"/>
        <v>4307007.06</v>
      </c>
      <c r="Z71" s="186">
        <f t="shared" si="5"/>
        <v>3541115.9</v>
      </c>
      <c r="AA71" s="18">
        <v>3541115.9</v>
      </c>
      <c r="AB71" s="18"/>
      <c r="AC71" s="18">
        <v>1273098.1</v>
      </c>
      <c r="AD71" s="18">
        <v>507206.94</v>
      </c>
      <c r="AF71" s="18">
        <v>1411719.8</v>
      </c>
      <c r="AG71" s="18">
        <v>2246231</v>
      </c>
      <c r="AH71" s="18">
        <v>1100857.2</v>
      </c>
      <c r="AI71" s="18"/>
      <c r="AJ71" s="18">
        <v>2183196.7</v>
      </c>
      <c r="AK71" s="18">
        <v>2165056</v>
      </c>
      <c r="AL71" s="18">
        <v>411345.09</v>
      </c>
      <c r="AM71" s="18">
        <v>826753.92</v>
      </c>
      <c r="AN71" s="18">
        <v>226056.29</v>
      </c>
      <c r="AO71" s="18">
        <v>1164439.7</v>
      </c>
      <c r="AP71" s="18">
        <v>347515.68</v>
      </c>
      <c r="AQ71" s="18"/>
      <c r="AR71" s="18">
        <v>187394.67</v>
      </c>
      <c r="AS71" s="18">
        <v>474601.09</v>
      </c>
      <c r="AT71" s="18"/>
      <c r="AU71" s="248">
        <v>0.20105753308120644</v>
      </c>
    </row>
    <row r="72" spans="1:47" ht="12" customHeight="1">
      <c r="A72" s="4">
        <v>2005</v>
      </c>
      <c r="B72" s="18">
        <v>757247</v>
      </c>
      <c r="C72" s="18">
        <f t="shared" si="0"/>
        <v>770066</v>
      </c>
      <c r="D72" s="18">
        <v>908792</v>
      </c>
      <c r="E72" s="18">
        <v>138726</v>
      </c>
      <c r="F72" s="18">
        <v>100727</v>
      </c>
      <c r="G72" s="18">
        <v>40528</v>
      </c>
      <c r="H72" s="18"/>
      <c r="I72" s="18"/>
      <c r="J72" s="18">
        <v>61426</v>
      </c>
      <c r="K72" s="2">
        <v>25718</v>
      </c>
      <c r="L72" s="2">
        <v>4231</v>
      </c>
      <c r="O72" s="2">
        <v>31477</v>
      </c>
      <c r="P72" s="18">
        <f t="shared" si="7"/>
        <v>-8236</v>
      </c>
      <c r="Q72" s="2">
        <v>5248</v>
      </c>
      <c r="R72" s="18">
        <v>-6106</v>
      </c>
      <c r="U72" s="2">
        <v>-7378</v>
      </c>
      <c r="V72" s="2">
        <v>8752</v>
      </c>
      <c r="W72" s="18">
        <v>88.96417234851181</v>
      </c>
      <c r="X72" s="18">
        <v>100</v>
      </c>
      <c r="Y72" s="18">
        <f t="shared" si="4"/>
        <v>5075786.251000001</v>
      </c>
      <c r="Z72" s="186">
        <f t="shared" si="5"/>
        <v>4298177.491</v>
      </c>
      <c r="AA72" s="18">
        <v>4298177.491</v>
      </c>
      <c r="AB72" s="18"/>
      <c r="AC72" s="18">
        <v>1374518.9</v>
      </c>
      <c r="AD72" s="18">
        <v>596910.14</v>
      </c>
      <c r="AF72" s="18">
        <v>1589911.6</v>
      </c>
      <c r="AG72" s="18">
        <v>2552839.9</v>
      </c>
      <c r="AH72" s="18">
        <v>1263793.5</v>
      </c>
      <c r="AI72" s="18"/>
      <c r="AJ72" s="18">
        <v>2527512.6</v>
      </c>
      <c r="AK72" s="18">
        <v>2491584.8</v>
      </c>
      <c r="AL72" s="18">
        <v>471213.6</v>
      </c>
      <c r="AM72" s="18">
        <v>940545.15</v>
      </c>
      <c r="AN72" s="18">
        <v>272546.75</v>
      </c>
      <c r="AO72" s="18">
        <v>1377855.5</v>
      </c>
      <c r="AP72" s="18">
        <v>415260.61</v>
      </c>
      <c r="AQ72" s="18"/>
      <c r="AR72" s="18">
        <v>211624.1</v>
      </c>
      <c r="AS72" s="18">
        <v>499542.46</v>
      </c>
      <c r="AT72" s="18"/>
      <c r="AU72" s="248">
        <v>0.19897813643211174</v>
      </c>
    </row>
    <row r="73" spans="1:47" ht="12" customHeight="1">
      <c r="A73" s="4">
        <v>2006</v>
      </c>
      <c r="B73" s="18">
        <v>814827</v>
      </c>
      <c r="C73" s="18">
        <f t="shared" si="0"/>
        <v>831202</v>
      </c>
      <c r="D73" s="18">
        <v>984284</v>
      </c>
      <c r="E73" s="18">
        <v>153082</v>
      </c>
      <c r="F73" s="18">
        <v>111053</v>
      </c>
      <c r="G73" s="18">
        <v>44946</v>
      </c>
      <c r="H73" s="18"/>
      <c r="I73" s="18"/>
      <c r="J73" s="18">
        <v>63009</v>
      </c>
      <c r="K73" s="2">
        <v>24854</v>
      </c>
      <c r="L73" s="2">
        <v>-8437</v>
      </c>
      <c r="O73" s="2">
        <v>46592</v>
      </c>
      <c r="P73" s="18">
        <f t="shared" si="7"/>
        <v>-6847</v>
      </c>
      <c r="Q73" s="2">
        <v>7278</v>
      </c>
      <c r="R73" s="18">
        <v>-6193</v>
      </c>
      <c r="U73" s="2">
        <v>-7932</v>
      </c>
      <c r="V73" s="2">
        <v>19844</v>
      </c>
      <c r="W73" s="18">
        <v>92.09170782742376</v>
      </c>
      <c r="X73" s="18">
        <v>104.14048309158326</v>
      </c>
      <c r="Y73" s="18">
        <f t="shared" si="4"/>
        <v>5892339.249</v>
      </c>
      <c r="Z73" s="186">
        <f t="shared" si="5"/>
        <v>5001711.059</v>
      </c>
      <c r="AA73" s="18">
        <v>5001711.059</v>
      </c>
      <c r="AB73" s="18"/>
      <c r="AC73" s="18">
        <v>1602571.1</v>
      </c>
      <c r="AD73" s="18">
        <v>711942.91</v>
      </c>
      <c r="AF73" s="18">
        <v>1879816.1</v>
      </c>
      <c r="AG73" s="18">
        <v>3040610.6</v>
      </c>
      <c r="AH73" s="18">
        <v>1521713.4</v>
      </c>
      <c r="AI73" s="18"/>
      <c r="AJ73" s="18">
        <v>3129625.6</v>
      </c>
      <c r="AK73" s="18">
        <v>3105778.9</v>
      </c>
      <c r="AL73" s="18">
        <v>554045.31</v>
      </c>
      <c r="AM73" s="18">
        <v>1149092.2</v>
      </c>
      <c r="AN73" s="18">
        <v>347209.25</v>
      </c>
      <c r="AO73" s="18">
        <v>1660328.4</v>
      </c>
      <c r="AP73" s="18">
        <v>451967.84</v>
      </c>
      <c r="AQ73" s="18"/>
      <c r="AR73" s="18">
        <v>251376.74</v>
      </c>
      <c r="AS73" s="18">
        <v>516293.12</v>
      </c>
      <c r="AT73" s="18"/>
      <c r="AU73" s="248">
        <v>0.19745170339307444</v>
      </c>
    </row>
    <row r="74" spans="1:47" ht="12" customHeight="1">
      <c r="A74" s="4">
        <v>2007</v>
      </c>
      <c r="B74" s="18">
        <v>863289</v>
      </c>
      <c r="C74" s="18">
        <f t="shared" si="0"/>
        <v>887984</v>
      </c>
      <c r="D74" s="18">
        <v>1053537</v>
      </c>
      <c r="E74" s="18">
        <v>165553</v>
      </c>
      <c r="F74" s="18">
        <v>107842</v>
      </c>
      <c r="G74" s="18">
        <v>48494</v>
      </c>
      <c r="H74" s="18"/>
      <c r="I74" s="18"/>
      <c r="J74" s="18">
        <v>55551</v>
      </c>
      <c r="K74" s="2">
        <v>22826</v>
      </c>
      <c r="L74" s="2">
        <v>-22079</v>
      </c>
      <c r="O74" s="2">
        <v>54804</v>
      </c>
      <c r="P74" s="18">
        <f t="shared" si="7"/>
        <v>-4936</v>
      </c>
      <c r="Q74" s="2">
        <v>9266</v>
      </c>
      <c r="R74" s="18">
        <v>-10356</v>
      </c>
      <c r="U74" s="2">
        <v>-3846</v>
      </c>
      <c r="V74" s="2">
        <v>20057</v>
      </c>
      <c r="W74" s="18">
        <v>94.65770145047186</v>
      </c>
      <c r="X74" s="18">
        <v>107.54346317762358</v>
      </c>
      <c r="Y74" s="18">
        <f t="shared" si="4"/>
        <v>6632750.387</v>
      </c>
      <c r="Z74" s="186">
        <f t="shared" si="5"/>
        <v>5618919.507</v>
      </c>
      <c r="AA74" s="18">
        <v>5618919.507</v>
      </c>
      <c r="AB74" s="18"/>
      <c r="AC74" s="18">
        <v>1858062.3</v>
      </c>
      <c r="AD74" s="18">
        <v>844231.42</v>
      </c>
      <c r="AF74" s="18">
        <v>2255712.5</v>
      </c>
      <c r="AG74" s="18">
        <v>3692556.5</v>
      </c>
      <c r="AH74" s="18">
        <v>1842436.4</v>
      </c>
      <c r="AI74" s="18"/>
      <c r="AJ74" s="18">
        <v>3687021.6</v>
      </c>
      <c r="AK74" s="18">
        <v>3696098.3</v>
      </c>
      <c r="AL74" s="18">
        <v>630498.37</v>
      </c>
      <c r="AM74" s="18">
        <v>1324509.6</v>
      </c>
      <c r="AN74" s="18">
        <v>449396.51</v>
      </c>
      <c r="AO74" s="18">
        <v>1977798.9</v>
      </c>
      <c r="AP74" s="18">
        <v>520823.97</v>
      </c>
      <c r="AQ74" s="18"/>
      <c r="AR74" s="18">
        <v>287678.43</v>
      </c>
      <c r="AS74" s="18">
        <v>508877.89</v>
      </c>
      <c r="AT74" s="18"/>
      <c r="AU74" s="248">
        <v>0.19662665666635884</v>
      </c>
    </row>
    <row r="75" spans="1:47" ht="12" customHeight="1">
      <c r="A75" s="4">
        <v>2008</v>
      </c>
      <c r="B75" s="18">
        <v>881502</v>
      </c>
      <c r="C75" s="18">
        <f t="shared" si="0"/>
        <v>911857</v>
      </c>
      <c r="D75" s="18">
        <v>1088124</v>
      </c>
      <c r="E75" s="18">
        <v>176267</v>
      </c>
      <c r="F75" s="18">
        <v>92013</v>
      </c>
      <c r="G75" s="18">
        <v>49888</v>
      </c>
      <c r="H75" s="18"/>
      <c r="I75" s="18"/>
      <c r="J75" s="18">
        <v>35314</v>
      </c>
      <c r="K75" s="2">
        <v>43913</v>
      </c>
      <c r="L75" s="2">
        <v>-1327</v>
      </c>
      <c r="O75" s="2">
        <v>-7272</v>
      </c>
      <c r="P75" s="18">
        <f t="shared" si="7"/>
        <v>-5074</v>
      </c>
      <c r="Q75" s="2">
        <v>12474</v>
      </c>
      <c r="R75" s="18">
        <v>-12132</v>
      </c>
      <c r="U75" s="2">
        <v>-5416</v>
      </c>
      <c r="V75" s="2">
        <v>-45162</v>
      </c>
      <c r="W75" s="18">
        <v>98.51545485602038</v>
      </c>
      <c r="X75" s="18">
        <v>110.09702831758166</v>
      </c>
      <c r="Y75" s="18">
        <f t="shared" si="4"/>
        <v>7049603.3100000005</v>
      </c>
      <c r="Z75" s="186">
        <f t="shared" si="5"/>
        <v>6066435.11</v>
      </c>
      <c r="AA75" s="18">
        <v>6066435.11</v>
      </c>
      <c r="AB75" s="18"/>
      <c r="AC75" s="18">
        <v>1915823.5</v>
      </c>
      <c r="AD75" s="18">
        <v>932655.3</v>
      </c>
      <c r="AF75" s="18">
        <v>2361381.1</v>
      </c>
      <c r="AG75" s="18">
        <v>4009994.8</v>
      </c>
      <c r="AH75" s="18">
        <v>1933561.7</v>
      </c>
      <c r="AI75" s="18"/>
      <c r="AJ75" s="18">
        <v>4349044.7</v>
      </c>
      <c r="AK75" s="18">
        <v>4323149.3</v>
      </c>
      <c r="AL75" s="18">
        <v>623907.71</v>
      </c>
      <c r="AM75" s="18">
        <v>1426830.8</v>
      </c>
      <c r="AN75" s="18">
        <v>511689.86</v>
      </c>
      <c r="AO75" s="18">
        <v>2253804.5</v>
      </c>
      <c r="AP75" s="18">
        <v>590720.77</v>
      </c>
      <c r="AQ75" s="18"/>
      <c r="AR75" s="18">
        <v>316096.19</v>
      </c>
      <c r="AS75" s="18">
        <v>503519.52</v>
      </c>
      <c r="AT75" s="18"/>
      <c r="AU75" s="248">
        <v>0.19664693303103473</v>
      </c>
    </row>
    <row r="76" spans="1:47" ht="12" customHeight="1">
      <c r="A76" s="4">
        <v>2009</v>
      </c>
      <c r="B76" s="18">
        <v>851515</v>
      </c>
      <c r="C76" s="18">
        <f t="shared" si="0"/>
        <v>875888</v>
      </c>
      <c r="D76" s="18">
        <v>1053914</v>
      </c>
      <c r="E76" s="18">
        <v>178026</v>
      </c>
      <c r="F76" s="18">
        <v>77088</v>
      </c>
      <c r="G76" s="18">
        <v>43295</v>
      </c>
      <c r="H76" s="18"/>
      <c r="I76" s="18"/>
      <c r="J76" s="18">
        <v>21337</v>
      </c>
      <c r="K76" s="2">
        <v>80275</v>
      </c>
      <c r="L76" s="2">
        <v>14610</v>
      </c>
      <c r="O76" s="2">
        <v>-73548</v>
      </c>
      <c r="P76" s="18">
        <f t="shared" si="7"/>
        <v>-4479</v>
      </c>
      <c r="Q76" s="2">
        <v>14765</v>
      </c>
      <c r="R76" s="18">
        <v>-14516</v>
      </c>
      <c r="U76" s="2">
        <v>-4728</v>
      </c>
      <c r="V76" s="2">
        <v>-117268</v>
      </c>
      <c r="W76" s="18">
        <v>98.23174811040097</v>
      </c>
      <c r="X76" s="18">
        <v>110.17820321399263</v>
      </c>
      <c r="Y76" s="18">
        <f t="shared" si="4"/>
        <v>6811762.798</v>
      </c>
      <c r="Z76" s="186">
        <f t="shared" si="5"/>
        <v>6069132.388</v>
      </c>
      <c r="AA76" s="18">
        <v>6069132.388</v>
      </c>
      <c r="AB76" s="18"/>
      <c r="AC76" s="18">
        <v>1707745.8</v>
      </c>
      <c r="AD76" s="18">
        <v>965115.39</v>
      </c>
      <c r="AF76" s="18">
        <v>2148731.4</v>
      </c>
      <c r="AG76" s="18">
        <v>3637093.1</v>
      </c>
      <c r="AH76" s="18">
        <v>1493660.5</v>
      </c>
      <c r="AI76" s="18"/>
      <c r="AJ76" s="18">
        <v>4660273.7</v>
      </c>
      <c r="AK76" s="18">
        <v>4521513.5</v>
      </c>
      <c r="AL76" s="18">
        <v>434904.7</v>
      </c>
      <c r="AM76" s="18">
        <v>1358041.1</v>
      </c>
      <c r="AN76" s="18">
        <v>469677.6</v>
      </c>
      <c r="AO76" s="18">
        <v>2211338.8</v>
      </c>
      <c r="AP76" s="18">
        <v>492470.94</v>
      </c>
      <c r="AQ76" s="18"/>
      <c r="AR76" s="18">
        <v>341491.23</v>
      </c>
      <c r="AS76" s="18">
        <v>587817.92</v>
      </c>
      <c r="AT76" s="18"/>
      <c r="AU76" s="248">
        <v>0.19707242523223487</v>
      </c>
    </row>
    <row r="77" spans="1:47" ht="12" customHeight="1">
      <c r="A77" s="4">
        <v>2010</v>
      </c>
      <c r="B77" s="18">
        <v>865819</v>
      </c>
      <c r="C77" s="18">
        <f t="shared" si="0"/>
        <v>879908</v>
      </c>
      <c r="D77" s="18">
        <v>1062591</v>
      </c>
      <c r="E77" s="18">
        <v>182683</v>
      </c>
      <c r="F77" s="18">
        <v>92683</v>
      </c>
      <c r="G77" s="18">
        <v>51693</v>
      </c>
      <c r="H77" s="18"/>
      <c r="I77" s="18"/>
      <c r="J77" s="18">
        <v>13623</v>
      </c>
      <c r="W77" s="18">
        <v>100</v>
      </c>
      <c r="X77" s="18">
        <v>110.62423899406788</v>
      </c>
      <c r="Y77" s="18">
        <f t="shared" si="4"/>
        <v>6622461.825</v>
      </c>
      <c r="Z77" s="186">
        <f t="shared" si="5"/>
        <v>5806407.265</v>
      </c>
      <c r="AA77" s="18">
        <v>5806407.265</v>
      </c>
      <c r="AB77" s="18"/>
      <c r="AC77" s="18">
        <v>1769013.6</v>
      </c>
      <c r="AD77" s="18">
        <v>952959.04</v>
      </c>
      <c r="AF77" s="18">
        <v>2091803.1</v>
      </c>
      <c r="AG77" s="18">
        <v>3600753.4</v>
      </c>
      <c r="AH77" s="18">
        <v>1523294.6</v>
      </c>
      <c r="AI77" s="18"/>
      <c r="AJ77" s="18">
        <v>4805936.1</v>
      </c>
      <c r="AK77" s="18">
        <v>4690733.1</v>
      </c>
      <c r="AL77" s="18">
        <v>498527.42</v>
      </c>
      <c r="AM77" s="18">
        <v>1388586.5</v>
      </c>
      <c r="AN77" s="18">
        <v>520194.24</v>
      </c>
      <c r="AO77" s="18">
        <v>2326401.8</v>
      </c>
      <c r="AP77" s="18">
        <v>551417.92</v>
      </c>
      <c r="AQ77" s="18"/>
      <c r="AR77" s="18">
        <v>379381.09</v>
      </c>
      <c r="AS77" s="18">
        <v>739503.87</v>
      </c>
      <c r="AT77" s="18"/>
      <c r="AU77" s="248">
        <v>0.19814422643876528</v>
      </c>
    </row>
    <row r="78" spans="1:46" ht="12" customHeight="1">
      <c r="A78" s="4">
        <v>2011</v>
      </c>
      <c r="N78" s="18"/>
      <c r="X78" s="18">
        <v>112.14947087857266</v>
      </c>
      <c r="Y78" s="18">
        <f t="shared" si="4"/>
        <v>6455039.336999999</v>
      </c>
      <c r="Z78" s="186">
        <f t="shared" si="5"/>
        <v>5640048.387</v>
      </c>
      <c r="AA78" s="18">
        <v>5640048.387</v>
      </c>
      <c r="AB78" s="18"/>
      <c r="AC78" s="18">
        <v>1778704.1</v>
      </c>
      <c r="AD78" s="18">
        <v>963713.15</v>
      </c>
      <c r="AF78" s="18">
        <v>2170046.7</v>
      </c>
      <c r="AG78" s="18">
        <v>3601885.2</v>
      </c>
      <c r="AH78" s="18">
        <v>1478626.4</v>
      </c>
      <c r="AI78" s="18"/>
      <c r="AJ78" s="18">
        <v>4746487.8</v>
      </c>
      <c r="AK78" s="18">
        <v>4606169.1</v>
      </c>
      <c r="AL78" s="18">
        <v>414992.8</v>
      </c>
      <c r="AM78" s="18">
        <v>1379032.3</v>
      </c>
      <c r="AN78" s="18">
        <v>573989.38</v>
      </c>
      <c r="AO78" s="18">
        <v>2278905.3</v>
      </c>
      <c r="AP78" s="18">
        <v>524346.11</v>
      </c>
      <c r="AQ78" s="18"/>
      <c r="AR78" s="18">
        <v>382386.75</v>
      </c>
      <c r="AS78" s="18">
        <v>805730.75</v>
      </c>
      <c r="AT78" s="18"/>
    </row>
    <row r="79" ht="12" customHeight="1">
      <c r="N79" s="18"/>
    </row>
    <row r="80" ht="12" customHeight="1">
      <c r="N80" s="18"/>
    </row>
    <row r="81" ht="12" customHeight="1">
      <c r="N81" s="18"/>
    </row>
    <row r="82" spans="14:39" ht="12" customHeight="1">
      <c r="N82" s="18"/>
      <c r="AM82" s="18"/>
    </row>
    <row r="83" ht="12" customHeight="1">
      <c r="N83" s="18"/>
    </row>
  </sheetData>
  <sheetProtection/>
  <hyperlinks>
    <hyperlink ref="AC9" r:id="rId1" display="Banco de Espana Financial accounts"/>
    <hyperlink ref="AD9" r:id="rId2" display="Banco de Espana Financial accounts"/>
    <hyperlink ref="AF9" r:id="rId3" display="Banco de Espana Financial accounts"/>
    <hyperlink ref="AG9:AH9" r:id="rId4" display="Banco de Espana Financial accounts"/>
    <hyperlink ref="AJ9" r:id="rId5" display="Banco de Espana Financial accounts"/>
    <hyperlink ref="AK9:AP9" r:id="rId6" display="Banco de Espana Financial accounts"/>
    <hyperlink ref="AR9" r:id="rId7" display="Banco de Espana Financial accounts"/>
    <hyperlink ref="AS9" r:id="rId8" display="Banco de Espana Financial accounts"/>
  </hyperlinks>
  <printOptions/>
  <pageMargins left="0.75" right="0.75" top="1" bottom="1" header="0.5" footer="0.5"/>
  <pageSetup orientation="portrait" paperSize="9" scale="2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Gabriel Zucman</cp:lastModifiedBy>
  <cp:lastPrinted>2013-06-12T17:03:19Z</cp:lastPrinted>
  <dcterms:created xsi:type="dcterms:W3CDTF">2012-04-10T09:55:12Z</dcterms:created>
  <dcterms:modified xsi:type="dcterms:W3CDTF">2013-06-12T17:03:25Z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