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chartsheets/sheet2.xml" ContentType="application/vnd.openxmlformats-officedocument.spreadsheetml.chartsheet+xml"/>
  <Override PartName="/xl/worksheets/sheet7.xml" ContentType="application/vnd.openxmlformats-officedocument.spreadsheetml.worksheet+xml"/>
  <Override PartName="/xl/chartsheets/sheet3.xml" ContentType="application/vnd.openxmlformats-officedocument.spreadsheetml.chartsheet+xml"/>
  <Override PartName="/xl/worksheets/sheet8.xml" ContentType="application/vnd.openxmlformats-officedocument.spreadsheetml.worksheet+xml"/>
  <Override PartName="/xl/chartsheets/sheet4.xml" ContentType="application/vnd.openxmlformats-officedocument.spreadsheetml.chartsheet+xml"/>
  <Override PartName="/xl/worksheets/sheet9.xml" ContentType="application/vnd.openxmlformats-officedocument.spreadsheetml.worksheet+xml"/>
  <Override PartName="/xl/chartsheets/sheet5.xml" ContentType="application/vnd.openxmlformats-officedocument.spreadsheetml.chartsheet+xml"/>
  <Override PartName="/xl/worksheets/sheet10.xml" ContentType="application/vnd.openxmlformats-officedocument.spreadsheetml.worksheet+xml"/>
  <Override PartName="/xl/chartsheets/sheet6.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7.xml" ContentType="application/vnd.openxmlformats-officedocument.spreadsheetml.chartsheet+xml"/>
  <Override PartName="/xl/worksheets/sheet13.xml" ContentType="application/vnd.openxmlformats-officedocument.spreadsheetml.worksheet+xml"/>
  <Override PartName="/xl/chartsheets/sheet8.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9.xml" ContentType="application/vnd.openxmlformats-officedocument.spreadsheetml.chartsheet+xml"/>
  <Override PartName="/xl/worksheets/sheet16.xml" ContentType="application/vnd.openxmlformats-officedocument.spreadsheetml.work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17.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18.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worksheets/sheet19.xml" ContentType="application/vnd.openxmlformats-officedocument.spreadsheetml.worksheet+xml"/>
  <Override PartName="/xl/chartsheets/sheet25.xml" ContentType="application/vnd.openxmlformats-officedocument.spreadsheetml.chartsheet+xml"/>
  <Override PartName="/xl/worksheets/sheet20.xml" ContentType="application/vnd.openxmlformats-officedocument.spreadsheetml.worksheet+xml"/>
  <Override PartName="/xl/chartsheets/sheet26.xml" ContentType="application/vnd.openxmlformats-officedocument.spreadsheetml.chartsheet+xml"/>
  <Override PartName="/xl/chartsheets/sheet27.xml" ContentType="application/vnd.openxmlformats-officedocument.spreadsheetml.chart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2.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5.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6.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8.xml" ContentType="application/vnd.openxmlformats-officedocument.drawingml.chart+xml"/>
  <Override PartName="/xl/drawings/drawing34.xml" ContentType="application/vnd.openxmlformats-officedocument.drawing+xml"/>
  <Override PartName="/xl/charts/chart19.xml" ContentType="application/vnd.openxmlformats-officedocument.drawingml.chart+xml"/>
  <Override PartName="/xl/comments2.xml" ContentType="application/vnd.openxmlformats-officedocument.spreadsheetml.comments+xml"/>
  <Override PartName="/xl/drawings/drawing35.xml" ContentType="application/vnd.openxmlformats-officedocument.drawing+xml"/>
  <Override PartName="/xl/charts/chart20.xml" ContentType="application/vnd.openxmlformats-officedocument.drawingml.chart+xml"/>
  <Override PartName="/xl/drawings/drawing36.xml" ContentType="application/vnd.openxmlformats-officedocument.drawing+xml"/>
  <Override PartName="/xl/charts/chart21.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2.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3.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4.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5.xml" ContentType="application/vnd.openxmlformats-officedocument.drawingml.chart+xml"/>
  <Override PartName="/xl/comments3.xml" ContentType="application/vnd.openxmlformats-officedocument.spreadsheetml.comments+xml"/>
  <Override PartName="/xl/drawings/drawing45.xml" ContentType="application/vnd.openxmlformats-officedocument.drawing+xml"/>
  <Override PartName="/xl/charts/chart26.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7.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howInkAnnotation="0" codeName="ThisWorkbook" autoCompressPictures="0"/>
  <mc:AlternateContent xmlns:mc="http://schemas.openxmlformats.org/markup-compatibility/2006">
    <mc:Choice Requires="x15">
      <x15ac:absPath xmlns:x15ac="http://schemas.microsoft.com/office/spreadsheetml/2010/11/ac" url="/Users/zucman/Dropbox/TorslovEtal17/OnlineFiles/August2021/"/>
    </mc:Choice>
  </mc:AlternateContent>
  <xr:revisionPtr revIDLastSave="0" documentId="13_ncr:1_{DCF615C8-5156-BA47-8A8D-DDC7C6393B19}" xr6:coauthVersionLast="47" xr6:coauthVersionMax="47" xr10:uidLastSave="{00000000-0000-0000-0000-000000000000}"/>
  <bookViews>
    <workbookView xWindow="0" yWindow="500" windowWidth="28800" windowHeight="16260" tabRatio="932" activeTab="1" xr2:uid="{00000000-000D-0000-FFFF-FFFF00000000}"/>
  </bookViews>
  <sheets>
    <sheet name="MainTablesFigures" sheetId="368" r:id="rId1"/>
    <sheet name="Table1" sheetId="391" r:id="rId2"/>
    <sheet name="Table2" sheetId="429" r:id="rId3"/>
    <sheet name="Table3" sheetId="441" r:id="rId4"/>
    <sheet name="Table4" sheetId="415" r:id="rId5"/>
    <sheet name="F2" sheetId="437" r:id="rId6"/>
    <sheet name="DataF2" sheetId="436" r:id="rId7"/>
    <sheet name="F3" sheetId="439" r:id="rId8"/>
    <sheet name="DataF3" sheetId="430" r:id="rId9"/>
    <sheet name="F4" sheetId="411" r:id="rId10"/>
    <sheet name="DataF4" sheetId="410" r:id="rId11"/>
    <sheet name="F5a" sheetId="423" r:id="rId12"/>
    <sheet name="DataF5a" sheetId="422" r:id="rId13"/>
    <sheet name="F5b" sheetId="421" r:id="rId14"/>
    <sheet name="DataF5b" sheetId="420" r:id="rId15"/>
    <sheet name="F6" sheetId="67" r:id="rId16"/>
    <sheet name="DataF6" sheetId="389" r:id="rId17"/>
    <sheet name="F7" sheetId="443" r:id="rId18"/>
    <sheet name="F8a" sheetId="376" r:id="rId19"/>
    <sheet name="DataF8a" sheetId="375" r:id="rId20"/>
    <sheet name="F8b" sheetId="444" r:id="rId21"/>
    <sheet name="DataF8b" sheetId="445" r:id="rId22"/>
    <sheet name="Slides" sheetId="424" r:id="rId23"/>
    <sheet name="F3(old)" sheetId="370" r:id="rId24"/>
    <sheet name="DataF3(old)" sheetId="369" r:id="rId25"/>
    <sheet name="F4b" sheetId="426" r:id="rId26"/>
    <sheet name="F4c" sheetId="427" r:id="rId27"/>
    <sheet name="F4(online)" sheetId="416" r:id="rId28"/>
    <sheet name="DataF4supp" sheetId="425" r:id="rId29"/>
    <sheet name="F5a(slides)" sheetId="377" r:id="rId30"/>
    <sheet name="F5b(old)" sheetId="378" r:id="rId31"/>
    <sheet name="F5c" sheetId="418" r:id="rId32"/>
    <sheet name="F6b" sheetId="390" r:id="rId33"/>
    <sheet name="F7b(slides)" sheetId="405" r:id="rId34"/>
    <sheet name="F8a(slides)" sheetId="406" r:id="rId35"/>
    <sheet name="F8c" sheetId="407" r:id="rId36"/>
    <sheet name="DataF9c" sheetId="402" r:id="rId37"/>
    <sheet name="F9c" sheetId="403" r:id="rId38"/>
    <sheet name="F10c" sheetId="399" r:id="rId39"/>
    <sheet name="F10d" sheetId="396" r:id="rId40"/>
    <sheet name="F10e" sheetId="397" r:id="rId41"/>
    <sheet name="F8a(old)" sheetId="394" r:id="rId42"/>
    <sheet name="DataF8a(old)" sheetId="392" r:id="rId43"/>
    <sheet name="F8b(old)" sheetId="55" r:id="rId44"/>
    <sheet name="DataF8b(old)" sheetId="131" r:id="rId45"/>
    <sheet name="F9a(old)" sheetId="400" r:id="rId46"/>
    <sheet name="F9b(old)" sheetId="398" r:id="rId47"/>
    <sheet name="DataF9(old)" sheetId="395" r:id="rId48"/>
  </sheets>
  <externalReferences>
    <externalReference r:id="rId49"/>
    <externalReference r:id="rId50"/>
  </externalReferences>
  <definedNames>
    <definedName name="_1_">#REF!</definedName>
    <definedName name="A2298668K">[1]AustralianNA2!$DF$1:$DF$10,[1]AustralianNA2!$DF$12:$DF$244</definedName>
    <definedName name="A2298668K_Data">[1]AustralianNA2!$DF$12:$DF$244</definedName>
    <definedName name="A2298668K_Latest">[1]AustralianNA2!$DF$244</definedName>
    <definedName name="A2298677L">[1]AustralianNA!$Z$1:$Z$10,[1]AustralianNA!$Z$12:$Z$244</definedName>
    <definedName name="A2298677L_Data">[1]AustralianNA!$Z$12:$Z$244</definedName>
    <definedName name="A2298677L_Latest">[1]AustralianNA!$Z$244</definedName>
    <definedName name="A2298678R">[1]AustralianNA!$BE$1:$BE$10,[1]AustralianNA!$BE$12:$BE$244</definedName>
    <definedName name="A2298678R_Data">[1]AustralianNA!$BE$12:$BE$244</definedName>
    <definedName name="A2298678R_Latest">[1]AustralianNA!$BE$244</definedName>
    <definedName name="A2298709V">[1]AustralianNA!$J$1:$J$10,[1]AustralianNA!$J$11:$J$244</definedName>
    <definedName name="A2298709V_Data">[1]AustralianNA!$J$11:$J$244</definedName>
    <definedName name="A2298709V_Latest">[1]AustralianNA!$J$244</definedName>
    <definedName name="A2298711F">[1]AustralianNA!$BT$1:$BT$10,[1]AustralianNA!$BT$11:$BT$244</definedName>
    <definedName name="A2298711F_Data">[1]AustralianNA!$BT$11:$BT$244</definedName>
    <definedName name="A2298711F_Latest">[1]AustralianNA!$BT$244</definedName>
    <definedName name="A2298712J">[1]AustralianNA!$AO$1:$AO$10,[1]AustralianNA!$AO$11:$AO$244</definedName>
    <definedName name="A2298712J_Data">[1]AustralianNA!$AO$11:$AO$244</definedName>
    <definedName name="A2298712J_Latest">[1]AustralianNA!$AO$244</definedName>
    <definedName name="A2298714L">[1]AustralianNA!$CF$1:$CF$10,[1]AustralianNA!$CF$11:$CF$243</definedName>
    <definedName name="A2298714L_Data">[1]AustralianNA!$CF$11:$CF$243</definedName>
    <definedName name="A2298714L_Latest">[1]AustralianNA!$CF$243</definedName>
    <definedName name="A2302356K">[1]AustralianNA3!$U$1:$U$10,[1]AustralianNA3!$U$71:$U$244</definedName>
    <definedName name="A2302356K_Data">[1]AustralianNA3!$U$71:$U$244</definedName>
    <definedName name="A2302356K_Latest">[1]AustralianNA3!$U$244</definedName>
    <definedName name="A2302358R">[1]AustralianNA3!$W$1:$W$10,[1]AustralianNA3!$W$11:$W$244</definedName>
    <definedName name="A2302358R_Data">[1]AustralianNA3!$W$11:$W$244</definedName>
    <definedName name="A2302358R_Latest">[1]AustralianNA3!$W$244</definedName>
    <definedName name="A2302397F">[1]AustralianNA3!$BX$1:$BX$10,[1]AustralianNA3!$BX$72:$BX$244</definedName>
    <definedName name="A2302397F_Data">[1]AustralianNA3!$BX$72:$BX$244</definedName>
    <definedName name="A2302397F_Latest">[1]AustralianNA3!$BX$244</definedName>
    <definedName name="A2302399K">[1]AustralianNA!$BL$1:$BL$10,[1]AustralianNA!$BL$107:$BL$244</definedName>
    <definedName name="A2302399K_Data">[1]AustralianNA!$BL$107:$BL$244</definedName>
    <definedName name="A2302399K_Latest">[1]AustralianNA!$BL$244</definedName>
    <definedName name="A2302400J">[1]AustralianNA!$BM$1:$BM$10,[1]AustralianNA!$BM$107:$BM$244</definedName>
    <definedName name="A2302400J_Data">[1]AustralianNA!$BM$107:$BM$244</definedName>
    <definedName name="A2302400J_Latest">[1]AustralianNA!$BM$244</definedName>
    <definedName name="A2302401K">[1]AustralianNA!$BN$1:$BN$10,[1]AustralianNA!$BN$11:$BN$244</definedName>
    <definedName name="A2302401K_Data">[1]AustralianNA!$BN$11:$BN$244</definedName>
    <definedName name="A2302401K_Latest">[1]AustralianNA!$BN$244</definedName>
    <definedName name="A2302403R">[1]AustralianNA!$BP$1:$BP$10,[1]AustralianNA!$BP$11:$BP$244</definedName>
    <definedName name="A2302403R_Data">[1]AustralianNA!$BP$11:$BP$244</definedName>
    <definedName name="A2302403R_Latest">[1]AustralianNA!$BP$244</definedName>
    <definedName name="A2302404T">[1]AustralianNA!$BQ$1:$BQ$10,[1]AustralianNA!$BQ$11:$BQ$244</definedName>
    <definedName name="A2302404T_Data">[1]AustralianNA!$BQ$11:$BQ$244</definedName>
    <definedName name="A2302404T_Latest">[1]AustralianNA!$BQ$244</definedName>
    <definedName name="A2302405V">[1]AustralianNA!$BR$1:$BR$10,[1]AustralianNA!$BR$11:$BR$244</definedName>
    <definedName name="A2302405V_Data">[1]AustralianNA!$BR$11:$BR$244</definedName>
    <definedName name="A2302405V_Latest">[1]AustralianNA!$BR$244</definedName>
    <definedName name="A2302406W">[1]AustralianNA!$BS$1:$BS$10,[1]AustralianNA!$BS$11:$BS$244</definedName>
    <definedName name="A2302406W_Data">[1]AustralianNA!$BS$11:$BS$244</definedName>
    <definedName name="A2302406W_Latest">[1]AustralianNA!$BS$244</definedName>
    <definedName name="A2302408A">[1]AustralianNA!$BU$1:$BU$10,[1]AustralianNA!$BU$11:$BU$244</definedName>
    <definedName name="A2302408A_Data">[1]AustralianNA!$BU$11:$BU$244</definedName>
    <definedName name="A2302408A_Latest">[1]AustralianNA!$BU$244</definedName>
    <definedName name="A2302409C">[1]AustralianNA!$BV$1:$BV$10,[1]AustralianNA!$BV$11:$BV$244</definedName>
    <definedName name="A2302409C_Data">[1]AustralianNA!$BV$11:$BV$244</definedName>
    <definedName name="A2302409C_Latest">[1]AustralianNA!$BV$244</definedName>
    <definedName name="A2302410L">[1]AustralianNA!$BW$1:$BW$10,[1]AustralianNA!$BW$11:$BW$244</definedName>
    <definedName name="A2302410L_Data">[1]AustralianNA!$BW$11:$BW$244</definedName>
    <definedName name="A2302410L_Latest">[1]AustralianNA!$BW$244</definedName>
    <definedName name="A2302411R">[1]AustralianNA!$BX$1:$BX$10,[1]AustralianNA!$BX$11:$BX$244</definedName>
    <definedName name="A2302411R_Data">[1]AustralianNA!$BX$11:$BX$244</definedName>
    <definedName name="A2302411R_Latest">[1]AustralianNA!$BX$244</definedName>
    <definedName name="A2302412T">[1]AustralianNA!$BY$1:$BY$10,[1]AustralianNA!$BY$11:$BY$244</definedName>
    <definedName name="A2302412T_Data">[1]AustralianNA!$BY$11:$BY$244</definedName>
    <definedName name="A2302412T_Latest">[1]AustralianNA!$BY$244</definedName>
    <definedName name="A2302413V">[1]AustralianNA!$BZ$1:$BZ$10,[1]AustralianNA!$BZ$11:$BZ$244</definedName>
    <definedName name="A2302413V_Data">[1]AustralianNA!$BZ$11:$BZ$244</definedName>
    <definedName name="A2302413V_Latest">[1]AustralianNA!$BZ$244</definedName>
    <definedName name="A2302459A">[1]AustralianNA3!$X$1:$X$10,[1]AustralianNA3!$X$11:$X$244</definedName>
    <definedName name="A2302459A_Data">[1]AustralianNA3!$X$11:$X$244</definedName>
    <definedName name="A2302459A_Latest">[1]AustralianNA3!$X$244</definedName>
    <definedName name="A2302467A">[1]AustralianNA!$CA$1:$CA$10,[1]AustralianNA!$CA$11:$CA$244</definedName>
    <definedName name="A2302467A_Data">[1]AustralianNA!$CA$11:$CA$244</definedName>
    <definedName name="A2302467A_Latest">[1]AustralianNA!$CA$244</definedName>
    <definedName name="A2302642X">[1]AustralianNA3!$CW$1:$CW$10,[1]AustralianNA3!$CW$12:$CW$243</definedName>
    <definedName name="A2302642X_Data">[1]AustralianNA3!$CW$12:$CW$243</definedName>
    <definedName name="A2302642X_Latest">[1]AustralianNA3!$CW$243</definedName>
    <definedName name="A2302664L">[1]AustralianNA!$CM$1:$CM$10,[1]AustralianNA!$CM$11:$CM$243</definedName>
    <definedName name="A2302664L_Data">[1]AustralianNA!$CM$11:$CM$243</definedName>
    <definedName name="A2302664L_Latest">[1]AustralianNA!$CM$243</definedName>
    <definedName name="A2302665R">[1]AustralianNA!$CB$1:$CB$10,[1]AustralianNA!$CB$11:$CB$243</definedName>
    <definedName name="A2302665R_Data">[1]AustralianNA!$CB$11:$CB$243</definedName>
    <definedName name="A2302665R_Latest">[1]AustralianNA!$CB$243</definedName>
    <definedName name="A2302667V">[1]AustralianNA!$CD$1:$CD$10,[1]AustralianNA!$CD$11:$CD$243</definedName>
    <definedName name="A2302667V_Data">[1]AustralianNA!$CD$11:$CD$243</definedName>
    <definedName name="A2302667V_Latest">[1]AustralianNA!$CD$243</definedName>
    <definedName name="A2302668W">[1]AustralianNA!$CE$1:$CE$10,[1]AustralianNA!$CE$11:$CE$243</definedName>
    <definedName name="A2302668W_Data">[1]AustralianNA!$CE$11:$CE$243</definedName>
    <definedName name="A2302668W_Latest">[1]AustralianNA!$CE$243</definedName>
    <definedName name="A2302670J">[1]AustralianNA!$CG$1:$CG$10,[1]AustralianNA!$CG$11:$CG$243</definedName>
    <definedName name="A2302670J_Data">[1]AustralianNA!$CG$11:$CG$243</definedName>
    <definedName name="A2302670J_Latest">[1]AustralianNA!$CG$243</definedName>
    <definedName name="A2302671K">[1]AustralianNA!$CH$1:$CH$10,[1]AustralianNA!$CH$11:$CH$243</definedName>
    <definedName name="A2302671K_Data">[1]AustralianNA!$CH$11:$CH$243</definedName>
    <definedName name="A2302671K_Latest">[1]AustralianNA!$CH$243</definedName>
    <definedName name="A2302672L">[1]AustralianNA!$CI$1:$CI$10,[1]AustralianNA!$CI$11:$CI$243</definedName>
    <definedName name="A2302672L_Data">[1]AustralianNA!$CI$11:$CI$243</definedName>
    <definedName name="A2302672L_Latest">[1]AustralianNA!$CI$243</definedName>
    <definedName name="A2302673R">[1]AustralianNA!$CJ$1:$CJ$10,[1]AustralianNA!$CJ$11:$CJ$243</definedName>
    <definedName name="A2302673R_Data">[1]AustralianNA!$CJ$11:$CJ$243</definedName>
    <definedName name="A2302673R_Latest">[1]AustralianNA!$CJ$243</definedName>
    <definedName name="A2302674T">[1]AustralianNA!$CK$1:$CK$10,[1]AustralianNA!$CK$11:$CK$243</definedName>
    <definedName name="A2302674T_Data">[1]AustralianNA!$CK$11:$CK$243</definedName>
    <definedName name="A2302674T_Latest">[1]AustralianNA!$CK$243</definedName>
    <definedName name="A2302675V">[1]AustralianNA!$CL$1:$CL$10,[1]AustralianNA!$CL$11:$CL$243</definedName>
    <definedName name="A2302675V_Data">[1]AustralianNA!$CL$11:$CL$243</definedName>
    <definedName name="A2302675V_Latest">[1]AustralianNA!$CL$243</definedName>
    <definedName name="A2302694A">[1]AustralianNA3!$CU$1:$CU$10,[1]AustralianNA3!$CU$72:$CU$243</definedName>
    <definedName name="A2302694A_Data">[1]AustralianNA3!$CU$72:$CU$243</definedName>
    <definedName name="A2302694A_Latest">[1]AustralianNA3!$CU$243</definedName>
    <definedName name="A2303325L">[1]AustralianNA!$P$1:$P$10,[1]AustralianNA!$P$11:$P$244</definedName>
    <definedName name="A2303325L_Data">[1]AustralianNA!$P$11:$P$244</definedName>
    <definedName name="A2303325L_Latest">[1]AustralianNA!$P$244</definedName>
    <definedName name="A2303327T">[1]AustralianNA!$R$1:$R$10,[1]AustralianNA!$R$108:$R$244</definedName>
    <definedName name="A2303327T_Data">[1]AustralianNA!$R$108:$R$244</definedName>
    <definedName name="A2303327T_Latest">[1]AustralianNA!$R$244</definedName>
    <definedName name="A2303329W">[1]AustralianNA!$S$1:$S$10,[1]AustralianNA!$S$108:$S$244</definedName>
    <definedName name="A2303329W_Data">[1]AustralianNA!$S$108:$S$244</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7W_Latest">[1]AustralianNA!$W$244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Data">[1]AustralianNA!$Y$12:$Y$244</definedName>
    <definedName name="A2303341L_Latest">[1]AustralianNA!$Y$244</definedName>
    <definedName name="A2303345W">[1]AustralianNA!$AA$1:$AA$10,[1]AustralianNA!$AA$12:$AA$244</definedName>
    <definedName name="A2303345W_Data">[1]AustralianNA!$AA$12:$AA$244</definedName>
    <definedName name="A2303345W_Latest">[1]AustralianNA!$AA$244</definedName>
    <definedName name="A2303347A">[1]AustralianNA!$AB$1:$AB$10,[1]AustralianNA!$AB$12:$AB$244</definedName>
    <definedName name="A2303347A_Data">[1]AustralianNA!$AB$12:$AB$244</definedName>
    <definedName name="A2303347A_Latest">[1]AustralianNA!$AB$244</definedName>
    <definedName name="A2303349F">[1]AustralianNA!$AC$1:$AC$10,[1]AustralianNA!$AC$12:$AC$244</definedName>
    <definedName name="A2303349F_Data">[1]AustralianNA!$AC$12:$AC$244</definedName>
    <definedName name="A2303349F_Latest">[1]AustralianNA!$AC$244</definedName>
    <definedName name="A2303351T">[1]AustralianNA!$AD$1:$AD$10,[1]AustralianNA!$AD$12:$AD$244</definedName>
    <definedName name="A2303351T_Data">[1]AustralianNA!$AD$12:$AD$244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[1]AustralianNA!$AG$1:$AG$10,[1]AustralianNA!$AG$107:$AG$244</definedName>
    <definedName name="A2303355A_Data">[1]AustralianNA!$AG$107:$AG$244</definedName>
    <definedName name="A2303355A_Latest">[1]AustralianNA!$AG$244</definedName>
    <definedName name="A2303357F">[1]AustralianNA!$AH$1:$AH$10,[1]AustralianNA!$AH$107:$AH$244</definedName>
    <definedName name="A2303357F_Data">[1]AustralianNA!$AH$107:$AH$244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3F">[1]AustralianNA3!$F$1:$F$10,[1]AustralianNA3!$F$151:$F$244</definedName>
    <definedName name="A85231773F_Data">[1]AustralianNA3!$F$151:$F$244</definedName>
    <definedName name="A85231773F_Latest">[1]AustralianNA3!$F$244</definedName>
    <definedName name="A85231774J">[1]AustralianNA3!$H$1:$H$10,[1]AustralianNA3!$H$151:$H$244</definedName>
    <definedName name="A85231774J_Data">[1]AustralianNA3!$H$151:$H$244</definedName>
    <definedName name="A85231774J_Latest">[1]AustralianNA3!$H$244</definedName>
    <definedName name="A85231775K">[1]AustralianNA3!$I$1:$I$10,[1]AustralianNA3!$I$151:$I$244</definedName>
    <definedName name="A85231775K_Data">[1]AustralianNA3!$I$151:$I$244</definedName>
    <definedName name="A85231775K_Latest">[1]AustralianNA3!$I$244</definedName>
    <definedName name="A85231776L">[1]AustralianNA3!$K$1:$K$10,[1]AustralianNA3!$K$151:$K$244</definedName>
    <definedName name="A85231776L_Data">[1]AustralianNA3!$K$151:$K$244</definedName>
    <definedName name="A85231776L_Latest">[1]AustralianNA3!$K$244</definedName>
    <definedName name="A85231777R">[1]AustralianNA3!$L$1:$L$10,[1]AustralianNA3!$L$151:$L$244</definedName>
    <definedName name="A85231777R_Data">[1]AustralianNA3!$L$151:$L$244</definedName>
    <definedName name="A85231777R_Latest">[1]AustralianNA3!$L$244</definedName>
    <definedName name="Date_Range">[1]AustralianNA!$A$2:$A$10,[1]AustralianNA!$A$11:$A$244</definedName>
    <definedName name="Date_Range_Data">[1]AustralianNA4!$A$11:$A$128</definedName>
    <definedName name="FN1_Data">[2]AustralianNA2!$DF$12:$DF$244</definedName>
    <definedName name="FN2_Data">[2]AustralianNA2!$DF$244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3" i="445" l="1"/>
  <c r="Q3" i="445"/>
  <c r="S3" i="445" s="1"/>
  <c r="N3" i="445"/>
  <c r="P3" i="445"/>
  <c r="P4" i="445"/>
  <c r="N4" i="445"/>
  <c r="O4" i="445"/>
  <c r="Q4" i="445"/>
  <c r="S4" i="445" s="1"/>
  <c r="N5" i="445"/>
  <c r="P5" i="445"/>
  <c r="Q5" i="445"/>
  <c r="S5" i="445" s="1"/>
  <c r="O5" i="445"/>
  <c r="N6" i="445"/>
  <c r="O6" i="445"/>
  <c r="R6" i="445" s="1"/>
  <c r="Q6" i="445"/>
  <c r="S6" i="445" s="1"/>
  <c r="P6" i="445"/>
  <c r="O7" i="445"/>
  <c r="N7" i="445"/>
  <c r="P7" i="445"/>
  <c r="Q7" i="445"/>
  <c r="P8" i="445"/>
  <c r="N8" i="445"/>
  <c r="O8" i="445"/>
  <c r="Q8" i="445"/>
  <c r="S8" i="445" s="1"/>
  <c r="N9" i="445"/>
  <c r="P9" i="445"/>
  <c r="Q9" i="445"/>
  <c r="S9" i="445" s="1"/>
  <c r="O9" i="445"/>
  <c r="N10" i="445"/>
  <c r="O10" i="445"/>
  <c r="R10" i="445" s="1"/>
  <c r="Q10" i="445"/>
  <c r="S10" i="445" s="1"/>
  <c r="P10" i="445"/>
  <c r="O11" i="445"/>
  <c r="N11" i="445"/>
  <c r="P11" i="445"/>
  <c r="Q11" i="445"/>
  <c r="P12" i="445"/>
  <c r="N12" i="445"/>
  <c r="O12" i="445"/>
  <c r="Q12" i="445"/>
  <c r="S12" i="445" s="1"/>
  <c r="N13" i="445"/>
  <c r="P13" i="445"/>
  <c r="Q13" i="445"/>
  <c r="S13" i="445" s="1"/>
  <c r="O13" i="445"/>
  <c r="N14" i="445"/>
  <c r="O14" i="445"/>
  <c r="R14" i="445" s="1"/>
  <c r="Q14" i="445"/>
  <c r="S14" i="445" s="1"/>
  <c r="P14" i="445"/>
  <c r="O15" i="445"/>
  <c r="R15" i="445" s="1"/>
  <c r="N15" i="445"/>
  <c r="P15" i="445"/>
  <c r="Q15" i="445"/>
  <c r="P16" i="445"/>
  <c r="N16" i="445"/>
  <c r="O16" i="445"/>
  <c r="Q16" i="445"/>
  <c r="S16" i="445" s="1"/>
  <c r="N17" i="445"/>
  <c r="P17" i="445"/>
  <c r="R17" i="445" s="1"/>
  <c r="Q17" i="445"/>
  <c r="S17" i="445" s="1"/>
  <c r="O17" i="445"/>
  <c r="N18" i="445"/>
  <c r="O18" i="445"/>
  <c r="R18" i="445" s="1"/>
  <c r="Q18" i="445"/>
  <c r="S18" i="445" s="1"/>
  <c r="P18" i="445"/>
  <c r="O19" i="445"/>
  <c r="R19" i="445" s="1"/>
  <c r="N19" i="445"/>
  <c r="P19" i="445"/>
  <c r="Q19" i="445"/>
  <c r="N20" i="445"/>
  <c r="O20" i="445"/>
  <c r="R20" i="445" s="1"/>
  <c r="P20" i="445"/>
  <c r="Q20" i="445"/>
  <c r="S20" i="445" s="1"/>
  <c r="P21" i="445"/>
  <c r="R21" i="445" s="1"/>
  <c r="Q21" i="445"/>
  <c r="S21" i="445" s="1"/>
  <c r="N21" i="445"/>
  <c r="O21" i="445"/>
  <c r="N22" i="445"/>
  <c r="O22" i="445"/>
  <c r="R22" i="445" s="1"/>
  <c r="P22" i="445"/>
  <c r="Q22" i="445"/>
  <c r="S22" i="445" s="1"/>
  <c r="N23" i="445"/>
  <c r="O23" i="445"/>
  <c r="P23" i="445"/>
  <c r="Q23" i="445"/>
  <c r="S23" i="445" s="1"/>
  <c r="R23" i="445"/>
  <c r="Q24" i="445"/>
  <c r="S24" i="445" s="1"/>
  <c r="N24" i="445"/>
  <c r="O24" i="445"/>
  <c r="R24" i="445" s="1"/>
  <c r="P24" i="445"/>
  <c r="P25" i="445"/>
  <c r="Q25" i="445"/>
  <c r="S25" i="445" s="1"/>
  <c r="N25" i="445"/>
  <c r="O25" i="445"/>
  <c r="R25" i="445" s="1"/>
  <c r="N26" i="445"/>
  <c r="O26" i="445"/>
  <c r="P26" i="445"/>
  <c r="Q26" i="445"/>
  <c r="S26" i="445" s="1"/>
  <c r="N27" i="445"/>
  <c r="O27" i="445"/>
  <c r="R27" i="445" s="1"/>
  <c r="P27" i="445"/>
  <c r="Q27" i="445"/>
  <c r="S27" i="445" s="1"/>
  <c r="N28" i="445"/>
  <c r="O28" i="445"/>
  <c r="R28" i="445" s="1"/>
  <c r="P28" i="445"/>
  <c r="Q28" i="445"/>
  <c r="S28" i="445" s="1"/>
  <c r="P29" i="445"/>
  <c r="Q29" i="445"/>
  <c r="S29" i="445" s="1"/>
  <c r="N29" i="445"/>
  <c r="O29" i="445"/>
  <c r="R29" i="445" s="1"/>
  <c r="N30" i="445"/>
  <c r="O30" i="445"/>
  <c r="P30" i="445"/>
  <c r="Q30" i="445"/>
  <c r="S30" i="445" s="1"/>
  <c r="N31" i="445"/>
  <c r="O31" i="445"/>
  <c r="R31" i="445" s="1"/>
  <c r="P31" i="445"/>
  <c r="Q31" i="445"/>
  <c r="S31" i="445" s="1"/>
  <c r="N32" i="445"/>
  <c r="O32" i="445"/>
  <c r="R32" i="445" s="1"/>
  <c r="P32" i="445"/>
  <c r="Q32" i="445"/>
  <c r="S32" i="445" s="1"/>
  <c r="Q33" i="445"/>
  <c r="P33" i="445"/>
  <c r="P36" i="445" s="1"/>
  <c r="N33" i="445"/>
  <c r="O33" i="445"/>
  <c r="R33" i="445" s="1"/>
  <c r="B36" i="445"/>
  <c r="C36" i="445"/>
  <c r="D36" i="445"/>
  <c r="E36" i="445"/>
  <c r="F36" i="445"/>
  <c r="G36" i="445"/>
  <c r="H36" i="445"/>
  <c r="I36" i="445"/>
  <c r="J36" i="445"/>
  <c r="K36" i="445"/>
  <c r="L36" i="445"/>
  <c r="M36" i="445"/>
  <c r="N36" i="445"/>
  <c r="R26" i="445" l="1"/>
  <c r="R30" i="445"/>
  <c r="S19" i="445"/>
  <c r="S15" i="445"/>
  <c r="R16" i="445"/>
  <c r="R12" i="445"/>
  <c r="R8" i="445"/>
  <c r="R4" i="445"/>
  <c r="S33" i="445"/>
  <c r="Q36" i="445"/>
  <c r="R13" i="445"/>
  <c r="R9" i="445"/>
  <c r="R5" i="445"/>
  <c r="R3" i="445"/>
  <c r="O36" i="445"/>
  <c r="R11" i="445"/>
  <c r="S11" i="445"/>
  <c r="R7" i="445"/>
  <c r="S7" i="445"/>
  <c r="AQ35" i="430" l="1"/>
  <c r="AQ36" i="430"/>
  <c r="AQ37" i="430"/>
  <c r="AQ38" i="430"/>
  <c r="AQ39" i="430"/>
  <c r="AQ40" i="430"/>
  <c r="AQ41" i="430"/>
  <c r="AQ42" i="430"/>
  <c r="AQ43" i="430"/>
  <c r="AQ44" i="430"/>
  <c r="AQ45" i="430"/>
  <c r="AQ46" i="430"/>
  <c r="AQ47" i="430"/>
  <c r="AQ48" i="430"/>
  <c r="AQ49" i="430"/>
  <c r="AQ50" i="430"/>
  <c r="AQ51" i="430"/>
  <c r="AQ52" i="430"/>
  <c r="AQ53" i="430"/>
  <c r="AQ54" i="430"/>
  <c r="AQ55" i="430"/>
  <c r="AQ56" i="430"/>
  <c r="AQ57" i="430"/>
  <c r="AQ58" i="430"/>
  <c r="AQ34" i="430"/>
  <c r="AP35" i="430"/>
  <c r="AP36" i="430"/>
  <c r="AP37" i="430"/>
  <c r="AP38" i="430"/>
  <c r="AP39" i="430"/>
  <c r="AP40" i="430"/>
  <c r="AP41" i="430"/>
  <c r="AP42" i="430"/>
  <c r="AP43" i="430"/>
  <c r="AP44" i="430"/>
  <c r="AP45" i="430"/>
  <c r="AP46" i="430"/>
  <c r="AP47" i="430"/>
  <c r="AP48" i="430"/>
  <c r="AP49" i="430"/>
  <c r="AP50" i="430"/>
  <c r="AP51" i="430"/>
  <c r="AP52" i="430"/>
  <c r="AP53" i="430"/>
  <c r="AP54" i="430"/>
  <c r="AP55" i="430"/>
  <c r="AP56" i="430"/>
  <c r="AP57" i="430"/>
  <c r="AP58" i="430"/>
  <c r="AP34" i="430"/>
  <c r="AO34" i="430"/>
  <c r="AN34" i="430"/>
  <c r="AN36" i="430"/>
  <c r="AO36" i="430"/>
  <c r="AN37" i="430"/>
  <c r="AO37" i="430"/>
  <c r="AN38" i="430"/>
  <c r="AO38" i="430"/>
  <c r="AN39" i="430"/>
  <c r="AO39" i="430"/>
  <c r="AN40" i="430"/>
  <c r="AO40" i="430"/>
  <c r="AN41" i="430"/>
  <c r="AO41" i="430"/>
  <c r="AN42" i="430"/>
  <c r="AO42" i="430"/>
  <c r="AN43" i="430"/>
  <c r="AO43" i="430"/>
  <c r="AN44" i="430"/>
  <c r="AO44" i="430"/>
  <c r="AN45" i="430"/>
  <c r="AO45" i="430"/>
  <c r="AN46" i="430"/>
  <c r="AO46" i="430"/>
  <c r="AN47" i="430"/>
  <c r="AO47" i="430"/>
  <c r="AN48" i="430"/>
  <c r="AO48" i="430"/>
  <c r="AN49" i="430"/>
  <c r="AO49" i="430"/>
  <c r="AN50" i="430"/>
  <c r="AO50" i="430"/>
  <c r="AN51" i="430"/>
  <c r="AO51" i="430"/>
  <c r="AN52" i="430"/>
  <c r="AO52" i="430"/>
  <c r="AN53" i="430"/>
  <c r="AO53" i="430"/>
  <c r="AN54" i="430"/>
  <c r="AO54" i="430"/>
  <c r="AN55" i="430"/>
  <c r="AO55" i="430"/>
  <c r="AN56" i="430"/>
  <c r="AO56" i="430"/>
  <c r="AN57" i="430"/>
  <c r="AO57" i="430"/>
  <c r="AN58" i="430"/>
  <c r="AO58" i="430"/>
  <c r="AO35" i="430"/>
  <c r="AN35" i="430"/>
  <c r="AA30" i="430"/>
  <c r="AB29" i="430"/>
  <c r="X29" i="430"/>
  <c r="Y10" i="430"/>
  <c r="Y17" i="430"/>
  <c r="Y6" i="430"/>
  <c r="X10" i="430"/>
  <c r="X17" i="430"/>
  <c r="X6" i="430"/>
  <c r="AD54" i="430" l="1"/>
  <c r="AH54" i="430" s="1"/>
  <c r="AD44" i="430"/>
  <c r="AH44" i="430" s="1"/>
  <c r="AD39" i="430"/>
  <c r="AH39" i="430" s="1"/>
  <c r="AD34" i="430"/>
  <c r="AH34" i="430" s="1"/>
  <c r="AD49" i="430"/>
  <c r="AH49" i="430" s="1"/>
  <c r="AG36" i="430"/>
  <c r="AG37" i="430"/>
  <c r="AG38" i="430"/>
  <c r="AG39" i="430"/>
  <c r="AG40" i="430"/>
  <c r="AG41" i="430"/>
  <c r="AG42" i="430"/>
  <c r="AG43" i="430"/>
  <c r="AG44" i="430"/>
  <c r="AG45" i="430"/>
  <c r="AG46" i="430"/>
  <c r="AG47" i="430"/>
  <c r="AG48" i="430"/>
  <c r="AG49" i="430"/>
  <c r="AG50" i="430"/>
  <c r="AG51" i="430"/>
  <c r="AG52" i="430"/>
  <c r="AG53" i="430"/>
  <c r="AG54" i="430"/>
  <c r="AG55" i="430"/>
  <c r="AG56" i="430"/>
  <c r="AG57" i="430"/>
  <c r="AG58" i="430"/>
  <c r="AG34" i="430"/>
  <c r="AF24" i="430"/>
  <c r="AF25" i="430"/>
  <c r="AF26" i="430"/>
  <c r="AF27" i="430"/>
  <c r="AF28" i="430"/>
  <c r="AF30" i="430"/>
  <c r="AF31" i="430"/>
  <c r="AF32" i="430"/>
  <c r="AF33" i="430"/>
  <c r="AF34" i="430"/>
  <c r="AF36" i="430"/>
  <c r="AF37" i="430"/>
  <c r="AF38" i="430"/>
  <c r="AF39" i="430"/>
  <c r="AF40" i="430"/>
  <c r="AF41" i="430"/>
  <c r="AF42" i="430"/>
  <c r="AF43" i="430"/>
  <c r="AF44" i="430"/>
  <c r="AF45" i="430"/>
  <c r="AF46" i="430"/>
  <c r="AF47" i="430"/>
  <c r="AF48" i="430"/>
  <c r="AF49" i="430"/>
  <c r="AF50" i="430"/>
  <c r="AF51" i="430"/>
  <c r="AF52" i="430"/>
  <c r="AF53" i="430"/>
  <c r="AF54" i="430"/>
  <c r="AF55" i="430"/>
  <c r="AF56" i="430"/>
  <c r="AF57" i="430"/>
  <c r="AF58" i="430"/>
  <c r="AA24" i="430"/>
  <c r="AA25" i="430"/>
  <c r="AA26" i="430"/>
  <c r="AA27" i="430"/>
  <c r="AA28" i="430"/>
  <c r="AA29" i="430" s="1"/>
  <c r="AA31" i="430"/>
  <c r="AA32" i="430"/>
  <c r="AA33" i="430"/>
  <c r="AA34" i="430"/>
  <c r="AA36" i="430"/>
  <c r="AA37" i="430"/>
  <c r="AA38" i="430"/>
  <c r="AA39" i="430"/>
  <c r="AA40" i="430"/>
  <c r="AA41" i="430"/>
  <c r="AA42" i="430"/>
  <c r="AA43" i="430"/>
  <c r="AA44" i="430"/>
  <c r="AA45" i="430"/>
  <c r="AA46" i="430"/>
  <c r="AA47" i="430"/>
  <c r="AA48" i="430"/>
  <c r="AA49" i="430"/>
  <c r="AA50" i="430"/>
  <c r="AA51" i="430"/>
  <c r="AA52" i="430"/>
  <c r="AA53" i="430"/>
  <c r="AA54" i="430"/>
  <c r="AA55" i="430"/>
  <c r="AA56" i="430"/>
  <c r="AA57" i="430"/>
  <c r="AA58" i="430"/>
  <c r="AF29" i="430" l="1"/>
  <c r="Y35" i="430"/>
  <c r="AA23" i="430" l="1"/>
  <c r="AF23" i="430"/>
  <c r="AA35" i="430"/>
  <c r="AF35" i="430"/>
  <c r="AG35" i="430"/>
  <c r="AT35" i="430" l="1"/>
  <c r="AT43" i="430"/>
  <c r="AT51" i="430"/>
  <c r="AT34" i="430"/>
  <c r="AS42" i="430"/>
  <c r="AS50" i="430"/>
  <c r="AS58" i="430"/>
  <c r="AS49" i="430"/>
  <c r="AT36" i="430"/>
  <c r="AT44" i="430"/>
  <c r="AT52" i="430"/>
  <c r="AS35" i="430"/>
  <c r="AS43" i="430"/>
  <c r="AS51" i="430"/>
  <c r="AS34" i="430"/>
  <c r="AS57" i="430"/>
  <c r="AT37" i="430"/>
  <c r="AT45" i="430"/>
  <c r="AT53" i="430"/>
  <c r="AS36" i="430"/>
  <c r="AS44" i="430"/>
  <c r="AS52" i="430"/>
  <c r="AT38" i="430"/>
  <c r="AT46" i="430"/>
  <c r="AT54" i="430"/>
  <c r="AS37" i="430"/>
  <c r="AS45" i="430"/>
  <c r="AS53" i="430"/>
  <c r="AT58" i="430"/>
  <c r="AT39" i="430"/>
  <c r="AT47" i="430"/>
  <c r="AT55" i="430"/>
  <c r="AS38" i="430"/>
  <c r="AS46" i="430"/>
  <c r="AS54" i="430"/>
  <c r="AT50" i="430"/>
  <c r="AT40" i="430"/>
  <c r="AT48" i="430"/>
  <c r="AT56" i="430"/>
  <c r="AS39" i="430"/>
  <c r="AS47" i="430"/>
  <c r="AS55" i="430"/>
  <c r="AS41" i="430"/>
  <c r="AT41" i="430"/>
  <c r="AT49" i="430"/>
  <c r="AT57" i="430"/>
  <c r="AS40" i="430"/>
  <c r="AS48" i="430"/>
  <c r="AS56" i="430"/>
  <c r="AT42" i="430"/>
  <c r="AM35" i="430"/>
  <c r="AM56" i="430"/>
  <c r="AM54" i="430"/>
  <c r="AM44" i="430"/>
  <c r="AM48" i="430"/>
  <c r="AM38" i="430"/>
  <c r="AM36" i="430"/>
  <c r="AM40" i="430"/>
  <c r="AM41" i="430"/>
  <c r="AM51" i="430"/>
  <c r="AM49" i="430"/>
  <c r="AM45" i="430"/>
  <c r="AM43" i="430"/>
  <c r="AM55" i="430"/>
  <c r="AM46" i="430"/>
  <c r="AM34" i="430"/>
  <c r="AM47" i="430"/>
  <c r="AM53" i="430"/>
  <c r="AM58" i="430"/>
  <c r="AM39" i="430"/>
  <c r="AM37" i="430"/>
  <c r="AM50" i="430"/>
  <c r="AM52" i="430"/>
  <c r="AM42" i="430"/>
  <c r="AM57" i="430"/>
  <c r="E88" i="436"/>
  <c r="B88" i="436"/>
  <c r="E87" i="436"/>
  <c r="B87" i="436"/>
  <c r="E86" i="436"/>
  <c r="B86" i="436"/>
  <c r="E85" i="436"/>
  <c r="B85" i="436"/>
  <c r="E84" i="436"/>
  <c r="B84" i="436"/>
  <c r="E83" i="436"/>
  <c r="B83" i="436"/>
  <c r="E82" i="436"/>
  <c r="B82" i="436"/>
  <c r="E81" i="436"/>
  <c r="B81" i="436"/>
  <c r="E80" i="436"/>
  <c r="B80" i="436"/>
  <c r="E79" i="436"/>
  <c r="B79" i="436"/>
  <c r="E78" i="436"/>
  <c r="B78" i="436"/>
  <c r="E77" i="436"/>
  <c r="B77" i="436"/>
  <c r="E76" i="436"/>
  <c r="B76" i="436"/>
  <c r="E75" i="436"/>
  <c r="B75" i="436"/>
  <c r="E74" i="436"/>
  <c r="B74" i="436"/>
  <c r="E73" i="436"/>
  <c r="B73" i="436"/>
  <c r="E72" i="436"/>
  <c r="B72" i="436"/>
  <c r="E71" i="436"/>
  <c r="B71" i="436"/>
  <c r="E70" i="436"/>
  <c r="B70" i="436"/>
  <c r="E69" i="436"/>
  <c r="B69" i="436"/>
  <c r="E68" i="436"/>
  <c r="B68" i="436"/>
  <c r="E67" i="436"/>
  <c r="B67" i="436"/>
  <c r="E66" i="436"/>
  <c r="B66" i="436"/>
  <c r="E65" i="436"/>
  <c r="B65" i="436"/>
  <c r="E64" i="436"/>
  <c r="B64" i="436"/>
  <c r="E63" i="436"/>
  <c r="B63" i="436"/>
  <c r="E62" i="436"/>
  <c r="B62" i="436"/>
  <c r="E61" i="436"/>
  <c r="B61" i="436"/>
  <c r="E60" i="436"/>
  <c r="B60" i="436"/>
  <c r="E59" i="436"/>
  <c r="B59" i="436"/>
  <c r="E58" i="436"/>
  <c r="B58" i="436"/>
  <c r="E57" i="436"/>
  <c r="B57" i="436"/>
  <c r="E56" i="436"/>
  <c r="B56" i="436"/>
  <c r="E55" i="436"/>
  <c r="B55" i="436"/>
  <c r="E54" i="436"/>
  <c r="B54" i="436"/>
  <c r="E53" i="436"/>
  <c r="B53" i="436"/>
  <c r="E52" i="436"/>
  <c r="B52" i="436"/>
  <c r="E51" i="436"/>
  <c r="B51" i="436"/>
  <c r="E50" i="436"/>
  <c r="B50" i="436"/>
  <c r="E49" i="436"/>
  <c r="B49" i="436"/>
  <c r="E48" i="436"/>
  <c r="B48" i="436"/>
  <c r="E47" i="436"/>
  <c r="B47" i="436"/>
  <c r="E46" i="436"/>
  <c r="B46" i="436"/>
  <c r="E45" i="436"/>
  <c r="B45" i="436"/>
  <c r="E44" i="436"/>
  <c r="B44" i="436"/>
  <c r="E43" i="436"/>
  <c r="B43" i="436"/>
  <c r="E42" i="436"/>
  <c r="B42" i="436"/>
  <c r="E41" i="436"/>
  <c r="B41" i="436"/>
  <c r="E40" i="436"/>
  <c r="B40" i="436"/>
  <c r="E39" i="436"/>
  <c r="B39" i="436"/>
  <c r="E38" i="436"/>
  <c r="B38" i="436"/>
  <c r="E37" i="436"/>
  <c r="B37" i="436"/>
  <c r="E36" i="436"/>
  <c r="B36" i="436"/>
  <c r="E35" i="436"/>
  <c r="B35" i="436"/>
  <c r="E34" i="436"/>
  <c r="B34" i="436"/>
  <c r="E33" i="436"/>
  <c r="B33" i="436"/>
  <c r="E32" i="436"/>
  <c r="B32" i="436"/>
  <c r="E31" i="436"/>
  <c r="B31" i="436"/>
  <c r="E30" i="436"/>
  <c r="B30" i="436"/>
  <c r="F29" i="436"/>
  <c r="E29" i="436"/>
  <c r="B29" i="436"/>
  <c r="E28" i="436"/>
  <c r="B28" i="436"/>
  <c r="E27" i="436"/>
  <c r="B27" i="436"/>
  <c r="F26" i="436"/>
  <c r="E26" i="436"/>
  <c r="B26" i="436"/>
  <c r="E25" i="436"/>
  <c r="B25" i="436"/>
  <c r="F24" i="436"/>
  <c r="E24" i="436"/>
  <c r="B24" i="436"/>
  <c r="F23" i="436"/>
  <c r="E23" i="436"/>
  <c r="B23" i="436"/>
  <c r="E22" i="436"/>
  <c r="B22" i="436"/>
  <c r="E21" i="436"/>
  <c r="B21" i="436"/>
  <c r="E20" i="436"/>
  <c r="B20" i="436"/>
  <c r="E19" i="436"/>
  <c r="B19" i="436"/>
  <c r="E18" i="436"/>
  <c r="B18" i="436"/>
  <c r="E17" i="436"/>
  <c r="B17" i="436"/>
  <c r="E16" i="436"/>
  <c r="B16" i="436"/>
  <c r="E15" i="436"/>
  <c r="B15" i="436"/>
  <c r="E14" i="436"/>
  <c r="B14" i="436"/>
  <c r="E13" i="436"/>
  <c r="B13" i="436"/>
  <c r="F12" i="436"/>
  <c r="E12" i="436"/>
  <c r="B12" i="436"/>
  <c r="E11" i="436"/>
  <c r="B11" i="436"/>
  <c r="E10" i="436"/>
  <c r="B10" i="436"/>
  <c r="E9" i="436"/>
  <c r="B9" i="436"/>
  <c r="E8" i="436"/>
  <c r="E7" i="436"/>
  <c r="F6" i="436"/>
  <c r="E6" i="436"/>
  <c r="E5" i="436"/>
  <c r="F4" i="436"/>
  <c r="E4" i="436"/>
  <c r="E3" i="436"/>
  <c r="E2" i="436"/>
  <c r="L43" i="430" l="1"/>
  <c r="J43" i="430"/>
  <c r="I43" i="430"/>
  <c r="L42" i="430"/>
  <c r="J42" i="430"/>
  <c r="I42" i="430"/>
  <c r="L41" i="430"/>
  <c r="J41" i="430"/>
  <c r="I41" i="430"/>
  <c r="L40" i="430"/>
  <c r="J40" i="430"/>
  <c r="I40" i="430"/>
  <c r="N39" i="430"/>
  <c r="L39" i="430"/>
  <c r="J39" i="430"/>
  <c r="I39" i="430"/>
  <c r="L38" i="430"/>
  <c r="J38" i="430"/>
  <c r="I38" i="430"/>
  <c r="L37" i="430"/>
  <c r="J37" i="430"/>
  <c r="I37" i="430"/>
  <c r="L36" i="430"/>
  <c r="J36" i="430"/>
  <c r="I36" i="430"/>
  <c r="L35" i="430"/>
  <c r="J35" i="430"/>
  <c r="I35" i="430"/>
  <c r="N34" i="430"/>
  <c r="L34" i="430"/>
  <c r="J34" i="430"/>
  <c r="I34" i="430"/>
  <c r="L33" i="430"/>
  <c r="J33" i="430"/>
  <c r="I33" i="430"/>
  <c r="L32" i="430"/>
  <c r="J32" i="430"/>
  <c r="I32" i="430"/>
  <c r="L31" i="430"/>
  <c r="J31" i="430"/>
  <c r="I31" i="430"/>
  <c r="L30" i="430"/>
  <c r="J30" i="430"/>
  <c r="I30" i="430"/>
  <c r="N29" i="430"/>
  <c r="L29" i="430"/>
  <c r="J29" i="430"/>
  <c r="I29" i="430"/>
  <c r="L28" i="430"/>
  <c r="J28" i="430"/>
  <c r="I28" i="430"/>
  <c r="L27" i="430"/>
  <c r="J27" i="430"/>
  <c r="I27" i="430"/>
  <c r="L26" i="430"/>
  <c r="J26" i="430"/>
  <c r="I26" i="430"/>
  <c r="L25" i="430"/>
  <c r="J25" i="430"/>
  <c r="I25" i="430"/>
  <c r="N24" i="430"/>
  <c r="L24" i="430"/>
  <c r="J24" i="430"/>
  <c r="I24" i="430"/>
  <c r="L23" i="430"/>
  <c r="J23" i="430"/>
  <c r="I23" i="430"/>
  <c r="L22" i="430"/>
  <c r="J22" i="430"/>
  <c r="I22" i="430"/>
  <c r="L21" i="430"/>
  <c r="M21" i="430" s="1"/>
  <c r="J21" i="430"/>
  <c r="I21" i="430"/>
  <c r="N20" i="430"/>
  <c r="L20" i="430"/>
  <c r="J20" i="430"/>
  <c r="I20" i="430"/>
  <c r="J19" i="430"/>
  <c r="I19" i="430"/>
  <c r="J18" i="430"/>
  <c r="I18" i="430"/>
  <c r="J17" i="430"/>
  <c r="I17" i="430"/>
  <c r="J16" i="430"/>
  <c r="I16" i="430"/>
  <c r="J15" i="430"/>
  <c r="I15" i="430"/>
  <c r="J14" i="430"/>
  <c r="I14" i="430"/>
  <c r="J13" i="430"/>
  <c r="I13" i="430"/>
  <c r="J12" i="430"/>
  <c r="I12" i="430"/>
  <c r="J11" i="430"/>
  <c r="I11" i="430"/>
  <c r="J10" i="430"/>
  <c r="I10" i="430"/>
  <c r="J9" i="430"/>
  <c r="I9" i="430"/>
  <c r="K9" i="430" s="1"/>
  <c r="N30" i="430" l="1"/>
  <c r="K41" i="430"/>
  <c r="K10" i="430"/>
  <c r="K14" i="430"/>
  <c r="K18" i="430"/>
  <c r="M43" i="430"/>
  <c r="M34" i="430"/>
  <c r="M32" i="430"/>
  <c r="M30" i="430"/>
  <c r="M28" i="430"/>
  <c r="M26" i="430"/>
  <c r="M24" i="430"/>
  <c r="M22" i="430"/>
  <c r="M31" i="430"/>
  <c r="M29" i="430"/>
  <c r="M27" i="430"/>
  <c r="M42" i="430"/>
  <c r="M39" i="430"/>
  <c r="M37" i="430"/>
  <c r="M33" i="430"/>
  <c r="M23" i="430"/>
  <c r="M41" i="430"/>
  <c r="M36" i="430"/>
  <c r="M35" i="430"/>
  <c r="M25" i="430"/>
  <c r="M40" i="430"/>
  <c r="M38" i="430"/>
  <c r="K37" i="430"/>
  <c r="K39" i="430"/>
  <c r="K42" i="430"/>
  <c r="K13" i="430"/>
  <c r="K43" i="430"/>
  <c r="K22" i="430"/>
  <c r="K24" i="430"/>
  <c r="K32" i="430"/>
  <c r="K12" i="430"/>
  <c r="K16" i="430"/>
  <c r="K20" i="430"/>
  <c r="N21" i="430"/>
  <c r="N22" i="430" s="1"/>
  <c r="N23" i="430" s="1"/>
  <c r="N25" i="430"/>
  <c r="N26" i="430" s="1"/>
  <c r="N27" i="430" s="1"/>
  <c r="N28" i="430" s="1"/>
  <c r="N31" i="430"/>
  <c r="N32" i="430" s="1"/>
  <c r="N33" i="430" s="1"/>
  <c r="N35" i="430"/>
  <c r="N36" i="430" s="1"/>
  <c r="N37" i="430" s="1"/>
  <c r="N38" i="430" s="1"/>
  <c r="K38" i="430"/>
  <c r="K40" i="430"/>
  <c r="K17" i="430"/>
  <c r="K26" i="430"/>
  <c r="K28" i="430"/>
  <c r="K30" i="430"/>
  <c r="K34" i="430"/>
  <c r="K11" i="430"/>
  <c r="K15" i="430"/>
  <c r="K19" i="430"/>
  <c r="K21" i="430"/>
  <c r="K23" i="430"/>
  <c r="K25" i="430"/>
  <c r="K27" i="430"/>
  <c r="K29" i="430"/>
  <c r="K31" i="430"/>
  <c r="K33" i="430"/>
  <c r="K35" i="430"/>
  <c r="K36" i="430"/>
  <c r="K2" i="425" l="1"/>
  <c r="L2" i="425"/>
  <c r="M2" i="425"/>
  <c r="N2" i="425"/>
  <c r="O2" i="425"/>
  <c r="K3" i="425"/>
  <c r="L3" i="425"/>
  <c r="M3" i="425"/>
  <c r="N3" i="425"/>
  <c r="O3" i="425"/>
  <c r="K4" i="425"/>
  <c r="L4" i="425"/>
  <c r="M4" i="425"/>
  <c r="N4" i="425"/>
  <c r="O4" i="425"/>
  <c r="K5" i="425"/>
  <c r="L5" i="425"/>
  <c r="M5" i="425"/>
  <c r="N5" i="425"/>
  <c r="O5" i="425"/>
  <c r="K6" i="425"/>
  <c r="L6" i="425"/>
  <c r="M6" i="425"/>
  <c r="N6" i="425"/>
  <c r="O6" i="425"/>
  <c r="K7" i="425"/>
  <c r="L7" i="425"/>
  <c r="M7" i="425"/>
  <c r="N7" i="425"/>
  <c r="O7" i="425"/>
  <c r="K8" i="425"/>
  <c r="L8" i="425"/>
  <c r="M8" i="425"/>
  <c r="N8" i="425"/>
  <c r="O8" i="425"/>
  <c r="K9" i="425"/>
  <c r="L9" i="425"/>
  <c r="M9" i="425"/>
  <c r="N9" i="425"/>
  <c r="O9" i="425"/>
  <c r="K10" i="425"/>
  <c r="L10" i="425"/>
  <c r="M10" i="425"/>
  <c r="N10" i="425"/>
  <c r="O10" i="425"/>
  <c r="A17" i="420" l="1"/>
  <c r="B16" i="420"/>
  <c r="A16" i="420" s="1"/>
  <c r="A15" i="420"/>
  <c r="A14" i="420"/>
  <c r="A13" i="420"/>
  <c r="A11" i="420"/>
  <c r="B9" i="420"/>
  <c r="A9" i="420" s="1"/>
  <c r="B8" i="420"/>
  <c r="A8" i="420" s="1"/>
  <c r="B7" i="420"/>
  <c r="A7" i="420" s="1"/>
  <c r="B6" i="420"/>
  <c r="A6" i="420" s="1"/>
  <c r="A5" i="420"/>
  <c r="B4" i="420"/>
  <c r="A4" i="420" s="1"/>
  <c r="B3" i="420"/>
  <c r="A3" i="420" s="1"/>
  <c r="B2" i="420"/>
  <c r="A2" i="420" s="1"/>
  <c r="B14" i="131" l="1"/>
  <c r="A5" i="410"/>
  <c r="B2" i="410"/>
  <c r="A2" i="410" s="1"/>
  <c r="B4" i="410"/>
  <c r="A4" i="410" s="1"/>
  <c r="B7" i="410"/>
  <c r="A7" i="410" s="1"/>
  <c r="B6" i="410"/>
  <c r="A6" i="410" s="1"/>
  <c r="B8" i="410"/>
  <c r="A8" i="410" s="1"/>
  <c r="B9" i="410"/>
  <c r="A9" i="410" s="1"/>
  <c r="A11" i="410"/>
  <c r="A13" i="410"/>
  <c r="A14" i="410"/>
  <c r="A15" i="410"/>
  <c r="B16" i="410"/>
  <c r="A16" i="410" s="1"/>
  <c r="A17" i="410"/>
  <c r="B3" i="410"/>
  <c r="A3" i="410" s="1"/>
  <c r="B13" i="402"/>
  <c r="K7" i="131"/>
  <c r="K2" i="131"/>
  <c r="B5" i="395"/>
  <c r="E5" i="395"/>
  <c r="CB5" i="395" s="1"/>
  <c r="AD5" i="395"/>
  <c r="AQ5" i="395" s="1"/>
  <c r="AS5" i="395" s="1"/>
  <c r="AT5" i="395"/>
  <c r="AW5" i="395"/>
  <c r="AY5" i="395" s="1"/>
  <c r="BD5" i="395"/>
  <c r="BG5" i="395"/>
  <c r="BJ5" i="395"/>
  <c r="BW5" i="395"/>
  <c r="BZ5" i="395"/>
  <c r="DW5" i="395"/>
  <c r="EN5" i="395"/>
  <c r="B6" i="395"/>
  <c r="BB6" i="395" s="1"/>
  <c r="E6" i="395"/>
  <c r="CB6" i="395" s="1"/>
  <c r="AD6" i="395"/>
  <c r="AQ6" i="395" s="1"/>
  <c r="AS6" i="395" s="1"/>
  <c r="AT6" i="395"/>
  <c r="AW6" i="395"/>
  <c r="AY6" i="395"/>
  <c r="BD6" i="395"/>
  <c r="BG6" i="395"/>
  <c r="BJ6" i="395"/>
  <c r="BW6" i="395"/>
  <c r="DW6" i="395"/>
  <c r="EN6" i="395"/>
  <c r="B7" i="395"/>
  <c r="BH7" i="395" s="1"/>
  <c r="BI7" i="395" s="1"/>
  <c r="E7" i="395"/>
  <c r="CB7" i="395" s="1"/>
  <c r="AD7" i="395"/>
  <c r="AT7" i="395"/>
  <c r="AW7" i="395"/>
  <c r="AY7" i="395" s="1"/>
  <c r="BD7" i="395"/>
  <c r="BE7" i="395" s="1"/>
  <c r="BG7" i="395"/>
  <c r="BJ7" i="395"/>
  <c r="BW7" i="395"/>
  <c r="DW7" i="395"/>
  <c r="EN7" i="395"/>
  <c r="B8" i="395"/>
  <c r="BB8" i="395" s="1"/>
  <c r="E8" i="395"/>
  <c r="CA8" i="395" s="1"/>
  <c r="AD8" i="395"/>
  <c r="AA8" i="395" s="1"/>
  <c r="AT8" i="395"/>
  <c r="AW8" i="395"/>
  <c r="AY8" i="395" s="1"/>
  <c r="BD8" i="395"/>
  <c r="BE8" i="395" s="1"/>
  <c r="BG8" i="395"/>
  <c r="BJ8" i="395"/>
  <c r="BW8" i="395"/>
  <c r="DW8" i="395"/>
  <c r="EN8" i="395"/>
  <c r="B9" i="395"/>
  <c r="E9" i="395"/>
  <c r="CA9" i="395" s="1"/>
  <c r="AD9" i="395"/>
  <c r="AQ9" i="395" s="1"/>
  <c r="AS9" i="395" s="1"/>
  <c r="AT9" i="395"/>
  <c r="AW9" i="395"/>
  <c r="AY9" i="395" s="1"/>
  <c r="BD9" i="395"/>
  <c r="BE9" i="395" s="1"/>
  <c r="BG9" i="395"/>
  <c r="BH9" i="395"/>
  <c r="BI9" i="395" s="1"/>
  <c r="BJ9" i="395"/>
  <c r="BW9" i="395"/>
  <c r="BZ9" i="395" s="1"/>
  <c r="DW9" i="395"/>
  <c r="EN9" i="395"/>
  <c r="B10" i="395"/>
  <c r="AW10" i="395"/>
  <c r="AY10" i="395" s="1"/>
  <c r="E10" i="395"/>
  <c r="H10" i="395" s="1"/>
  <c r="AD10" i="395"/>
  <c r="AR10" i="395" s="1"/>
  <c r="AT10" i="395"/>
  <c r="BD10" i="395"/>
  <c r="BE10" i="395" s="1"/>
  <c r="BG10" i="395"/>
  <c r="BJ10" i="395"/>
  <c r="BW10" i="395"/>
  <c r="DW10" i="395"/>
  <c r="EN10" i="395"/>
  <c r="B11" i="395"/>
  <c r="S11" i="395" s="1"/>
  <c r="E11" i="395"/>
  <c r="BA11" i="395" s="1"/>
  <c r="AD11" i="395"/>
  <c r="AA11" i="395" s="1"/>
  <c r="AT11" i="395"/>
  <c r="AW11" i="395"/>
  <c r="AY11" i="395" s="1"/>
  <c r="BD11" i="395"/>
  <c r="BE11" i="395" s="1"/>
  <c r="BG11" i="395"/>
  <c r="BJ11" i="395"/>
  <c r="BW11" i="395"/>
  <c r="BZ11" i="395" s="1"/>
  <c r="DW11" i="395"/>
  <c r="EN11" i="395"/>
  <c r="B12" i="395"/>
  <c r="E12" i="395"/>
  <c r="BA12" i="395" s="1"/>
  <c r="H12" i="395"/>
  <c r="AD12" i="395"/>
  <c r="AQ12" i="395" s="1"/>
  <c r="AS12" i="395" s="1"/>
  <c r="AR12" i="395"/>
  <c r="AT12" i="395"/>
  <c r="AW12" i="395"/>
  <c r="AY12" i="395" s="1"/>
  <c r="BD12" i="395"/>
  <c r="BE12" i="395" s="1"/>
  <c r="BG12" i="395"/>
  <c r="BJ12" i="395"/>
  <c r="BW12" i="395"/>
  <c r="BZ12" i="395"/>
  <c r="DW12" i="395"/>
  <c r="EN12" i="395"/>
  <c r="B13" i="395"/>
  <c r="AI13" i="395" s="1"/>
  <c r="E13" i="395"/>
  <c r="BA13" i="395" s="1"/>
  <c r="AD13" i="395"/>
  <c r="AR13" i="395" s="1"/>
  <c r="AT13" i="395"/>
  <c r="AW13" i="395"/>
  <c r="AY13" i="395" s="1"/>
  <c r="BD13" i="395"/>
  <c r="BE13" i="395" s="1"/>
  <c r="BG13" i="395"/>
  <c r="BJ13" i="395"/>
  <c r="BW13" i="395"/>
  <c r="BZ13" i="395" s="1"/>
  <c r="CA13" i="395"/>
  <c r="DW13" i="395"/>
  <c r="EN13" i="395"/>
  <c r="B14" i="395"/>
  <c r="AW14" i="395"/>
  <c r="AY14" i="395" s="1"/>
  <c r="E14" i="395"/>
  <c r="BF14" i="395" s="1"/>
  <c r="AD14" i="395"/>
  <c r="AR14" i="395" s="1"/>
  <c r="AT14" i="395"/>
  <c r="BD14" i="395"/>
  <c r="BE14" i="395" s="1"/>
  <c r="BG14" i="395"/>
  <c r="BJ14" i="395"/>
  <c r="BW14" i="395"/>
  <c r="CA14" i="395"/>
  <c r="DW14" i="395"/>
  <c r="EN14" i="395"/>
  <c r="B15" i="395"/>
  <c r="AI15" i="395" s="1"/>
  <c r="E15" i="395"/>
  <c r="CA15" i="395" s="1"/>
  <c r="AD15" i="395"/>
  <c r="AQ15" i="395" s="1"/>
  <c r="AS15" i="395" s="1"/>
  <c r="AT15" i="395"/>
  <c r="AW15" i="395"/>
  <c r="AY15" i="395" s="1"/>
  <c r="BD15" i="395"/>
  <c r="BE15" i="395" s="1"/>
  <c r="BG15" i="395"/>
  <c r="BJ15" i="395"/>
  <c r="BW15" i="395"/>
  <c r="DW15" i="395"/>
  <c r="EN15" i="395"/>
  <c r="B16" i="395"/>
  <c r="BB16" i="395" s="1"/>
  <c r="E16" i="395"/>
  <c r="BA16" i="395" s="1"/>
  <c r="AD16" i="395"/>
  <c r="AR16" i="395" s="1"/>
  <c r="AT16" i="395"/>
  <c r="AW16" i="395"/>
  <c r="AY16" i="395" s="1"/>
  <c r="BD16" i="395"/>
  <c r="BE16" i="395" s="1"/>
  <c r="BG16" i="395"/>
  <c r="BJ16" i="395"/>
  <c r="BW16" i="395"/>
  <c r="DW16" i="395"/>
  <c r="EN16" i="395"/>
  <c r="B17" i="395"/>
  <c r="AI17" i="395" s="1"/>
  <c r="E17" i="395"/>
  <c r="AD17" i="395"/>
  <c r="AQ17" i="395" s="1"/>
  <c r="AS17" i="395" s="1"/>
  <c r="AT17" i="395"/>
  <c r="AW17" i="395"/>
  <c r="AY17" i="395" s="1"/>
  <c r="BD17" i="395"/>
  <c r="BE17" i="395" s="1"/>
  <c r="BG17" i="395"/>
  <c r="BJ17" i="395"/>
  <c r="BW17" i="395"/>
  <c r="DW17" i="395"/>
  <c r="EN17" i="395"/>
  <c r="B18" i="395"/>
  <c r="E18" i="395"/>
  <c r="CB18" i="395" s="1"/>
  <c r="AD18" i="395"/>
  <c r="AQ18" i="395" s="1"/>
  <c r="AS18" i="395" s="1"/>
  <c r="AT18" i="395"/>
  <c r="AW18" i="395"/>
  <c r="AY18" i="395" s="1"/>
  <c r="BB18" i="395"/>
  <c r="BD18" i="395"/>
  <c r="BE18" i="395" s="1"/>
  <c r="BG18" i="395"/>
  <c r="BJ18" i="395"/>
  <c r="BW18" i="395"/>
  <c r="EN18" i="395"/>
  <c r="CO18" i="395" s="1"/>
  <c r="CP18" i="395" s="1"/>
  <c r="CV18" i="395"/>
  <c r="CX18" i="395"/>
  <c r="DE20" i="395"/>
  <c r="DE19" i="395" s="1"/>
  <c r="DF20" i="395"/>
  <c r="DH18" i="395"/>
  <c r="DW18" i="395"/>
  <c r="B19" i="395"/>
  <c r="BH19" i="395" s="1"/>
  <c r="BI19" i="395" s="1"/>
  <c r="E19" i="395"/>
  <c r="BA19" i="395" s="1"/>
  <c r="AD19" i="395"/>
  <c r="AR19" i="395" s="1"/>
  <c r="AT19" i="395"/>
  <c r="AW19" i="395"/>
  <c r="BD19" i="395"/>
  <c r="BE19" i="395" s="1"/>
  <c r="BG19" i="395"/>
  <c r="BJ19" i="395"/>
  <c r="BW19" i="395"/>
  <c r="EN19" i="395"/>
  <c r="CX19" i="395"/>
  <c r="CV19" i="395"/>
  <c r="DH19" i="395"/>
  <c r="DW19" i="395"/>
  <c r="B20" i="395"/>
  <c r="E20" i="395"/>
  <c r="AD20" i="395"/>
  <c r="AR20" i="395" s="1"/>
  <c r="AT20" i="395"/>
  <c r="AW20" i="395"/>
  <c r="AY20" i="395" s="1"/>
  <c r="BD20" i="395"/>
  <c r="BE20" i="395"/>
  <c r="BG20" i="395"/>
  <c r="BJ20" i="395"/>
  <c r="BW20" i="395"/>
  <c r="EN20" i="395"/>
  <c r="CO20" i="395" s="1"/>
  <c r="CP20" i="395" s="1"/>
  <c r="CV20" i="395"/>
  <c r="CX20" i="395"/>
  <c r="DH20" i="395"/>
  <c r="DS20" i="395"/>
  <c r="DW20" i="395"/>
  <c r="B21" i="395"/>
  <c r="BH21" i="395" s="1"/>
  <c r="BI21" i="395" s="1"/>
  <c r="AW21" i="395"/>
  <c r="BC21" i="395" s="1"/>
  <c r="E21" i="395"/>
  <c r="H21" i="395" s="1"/>
  <c r="AD21" i="395"/>
  <c r="AT21" i="395"/>
  <c r="BD21" i="395"/>
  <c r="BE21" i="395" s="1"/>
  <c r="BG21" i="395"/>
  <c r="BJ21" i="395"/>
  <c r="BW21" i="395"/>
  <c r="BZ21" i="395" s="1"/>
  <c r="EN21" i="395"/>
  <c r="CO21" i="395" s="1"/>
  <c r="CP21" i="395" s="1"/>
  <c r="CV21" i="395"/>
  <c r="CX21" i="395"/>
  <c r="DH21" i="395"/>
  <c r="DI21" i="395"/>
  <c r="DS21" i="395"/>
  <c r="DT21" i="395" s="1"/>
  <c r="DW21" i="395"/>
  <c r="B22" i="395"/>
  <c r="E22" i="395"/>
  <c r="BA22" i="395" s="1"/>
  <c r="AD22" i="395"/>
  <c r="AR22" i="395"/>
  <c r="AT22" i="395"/>
  <c r="AW22" i="395"/>
  <c r="AY22" i="395" s="1"/>
  <c r="BD22" i="395"/>
  <c r="BE22" i="395" s="1"/>
  <c r="BG22" i="395"/>
  <c r="BJ22" i="395"/>
  <c r="BW22" i="395"/>
  <c r="BZ22" i="395" s="1"/>
  <c r="EN22" i="395"/>
  <c r="CO22" i="395"/>
  <c r="CP22" i="395" s="1"/>
  <c r="CV22" i="395"/>
  <c r="CX22" i="395"/>
  <c r="DE23" i="395"/>
  <c r="DE22" i="395" s="1"/>
  <c r="DF23" i="395"/>
  <c r="DH22" i="395"/>
  <c r="DS22" i="395"/>
  <c r="DW22" i="395"/>
  <c r="B23" i="395"/>
  <c r="E23" i="395"/>
  <c r="H23" i="395" s="1"/>
  <c r="AD23" i="395"/>
  <c r="AR23" i="395" s="1"/>
  <c r="AI23" i="395"/>
  <c r="AT23" i="395"/>
  <c r="AW23" i="395"/>
  <c r="AY23" i="395" s="1"/>
  <c r="BD23" i="395"/>
  <c r="BE23" i="395" s="1"/>
  <c r="BG23" i="395"/>
  <c r="BJ23" i="395"/>
  <c r="BW23" i="395"/>
  <c r="CA23" i="395"/>
  <c r="EN23" i="395"/>
  <c r="CO23" i="395" s="1"/>
  <c r="CP23" i="395" s="1"/>
  <c r="CV23" i="395"/>
  <c r="CZ23" i="395" s="1"/>
  <c r="DA23" i="395" s="1"/>
  <c r="CX23" i="395"/>
  <c r="DH23" i="395"/>
  <c r="DS23" i="395"/>
  <c r="DW23" i="395"/>
  <c r="B24" i="395"/>
  <c r="BH24" i="395" s="1"/>
  <c r="BI24" i="395" s="1"/>
  <c r="E24" i="395"/>
  <c r="H24" i="395" s="1"/>
  <c r="AD24" i="395"/>
  <c r="AR24" i="395" s="1"/>
  <c r="AT24" i="395"/>
  <c r="AW24" i="395"/>
  <c r="AY24" i="395" s="1"/>
  <c r="BD24" i="395"/>
  <c r="BE24" i="395" s="1"/>
  <c r="BG24" i="395"/>
  <c r="BJ24" i="395"/>
  <c r="BW24" i="395"/>
  <c r="EN24" i="395"/>
  <c r="CO24" i="395" s="1"/>
  <c r="CP24" i="395" s="1"/>
  <c r="CV24" i="395"/>
  <c r="CZ24" i="395" s="1"/>
  <c r="DL24" i="395" s="1"/>
  <c r="CX24" i="395"/>
  <c r="DH24" i="395"/>
  <c r="DI24" i="395"/>
  <c r="DS24" i="395"/>
  <c r="DW24" i="395"/>
  <c r="B25" i="395"/>
  <c r="BH25" i="395" s="1"/>
  <c r="BI25" i="395" s="1"/>
  <c r="AW25" i="395"/>
  <c r="AY25" i="395" s="1"/>
  <c r="E25" i="395"/>
  <c r="BA25" i="395" s="1"/>
  <c r="AD25" i="395"/>
  <c r="AR25" i="395" s="1"/>
  <c r="AT25" i="395"/>
  <c r="BD25" i="395"/>
  <c r="BE25" i="395" s="1"/>
  <c r="BG25" i="395"/>
  <c r="BJ25" i="395"/>
  <c r="BW25" i="395"/>
  <c r="EN25" i="395"/>
  <c r="CO25" i="395" s="1"/>
  <c r="CP25" i="395" s="1"/>
  <c r="CV25" i="395"/>
  <c r="CX25" i="395"/>
  <c r="DE25" i="395"/>
  <c r="DF25" i="395"/>
  <c r="DI25" i="395" s="1"/>
  <c r="DH25" i="395"/>
  <c r="DJ25" i="395" s="1"/>
  <c r="DS25" i="395"/>
  <c r="DW25" i="395"/>
  <c r="B26" i="395"/>
  <c r="AI26" i="395" s="1"/>
  <c r="AW26" i="395"/>
  <c r="AY26" i="395" s="1"/>
  <c r="E26" i="395"/>
  <c r="BW26" i="395"/>
  <c r="AD26" i="395"/>
  <c r="AR26" i="395" s="1"/>
  <c r="AQ26" i="395"/>
  <c r="AS26" i="395" s="1"/>
  <c r="AT26" i="395"/>
  <c r="BD26" i="395"/>
  <c r="BE26" i="395" s="1"/>
  <c r="BG26" i="395"/>
  <c r="BJ26" i="395"/>
  <c r="EN26" i="395"/>
  <c r="CO26" i="395" s="1"/>
  <c r="CP26" i="395" s="1"/>
  <c r="CV26" i="395"/>
  <c r="CX26" i="395"/>
  <c r="DH26" i="395"/>
  <c r="DI26" i="395"/>
  <c r="DS26" i="395"/>
  <c r="DT26" i="395" s="1"/>
  <c r="DW26" i="395"/>
  <c r="B27" i="395"/>
  <c r="AI27" i="395" s="1"/>
  <c r="E27" i="395"/>
  <c r="H27" i="395" s="1"/>
  <c r="AD27" i="395"/>
  <c r="AR27" i="395" s="1"/>
  <c r="AT27" i="395"/>
  <c r="AW27" i="395"/>
  <c r="AY27" i="395" s="1"/>
  <c r="BB27" i="395"/>
  <c r="BD27" i="395"/>
  <c r="BE27" i="395" s="1"/>
  <c r="BG27" i="395"/>
  <c r="BJ27" i="395"/>
  <c r="BW27" i="395"/>
  <c r="BZ27" i="395" s="1"/>
  <c r="EN27" i="395"/>
  <c r="CO27" i="395" s="1"/>
  <c r="CP27" i="395" s="1"/>
  <c r="CV27" i="395"/>
  <c r="CX27" i="395"/>
  <c r="DH27" i="395"/>
  <c r="DI27" i="395"/>
  <c r="DS27" i="395"/>
  <c r="DW27" i="395"/>
  <c r="B28" i="395"/>
  <c r="E28" i="395"/>
  <c r="H28" i="395" s="1"/>
  <c r="AD28" i="395"/>
  <c r="AA28" i="395" s="1"/>
  <c r="AK33" i="395"/>
  <c r="AK32" i="395" s="1"/>
  <c r="AW28" i="395"/>
  <c r="AY28" i="395" s="1"/>
  <c r="BD28" i="395"/>
  <c r="BE28" i="395" s="1"/>
  <c r="BG28" i="395"/>
  <c r="BJ28" i="395"/>
  <c r="BW28" i="395"/>
  <c r="EN28" i="395"/>
  <c r="CO28" i="395" s="1"/>
  <c r="CP28" i="395" s="1"/>
  <c r="CV28" i="395"/>
  <c r="CX28" i="395"/>
  <c r="DH28" i="395"/>
  <c r="DI28" i="395"/>
  <c r="DJ28" i="395" s="1"/>
  <c r="DK28" i="395" s="1"/>
  <c r="DS28" i="395"/>
  <c r="DW28" i="395"/>
  <c r="B29" i="395"/>
  <c r="AI29" i="395" s="1"/>
  <c r="AW29" i="395"/>
  <c r="E29" i="395"/>
  <c r="AD29" i="395"/>
  <c r="AQ29" i="395"/>
  <c r="AS29" i="395" s="1"/>
  <c r="BD29" i="395"/>
  <c r="BE29" i="395" s="1"/>
  <c r="BG29" i="395"/>
  <c r="BJ29" i="395"/>
  <c r="BW29" i="395"/>
  <c r="EN29" i="395"/>
  <c r="CV29" i="395"/>
  <c r="CX29" i="395"/>
  <c r="DH29" i="395"/>
  <c r="DI29" i="395"/>
  <c r="DS29" i="395"/>
  <c r="DW29" i="395"/>
  <c r="H30" i="395"/>
  <c r="S30" i="395"/>
  <c r="AD30" i="395"/>
  <c r="AI30" i="395"/>
  <c r="AW30" i="395"/>
  <c r="AY30" i="395" s="1"/>
  <c r="BA30" i="395"/>
  <c r="BB30" i="395"/>
  <c r="BD30" i="395"/>
  <c r="BE30" i="395" s="1"/>
  <c r="BF30" i="395"/>
  <c r="BG30" i="395"/>
  <c r="BH30" i="395"/>
  <c r="BI30" i="395" s="1"/>
  <c r="BJ30" i="395"/>
  <c r="BW30" i="395"/>
  <c r="BZ30" i="395" s="1"/>
  <c r="CA30" i="395"/>
  <c r="CB30" i="395"/>
  <c r="EN30" i="395"/>
  <c r="CV30" i="395"/>
  <c r="CX30" i="395"/>
  <c r="DH30" i="395"/>
  <c r="DI30" i="395"/>
  <c r="DS30" i="395"/>
  <c r="DW30" i="395"/>
  <c r="H31" i="395"/>
  <c r="S31" i="395"/>
  <c r="AD31" i="395"/>
  <c r="AQ31" i="395" s="1"/>
  <c r="AS31" i="395" s="1"/>
  <c r="AI31" i="395"/>
  <c r="AW31" i="395"/>
  <c r="AY31" i="395" s="1"/>
  <c r="BA31" i="395"/>
  <c r="BB31" i="395"/>
  <c r="BD31" i="395"/>
  <c r="BE31" i="395" s="1"/>
  <c r="BF31" i="395"/>
  <c r="BG31" i="395"/>
  <c r="BH31" i="395"/>
  <c r="BI31" i="395" s="1"/>
  <c r="BJ31" i="395"/>
  <c r="BW31" i="395"/>
  <c r="BZ31" i="395" s="1"/>
  <c r="CA31" i="395"/>
  <c r="CB31" i="395"/>
  <c r="EN31" i="395"/>
  <c r="CO31" i="395" s="1"/>
  <c r="CP31" i="395" s="1"/>
  <c r="CV31" i="395"/>
  <c r="CX31" i="395"/>
  <c r="DH31" i="395"/>
  <c r="DI31" i="395"/>
  <c r="DS31" i="395"/>
  <c r="DW31" i="395"/>
  <c r="H32" i="395"/>
  <c r="S32" i="395"/>
  <c r="AD32" i="395"/>
  <c r="AQ32" i="395" s="1"/>
  <c r="AS32" i="395" s="1"/>
  <c r="AI32" i="395"/>
  <c r="AW32" i="395"/>
  <c r="BC32" i="395" s="1"/>
  <c r="AY32" i="395"/>
  <c r="BA32" i="395"/>
  <c r="BB32" i="395"/>
  <c r="BD32" i="395"/>
  <c r="BE32" i="395" s="1"/>
  <c r="BF32" i="395"/>
  <c r="BG32" i="395"/>
  <c r="BH32" i="395"/>
  <c r="BI32" i="395" s="1"/>
  <c r="BJ32" i="395"/>
  <c r="BW32" i="395"/>
  <c r="BZ32" i="395" s="1"/>
  <c r="CA32" i="395"/>
  <c r="CB32" i="395"/>
  <c r="EN32" i="395"/>
  <c r="CO32" i="395"/>
  <c r="CP32" i="395" s="1"/>
  <c r="CV32" i="395"/>
  <c r="CX32" i="395"/>
  <c r="DH32" i="395"/>
  <c r="DI32" i="395"/>
  <c r="DS32" i="395"/>
  <c r="DT32" i="395" s="1"/>
  <c r="DW32" i="395"/>
  <c r="H33" i="395"/>
  <c r="S33" i="395"/>
  <c r="AD33" i="395"/>
  <c r="AQ33" i="395" s="1"/>
  <c r="AS33" i="395" s="1"/>
  <c r="AI33" i="395"/>
  <c r="AW33" i="395"/>
  <c r="AY33" i="395" s="1"/>
  <c r="BA33" i="395"/>
  <c r="BB33" i="395"/>
  <c r="BD33" i="395"/>
  <c r="BE33" i="395" s="1"/>
  <c r="BF33" i="395"/>
  <c r="BG33" i="395"/>
  <c r="BH33" i="395"/>
  <c r="BI33" i="395" s="1"/>
  <c r="BJ33" i="395"/>
  <c r="BW33" i="395"/>
  <c r="BZ33" i="395" s="1"/>
  <c r="CA33" i="395"/>
  <c r="CB33" i="395"/>
  <c r="EN33" i="395"/>
  <c r="CO33" i="395" s="1"/>
  <c r="CP33" i="395" s="1"/>
  <c r="CV33" i="395"/>
  <c r="CZ33" i="395" s="1"/>
  <c r="DA33" i="395" s="1"/>
  <c r="CX33" i="395"/>
  <c r="DH33" i="395"/>
  <c r="DI33" i="395"/>
  <c r="DS33" i="395"/>
  <c r="DW33" i="395"/>
  <c r="H34" i="395"/>
  <c r="S34" i="395"/>
  <c r="Y34" i="395"/>
  <c r="AG34" i="395"/>
  <c r="AI34" i="395" s="1"/>
  <c r="AH34" i="395"/>
  <c r="AJ34" i="395"/>
  <c r="AP34" i="395"/>
  <c r="BF34" i="395"/>
  <c r="BG34" i="395"/>
  <c r="BH34" i="395"/>
  <c r="BI34" i="395" s="1"/>
  <c r="BJ34" i="395"/>
  <c r="BW34" i="395"/>
  <c r="BZ34" i="395" s="1"/>
  <c r="CA34" i="395"/>
  <c r="CB34" i="395"/>
  <c r="CO34" i="395"/>
  <c r="CP34" i="395" s="1"/>
  <c r="CV34" i="395"/>
  <c r="CW34" i="395" s="1"/>
  <c r="CX34" i="395"/>
  <c r="DH34" i="395"/>
  <c r="DI34" i="395"/>
  <c r="DS34" i="395"/>
  <c r="DT34" i="395" s="1"/>
  <c r="DW34" i="395"/>
  <c r="H35" i="395"/>
  <c r="S35" i="395"/>
  <c r="Y35" i="395"/>
  <c r="AG35" i="395"/>
  <c r="BD35" i="395" s="1"/>
  <c r="BE35" i="395" s="1"/>
  <c r="AH35" i="395"/>
  <c r="AJ35" i="395"/>
  <c r="AP35" i="395"/>
  <c r="BF35" i="395"/>
  <c r="BG35" i="395"/>
  <c r="BH35" i="395"/>
  <c r="BI35" i="395" s="1"/>
  <c r="BJ35" i="395"/>
  <c r="BW35" i="395"/>
  <c r="BZ35" i="395" s="1"/>
  <c r="CA35" i="395"/>
  <c r="CB35" i="395"/>
  <c r="CO35" i="395"/>
  <c r="CP35" i="395" s="1"/>
  <c r="CV35" i="395"/>
  <c r="CW35" i="395" s="1"/>
  <c r="CX35" i="395"/>
  <c r="DC35" i="395"/>
  <c r="DD35" i="395"/>
  <c r="DH35" i="395" s="1"/>
  <c r="DI35" i="395"/>
  <c r="DS35" i="395"/>
  <c r="DT35" i="395" s="1"/>
  <c r="DU35" i="395" s="1"/>
  <c r="DW35" i="395"/>
  <c r="H36" i="395"/>
  <c r="S36" i="395"/>
  <c r="Y36" i="395"/>
  <c r="AG36" i="395"/>
  <c r="BA36" i="395" s="1"/>
  <c r="AH36" i="395"/>
  <c r="AJ36" i="395"/>
  <c r="AP36" i="395"/>
  <c r="BF36" i="395"/>
  <c r="BG36" i="395"/>
  <c r="BH36" i="395"/>
  <c r="BI36" i="395" s="1"/>
  <c r="BJ36" i="395"/>
  <c r="BW36" i="395"/>
  <c r="BZ36" i="395" s="1"/>
  <c r="CA36" i="395"/>
  <c r="CB36" i="395"/>
  <c r="CO36" i="395"/>
  <c r="CP36" i="395" s="1"/>
  <c r="CV36" i="395"/>
  <c r="CX36" i="395"/>
  <c r="CY36" i="395" s="1"/>
  <c r="DH36" i="395"/>
  <c r="DI36" i="395"/>
  <c r="DS36" i="395"/>
  <c r="DT36" i="395" s="1"/>
  <c r="DW36" i="395"/>
  <c r="H37" i="395"/>
  <c r="S37" i="395"/>
  <c r="Y37" i="395"/>
  <c r="AG37" i="395"/>
  <c r="AQ37" i="395" s="1"/>
  <c r="AS37" i="395" s="1"/>
  <c r="AH37" i="395"/>
  <c r="AJ37" i="395"/>
  <c r="AP37" i="395"/>
  <c r="BC37" i="395"/>
  <c r="BF37" i="395"/>
  <c r="BG37" i="395"/>
  <c r="BH37" i="395"/>
  <c r="BI37" i="395" s="1"/>
  <c r="BJ37" i="395"/>
  <c r="BW37" i="395"/>
  <c r="BZ37" i="395" s="1"/>
  <c r="CA37" i="395"/>
  <c r="CB37" i="395"/>
  <c r="CO37" i="395"/>
  <c r="CP37" i="395" s="1"/>
  <c r="CV37" i="395"/>
  <c r="CW37" i="395" s="1"/>
  <c r="CX37" i="395"/>
  <c r="CY37" i="395" s="1"/>
  <c r="DH37" i="395"/>
  <c r="DI37" i="395"/>
  <c r="DS37" i="395"/>
  <c r="DT37" i="395" s="1"/>
  <c r="DU37" i="395" s="1"/>
  <c r="DW37" i="395"/>
  <c r="H38" i="395"/>
  <c r="S38" i="395"/>
  <c r="Y38" i="395"/>
  <c r="AG38" i="395"/>
  <c r="AY38" i="395" s="1"/>
  <c r="AH38" i="395"/>
  <c r="AJ38" i="395"/>
  <c r="AP38" i="395"/>
  <c r="BF38" i="395"/>
  <c r="BG38" i="395"/>
  <c r="BH38" i="395"/>
  <c r="BI38" i="395" s="1"/>
  <c r="BJ38" i="395"/>
  <c r="BW38" i="395"/>
  <c r="BZ38" i="395" s="1"/>
  <c r="CA38" i="395"/>
  <c r="CB38" i="395"/>
  <c r="CO38" i="395"/>
  <c r="CP38" i="395" s="1"/>
  <c r="CV38" i="395"/>
  <c r="CW38" i="395" s="1"/>
  <c r="CX38" i="395"/>
  <c r="CY38" i="395" s="1"/>
  <c r="DE38" i="395"/>
  <c r="DF38" i="395"/>
  <c r="DI38" i="395" s="1"/>
  <c r="DH38" i="395"/>
  <c r="DS38" i="395"/>
  <c r="DT38" i="395" s="1"/>
  <c r="DW38" i="395"/>
  <c r="H39" i="395"/>
  <c r="S39" i="395"/>
  <c r="Y39" i="395"/>
  <c r="AG39" i="395"/>
  <c r="BC39" i="395" s="1"/>
  <c r="AH39" i="395"/>
  <c r="AJ39" i="395"/>
  <c r="AP39" i="395"/>
  <c r="BF39" i="395"/>
  <c r="BG39" i="395"/>
  <c r="BH39" i="395"/>
  <c r="BI39" i="395" s="1"/>
  <c r="BJ39" i="395"/>
  <c r="BW39" i="395"/>
  <c r="BZ39" i="395" s="1"/>
  <c r="CA39" i="395"/>
  <c r="CB39" i="395"/>
  <c r="CO39" i="395"/>
  <c r="CP39" i="395" s="1"/>
  <c r="CV39" i="395"/>
  <c r="CW39" i="395" s="1"/>
  <c r="CX39" i="395"/>
  <c r="CY39" i="395" s="1"/>
  <c r="CZ39" i="395"/>
  <c r="DH39" i="395"/>
  <c r="DI39" i="395"/>
  <c r="DS39" i="395"/>
  <c r="DT39" i="395" s="1"/>
  <c r="DW39" i="395"/>
  <c r="H40" i="395"/>
  <c r="S40" i="395"/>
  <c r="Y40" i="395"/>
  <c r="AG40" i="395"/>
  <c r="BA40" i="395" s="1"/>
  <c r="AH40" i="395"/>
  <c r="AJ40" i="395"/>
  <c r="AP40" i="395"/>
  <c r="BF40" i="395"/>
  <c r="BG40" i="395"/>
  <c r="BH40" i="395"/>
  <c r="BI40" i="395" s="1"/>
  <c r="BJ40" i="395"/>
  <c r="BW40" i="395"/>
  <c r="BZ40" i="395" s="1"/>
  <c r="CA40" i="395"/>
  <c r="CB40" i="395"/>
  <c r="CO40" i="395"/>
  <c r="CP40" i="395" s="1"/>
  <c r="CV40" i="395"/>
  <c r="CZ40" i="395" s="1"/>
  <c r="DA40" i="395" s="1"/>
  <c r="CX40" i="395"/>
  <c r="CY40" i="395" s="1"/>
  <c r="DH40" i="395"/>
  <c r="DI40" i="395"/>
  <c r="DS40" i="395"/>
  <c r="DT40" i="395" s="1"/>
  <c r="DU40" i="395" s="1"/>
  <c r="DW40" i="395"/>
  <c r="H41" i="395"/>
  <c r="S41" i="395"/>
  <c r="Y41" i="395"/>
  <c r="AG41" i="395"/>
  <c r="BB41" i="395" s="1"/>
  <c r="AH41" i="395"/>
  <c r="AJ41" i="395"/>
  <c r="AP41" i="395"/>
  <c r="AQ41" i="395"/>
  <c r="AS41" i="395" s="1"/>
  <c r="BF41" i="395"/>
  <c r="BG41" i="395"/>
  <c r="BH41" i="395"/>
  <c r="BI41" i="395" s="1"/>
  <c r="BJ41" i="395"/>
  <c r="BW41" i="395"/>
  <c r="BZ41" i="395" s="1"/>
  <c r="DS41" i="395"/>
  <c r="DT41" i="395" s="1"/>
  <c r="CA41" i="395"/>
  <c r="CB41" i="395"/>
  <c r="CO41" i="395"/>
  <c r="CP41" i="395" s="1"/>
  <c r="CV41" i="395"/>
  <c r="CW41" i="395" s="1"/>
  <c r="CX41" i="395"/>
  <c r="DH41" i="395"/>
  <c r="DI41" i="395"/>
  <c r="DW41" i="395"/>
  <c r="H42" i="395"/>
  <c r="S42" i="395"/>
  <c r="Y42" i="395"/>
  <c r="AG42" i="395"/>
  <c r="BA42" i="395" s="1"/>
  <c r="AH42" i="395"/>
  <c r="AJ42" i="395"/>
  <c r="AP42" i="395"/>
  <c r="BF42" i="395"/>
  <c r="BG42" i="395"/>
  <c r="BH42" i="395"/>
  <c r="BI42" i="395" s="1"/>
  <c r="BJ42" i="395"/>
  <c r="BW42" i="395"/>
  <c r="BZ42" i="395" s="1"/>
  <c r="CA42" i="395"/>
  <c r="CB42" i="395"/>
  <c r="CO42" i="395"/>
  <c r="CP42" i="395" s="1"/>
  <c r="CV42" i="395"/>
  <c r="CW42" i="395" s="1"/>
  <c r="CX42" i="395"/>
  <c r="DH42" i="395"/>
  <c r="DI42" i="395"/>
  <c r="DS42" i="395"/>
  <c r="DT42" i="395" s="1"/>
  <c r="DU42" i="395" s="1"/>
  <c r="DW42" i="395"/>
  <c r="H43" i="395"/>
  <c r="S43" i="395"/>
  <c r="Y43" i="395"/>
  <c r="AG43" i="395"/>
  <c r="AQ43" i="395" s="1"/>
  <c r="AS43" i="395" s="1"/>
  <c r="AH43" i="395"/>
  <c r="AJ43" i="395"/>
  <c r="AP43" i="395"/>
  <c r="BF43" i="395"/>
  <c r="BG43" i="395"/>
  <c r="BH43" i="395"/>
  <c r="BI43" i="395" s="1"/>
  <c r="BJ43" i="395"/>
  <c r="BW43" i="395"/>
  <c r="BZ43" i="395" s="1"/>
  <c r="CA43" i="395"/>
  <c r="CB43" i="395"/>
  <c r="CO43" i="395"/>
  <c r="CP43" i="395" s="1"/>
  <c r="CV43" i="395"/>
  <c r="CW43" i="395" s="1"/>
  <c r="CX43" i="395"/>
  <c r="CY43" i="395" s="1"/>
  <c r="DH43" i="395"/>
  <c r="DI43" i="395"/>
  <c r="DS43" i="395"/>
  <c r="DT43" i="395" s="1"/>
  <c r="DW43" i="395"/>
  <c r="H44" i="395"/>
  <c r="S44" i="395"/>
  <c r="Y44" i="395"/>
  <c r="AG44" i="395"/>
  <c r="AR44" i="395" s="1"/>
  <c r="AH44" i="395"/>
  <c r="AJ44" i="395"/>
  <c r="AP44" i="395"/>
  <c r="BF44" i="395"/>
  <c r="BG44" i="395"/>
  <c r="BH44" i="395"/>
  <c r="BI44" i="395" s="1"/>
  <c r="BJ44" i="395"/>
  <c r="BW44" i="395"/>
  <c r="BZ44" i="395" s="1"/>
  <c r="DS44" i="395"/>
  <c r="DT44" i="395" s="1"/>
  <c r="CA44" i="395"/>
  <c r="CB44" i="395"/>
  <c r="CO44" i="395"/>
  <c r="CP44" i="395" s="1"/>
  <c r="CV44" i="395"/>
  <c r="CW44" i="395" s="1"/>
  <c r="CX44" i="395"/>
  <c r="CY44" i="395" s="1"/>
  <c r="DH44" i="395"/>
  <c r="DI44" i="395"/>
  <c r="DW44" i="395"/>
  <c r="H45" i="395"/>
  <c r="S45" i="395"/>
  <c r="Y45" i="395"/>
  <c r="AG45" i="395"/>
  <c r="BD45" i="395" s="1"/>
  <c r="BE45" i="395" s="1"/>
  <c r="AH45" i="395"/>
  <c r="AJ45" i="395"/>
  <c r="AP45" i="395"/>
  <c r="BF45" i="395"/>
  <c r="BG45" i="395"/>
  <c r="BH45" i="395"/>
  <c r="BI45" i="395" s="1"/>
  <c r="BJ45" i="395"/>
  <c r="BW45" i="395"/>
  <c r="BZ45" i="395" s="1"/>
  <c r="DU45" i="395" s="1"/>
  <c r="CA45" i="395"/>
  <c r="CB45" i="395"/>
  <c r="CO45" i="395"/>
  <c r="CP45" i="395" s="1"/>
  <c r="CV45" i="395"/>
  <c r="CW45" i="395" s="1"/>
  <c r="CX45" i="395"/>
  <c r="CY45" i="395" s="1"/>
  <c r="DH45" i="395"/>
  <c r="DI45" i="395"/>
  <c r="DS45" i="395"/>
  <c r="DT45" i="395" s="1"/>
  <c r="DW45" i="395"/>
  <c r="H46" i="395"/>
  <c r="S46" i="395"/>
  <c r="Y46" i="395"/>
  <c r="AG46" i="395"/>
  <c r="AT46" i="395" s="1"/>
  <c r="AH46" i="395"/>
  <c r="AJ46" i="395"/>
  <c r="AP46" i="395"/>
  <c r="BF46" i="395"/>
  <c r="BG46" i="395"/>
  <c r="BH46" i="395"/>
  <c r="BI46" i="395" s="1"/>
  <c r="BJ46" i="395"/>
  <c r="BW46" i="395"/>
  <c r="BZ46" i="395" s="1"/>
  <c r="CA46" i="395"/>
  <c r="CB46" i="395"/>
  <c r="CO46" i="395"/>
  <c r="CP46" i="395" s="1"/>
  <c r="CV46" i="395"/>
  <c r="CX46" i="395"/>
  <c r="DH46" i="395"/>
  <c r="DI46" i="395"/>
  <c r="DS46" i="395"/>
  <c r="DT46" i="395" s="1"/>
  <c r="DW46" i="395"/>
  <c r="H47" i="395"/>
  <c r="S47" i="395"/>
  <c r="Y47" i="395"/>
  <c r="AG47" i="395"/>
  <c r="AH47" i="395"/>
  <c r="AJ47" i="395"/>
  <c r="AP47" i="395"/>
  <c r="BF47" i="395"/>
  <c r="BG47" i="395"/>
  <c r="BH47" i="395"/>
  <c r="BI47" i="395" s="1"/>
  <c r="BJ47" i="395"/>
  <c r="BW47" i="395"/>
  <c r="BZ47" i="395" s="1"/>
  <c r="CA47" i="395"/>
  <c r="CB47" i="395"/>
  <c r="CO47" i="395"/>
  <c r="CP47" i="395" s="1"/>
  <c r="CV47" i="395"/>
  <c r="CW47" i="395" s="1"/>
  <c r="CX47" i="395"/>
  <c r="DF47" i="395"/>
  <c r="DI47" i="395" s="1"/>
  <c r="DH47" i="395"/>
  <c r="DS47" i="395"/>
  <c r="DT47" i="395" s="1"/>
  <c r="DW47" i="395"/>
  <c r="H48" i="395"/>
  <c r="S48" i="395"/>
  <c r="Y48" i="395"/>
  <c r="AG48" i="395"/>
  <c r="AQ48" i="395" s="1"/>
  <c r="AS48" i="395" s="1"/>
  <c r="AH48" i="395"/>
  <c r="AJ48" i="395"/>
  <c r="AP48" i="395"/>
  <c r="BC48" i="395"/>
  <c r="BF48" i="395"/>
  <c r="BG48" i="395"/>
  <c r="BH48" i="395"/>
  <c r="BI48" i="395" s="1"/>
  <c r="BJ48" i="395"/>
  <c r="BW48" i="395"/>
  <c r="BZ48" i="395" s="1"/>
  <c r="CA48" i="395"/>
  <c r="CB48" i="395"/>
  <c r="CO48" i="395"/>
  <c r="CP48" i="395" s="1"/>
  <c r="CV48" i="395"/>
  <c r="CX48" i="395"/>
  <c r="CY48" i="395" s="1"/>
  <c r="DH48" i="395"/>
  <c r="DI48" i="395"/>
  <c r="DS48" i="395"/>
  <c r="DT48" i="395" s="1"/>
  <c r="DU48" i="395" s="1"/>
  <c r="DW48" i="395"/>
  <c r="H49" i="395"/>
  <c r="S49" i="395"/>
  <c r="Y49" i="395"/>
  <c r="AG49" i="395"/>
  <c r="AQ49" i="395" s="1"/>
  <c r="AS49" i="395" s="1"/>
  <c r="AH49" i="395"/>
  <c r="AI49" i="395"/>
  <c r="AJ49" i="395"/>
  <c r="AP49" i="395"/>
  <c r="BF49" i="395"/>
  <c r="BG49" i="395"/>
  <c r="BH49" i="395"/>
  <c r="BI49" i="395" s="1"/>
  <c r="BJ49" i="395"/>
  <c r="BW49" i="395"/>
  <c r="BZ49" i="395" s="1"/>
  <c r="CA49" i="395"/>
  <c r="CB49" i="395"/>
  <c r="CO49" i="395"/>
  <c r="CP49" i="395" s="1"/>
  <c r="CV49" i="395"/>
  <c r="CW49" i="395" s="1"/>
  <c r="CX49" i="395"/>
  <c r="CY49" i="395" s="1"/>
  <c r="DH49" i="395"/>
  <c r="DJ49" i="395" s="1"/>
  <c r="DK49" i="395" s="1"/>
  <c r="DI49" i="395"/>
  <c r="DS49" i="395"/>
  <c r="DT49" i="395" s="1"/>
  <c r="DW49" i="395"/>
  <c r="H50" i="395"/>
  <c r="S50" i="395"/>
  <c r="Y50" i="395"/>
  <c r="AG50" i="395"/>
  <c r="AQ50" i="395" s="1"/>
  <c r="AS50" i="395" s="1"/>
  <c r="AH50" i="395"/>
  <c r="AJ50" i="395"/>
  <c r="AP50" i="395"/>
  <c r="BF50" i="395"/>
  <c r="BG50" i="395"/>
  <c r="BH50" i="395"/>
  <c r="BI50" i="395" s="1"/>
  <c r="BJ50" i="395"/>
  <c r="BW50" i="395"/>
  <c r="BZ50" i="395" s="1"/>
  <c r="CA50" i="395"/>
  <c r="CB50" i="395"/>
  <c r="DS50" i="395"/>
  <c r="DT50" i="395" s="1"/>
  <c r="DW50" i="395"/>
  <c r="B51" i="395"/>
  <c r="D51" i="395"/>
  <c r="E51" i="395"/>
  <c r="AY51" i="395"/>
  <c r="BW51" i="395"/>
  <c r="DC51" i="395"/>
  <c r="DE51" i="395"/>
  <c r="DS51" i="395"/>
  <c r="EN51" i="395"/>
  <c r="DW51" i="395"/>
  <c r="F23" i="392"/>
  <c r="F2" i="392"/>
  <c r="F3" i="392"/>
  <c r="F4" i="392"/>
  <c r="F5" i="392"/>
  <c r="F6" i="392"/>
  <c r="F7" i="392"/>
  <c r="F8" i="392"/>
  <c r="F9" i="392"/>
  <c r="F10" i="392"/>
  <c r="F11" i="392"/>
  <c r="F12" i="392"/>
  <c r="F13" i="392"/>
  <c r="F14" i="392"/>
  <c r="F15" i="392"/>
  <c r="F16" i="392"/>
  <c r="F17" i="392"/>
  <c r="F18" i="392"/>
  <c r="F19" i="392"/>
  <c r="F20" i="392"/>
  <c r="F21" i="392"/>
  <c r="F22" i="392"/>
  <c r="O9" i="375"/>
  <c r="P9" i="375" s="1"/>
  <c r="O10" i="375"/>
  <c r="P10" i="375" s="1"/>
  <c r="O11" i="375"/>
  <c r="P11" i="375" s="1"/>
  <c r="O12" i="375"/>
  <c r="P12" i="375" s="1"/>
  <c r="O13" i="375"/>
  <c r="P13" i="375" s="1"/>
  <c r="O14" i="375"/>
  <c r="P14" i="375" s="1"/>
  <c r="O15" i="375"/>
  <c r="P15" i="375" s="1"/>
  <c r="O16" i="375"/>
  <c r="P16" i="375" s="1"/>
  <c r="O17" i="375"/>
  <c r="P17" i="375" s="1"/>
  <c r="O18" i="375"/>
  <c r="P18" i="375" s="1"/>
  <c r="O19" i="375"/>
  <c r="P19" i="375" s="1"/>
  <c r="M20" i="375"/>
  <c r="M21" i="375" s="1"/>
  <c r="M22" i="375" s="1"/>
  <c r="M23" i="375" s="1"/>
  <c r="N20" i="375"/>
  <c r="N21" i="375" s="1"/>
  <c r="O20" i="375"/>
  <c r="O21" i="375"/>
  <c r="O22" i="375"/>
  <c r="O23" i="375"/>
  <c r="O24" i="375"/>
  <c r="O25" i="375"/>
  <c r="O26" i="375"/>
  <c r="O27" i="375"/>
  <c r="O28" i="375"/>
  <c r="O29" i="375"/>
  <c r="O30" i="375"/>
  <c r="O31" i="375"/>
  <c r="O32" i="375"/>
  <c r="O33" i="375"/>
  <c r="O34" i="375"/>
  <c r="O35" i="375"/>
  <c r="O36" i="375"/>
  <c r="O37" i="375"/>
  <c r="O38" i="375"/>
  <c r="O39" i="375"/>
  <c r="P39" i="375" s="1"/>
  <c r="M40" i="375"/>
  <c r="M41" i="375" s="1"/>
  <c r="M42" i="375" s="1"/>
  <c r="M43" i="375" s="1"/>
  <c r="M44" i="375" s="1"/>
  <c r="M45" i="375" s="1"/>
  <c r="M46" i="375" s="1"/>
  <c r="N40" i="375"/>
  <c r="N41" i="375" s="1"/>
  <c r="N42" i="375" s="1"/>
  <c r="N43" i="375" s="1"/>
  <c r="N44" i="375" s="1"/>
  <c r="N45" i="375" s="1"/>
  <c r="N46" i="375" s="1"/>
  <c r="O40" i="375"/>
  <c r="O41" i="375"/>
  <c r="O42" i="375"/>
  <c r="O43" i="375"/>
  <c r="O44" i="375"/>
  <c r="O45" i="375"/>
  <c r="O46" i="375"/>
  <c r="O47" i="375"/>
  <c r="P47" i="375" s="1"/>
  <c r="O48" i="375"/>
  <c r="O49" i="375"/>
  <c r="O50" i="375"/>
  <c r="O51" i="375"/>
  <c r="O52" i="375"/>
  <c r="O53" i="375"/>
  <c r="BC23" i="395"/>
  <c r="BB23" i="395"/>
  <c r="BH23" i="395"/>
  <c r="BI23" i="395" s="1"/>
  <c r="H17" i="395"/>
  <c r="BA17" i="395"/>
  <c r="CB17" i="395"/>
  <c r="S17" i="395"/>
  <c r="BF17" i="395"/>
  <c r="CA17" i="395"/>
  <c r="AQ42" i="395"/>
  <c r="AS42" i="395" s="1"/>
  <c r="AY42" i="395"/>
  <c r="BD42" i="395"/>
  <c r="BE42" i="395" s="1"/>
  <c r="AR42" i="395"/>
  <c r="BB42" i="395"/>
  <c r="AI42" i="395"/>
  <c r="BC42" i="395"/>
  <c r="CW40" i="395"/>
  <c r="AQ30" i="395"/>
  <c r="AS30" i="395" s="1"/>
  <c r="AA30" i="395"/>
  <c r="S29" i="395"/>
  <c r="H29" i="395"/>
  <c r="CA29" i="395"/>
  <c r="BA29" i="395"/>
  <c r="BF29" i="395"/>
  <c r="CB29" i="395"/>
  <c r="CY26" i="395"/>
  <c r="DI23" i="395"/>
  <c r="DJ23" i="395" s="1"/>
  <c r="DK23" i="395" s="1"/>
  <c r="CY18" i="395"/>
  <c r="CZ18" i="395"/>
  <c r="AI50" i="395"/>
  <c r="BB40" i="395"/>
  <c r="AI40" i="395"/>
  <c r="AR40" i="395"/>
  <c r="BC40" i="395"/>
  <c r="AT40" i="395"/>
  <c r="BD40" i="395"/>
  <c r="BE40" i="395" s="1"/>
  <c r="AT32" i="395"/>
  <c r="CZ31" i="395"/>
  <c r="DA31" i="395" s="1"/>
  <c r="AQ47" i="395"/>
  <c r="AS47" i="395"/>
  <c r="AY47" i="395"/>
  <c r="AR47" i="395"/>
  <c r="BA47" i="395"/>
  <c r="S26" i="395"/>
  <c r="H26" i="395"/>
  <c r="CA26" i="395"/>
  <c r="BF26" i="395"/>
  <c r="CB26" i="395"/>
  <c r="AY50" i="395"/>
  <c r="AT47" i="395"/>
  <c r="CY46" i="395"/>
  <c r="BB38" i="395"/>
  <c r="AI38" i="395"/>
  <c r="BD38" i="395"/>
  <c r="BE38" i="395" s="1"/>
  <c r="AQ28" i="395"/>
  <c r="AS28" i="395" s="1"/>
  <c r="AI20" i="395"/>
  <c r="BC20" i="395"/>
  <c r="BB20" i="395"/>
  <c r="BH20" i="395"/>
  <c r="BI20" i="395" s="1"/>
  <c r="AR41" i="395"/>
  <c r="BA41" i="395"/>
  <c r="AQ36" i="395"/>
  <c r="AS36" i="395" s="1"/>
  <c r="AY36" i="395"/>
  <c r="AQ34" i="395"/>
  <c r="AS34" i="395" s="1"/>
  <c r="AY34" i="395"/>
  <c r="BD34" i="395"/>
  <c r="BE34" i="395" s="1"/>
  <c r="DJ33" i="395"/>
  <c r="CY31" i="395"/>
  <c r="AA29" i="395"/>
  <c r="CY28" i="395"/>
  <c r="BH27" i="395"/>
  <c r="BI27" i="395" s="1"/>
  <c r="BC27" i="395"/>
  <c r="AA26" i="395"/>
  <c r="S24" i="395"/>
  <c r="BC24" i="395"/>
  <c r="AA23" i="395"/>
  <c r="AQ23" i="395"/>
  <c r="AS23" i="395"/>
  <c r="S22" i="395"/>
  <c r="BC22" i="395"/>
  <c r="CZ21" i="395"/>
  <c r="DL21" i="395" s="1"/>
  <c r="DM21" i="395" s="1"/>
  <c r="CZ20" i="395"/>
  <c r="DA20" i="395" s="1"/>
  <c r="AI19" i="395"/>
  <c r="DE18" i="395"/>
  <c r="S12" i="395"/>
  <c r="BC12" i="395"/>
  <c r="BH28" i="395"/>
  <c r="BI28" i="395" s="1"/>
  <c r="S28" i="395"/>
  <c r="BA28" i="395"/>
  <c r="CA28" i="395"/>
  <c r="CZ27" i="395"/>
  <c r="AQ22" i="395"/>
  <c r="AS22" i="395" s="1"/>
  <c r="AA22" i="395"/>
  <c r="AQ21" i="395"/>
  <c r="AS21" i="395" s="1"/>
  <c r="CO19" i="395"/>
  <c r="CP19" i="395" s="1"/>
  <c r="BC18" i="395"/>
  <c r="AI18" i="395"/>
  <c r="BH18" i="395"/>
  <c r="BI18" i="395" s="1"/>
  <c r="S23" i="395"/>
  <c r="DF22" i="395"/>
  <c r="DI22" i="395" s="1"/>
  <c r="DJ22" i="395" s="1"/>
  <c r="DK22" i="395" s="1"/>
  <c r="BC17" i="395"/>
  <c r="CA20" i="395"/>
  <c r="AQ16" i="395"/>
  <c r="AS16" i="395" s="1"/>
  <c r="AA16" i="395"/>
  <c r="H15" i="395"/>
  <c r="BF15" i="395"/>
  <c r="CB15" i="395"/>
  <c r="AA14" i="395"/>
  <c r="AQ14" i="395"/>
  <c r="AS14" i="395" s="1"/>
  <c r="BC11" i="395"/>
  <c r="H7" i="395"/>
  <c r="BF7" i="395"/>
  <c r="S20" i="395"/>
  <c r="H19" i="395"/>
  <c r="BF19" i="395"/>
  <c r="CB19" i="395"/>
  <c r="BZ17" i="395"/>
  <c r="H13" i="395"/>
  <c r="BF13" i="395"/>
  <c r="CB13" i="395"/>
  <c r="AA12" i="395"/>
  <c r="H11" i="395"/>
  <c r="BF11" i="395"/>
  <c r="CB11" i="395"/>
  <c r="AA10" i="395"/>
  <c r="AQ10" i="395"/>
  <c r="AS10" i="395" s="1"/>
  <c r="BB11" i="395"/>
  <c r="AI7" i="395"/>
  <c r="BB7" i="395"/>
  <c r="CA5" i="395"/>
  <c r="H5" i="395"/>
  <c r="AR6" i="395"/>
  <c r="BF5" i="395"/>
  <c r="BA5" i="395"/>
  <c r="DA27" i="395"/>
  <c r="DL27" i="395"/>
  <c r="DM27" i="395" s="1"/>
  <c r="DL31" i="395"/>
  <c r="DM31" i="395" s="1"/>
  <c r="BC7" i="395" l="1"/>
  <c r="BA48" i="395"/>
  <c r="DT33" i="395"/>
  <c r="CB25" i="395"/>
  <c r="S14" i="395"/>
  <c r="BZ10" i="395"/>
  <c r="BF6" i="395"/>
  <c r="AT38" i="395"/>
  <c r="BC16" i="395"/>
  <c r="BC28" i="395"/>
  <c r="DK33" i="395"/>
  <c r="BC38" i="395"/>
  <c r="AR48" i="395"/>
  <c r="BB48" i="395"/>
  <c r="BH16" i="395"/>
  <c r="BI16" i="395" s="1"/>
  <c r="S18" i="395"/>
  <c r="S16" i="395"/>
  <c r="AA24" i="395"/>
  <c r="AR38" i="395"/>
  <c r="BA38" i="395"/>
  <c r="AQ35" i="395"/>
  <c r="AS35" i="395" s="1"/>
  <c r="AQ24" i="395"/>
  <c r="AS24" i="395" s="1"/>
  <c r="CZ36" i="395"/>
  <c r="DL36" i="395" s="1"/>
  <c r="DM36" i="395" s="1"/>
  <c r="CY33" i="395"/>
  <c r="CB27" i="395"/>
  <c r="CA18" i="395"/>
  <c r="AR18" i="395"/>
  <c r="AA25" i="395"/>
  <c r="BZ18" i="395"/>
  <c r="AA18" i="395"/>
  <c r="AT45" i="395"/>
  <c r="AI48" i="395"/>
  <c r="BD36" i="395"/>
  <c r="BE36" i="395" s="1"/>
  <c r="DA18" i="395"/>
  <c r="AI45" i="395"/>
  <c r="BD48" i="395"/>
  <c r="BE48" i="395" s="1"/>
  <c r="CB14" i="395"/>
  <c r="CA21" i="395"/>
  <c r="CZ32" i="395"/>
  <c r="DA32" i="395" s="1"/>
  <c r="BF28" i="395"/>
  <c r="DK25" i="395"/>
  <c r="AQ38" i="395"/>
  <c r="AS38" i="395" s="1"/>
  <c r="DJ35" i="395"/>
  <c r="DK35" i="395" s="1"/>
  <c r="DT27" i="395"/>
  <c r="DU27" i="395" s="1"/>
  <c r="BA15" i="395"/>
  <c r="BD49" i="395"/>
  <c r="BE49" i="395" s="1"/>
  <c r="CW28" i="395"/>
  <c r="BF25" i="395"/>
  <c r="DT24" i="395"/>
  <c r="CY21" i="395"/>
  <c r="BF21" i="395"/>
  <c r="BF12" i="395"/>
  <c r="BA50" i="395"/>
  <c r="AT49" i="395"/>
  <c r="DJ47" i="395"/>
  <c r="DK47" i="395" s="1"/>
  <c r="DJ44" i="395"/>
  <c r="DK44" i="395" s="1"/>
  <c r="DJ36" i="395"/>
  <c r="DK36" i="395" s="1"/>
  <c r="CW30" i="395"/>
  <c r="BZ29" i="395"/>
  <c r="DJ27" i="395"/>
  <c r="DK27" i="395" s="1"/>
  <c r="BF23" i="395"/>
  <c r="CW21" i="395"/>
  <c r="CB8" i="395"/>
  <c r="S5" i="395"/>
  <c r="DA21" i="395"/>
  <c r="AR50" i="395"/>
  <c r="DJ37" i="395"/>
  <c r="DK37" i="395" s="1"/>
  <c r="BB34" i="395"/>
  <c r="BC33" i="395"/>
  <c r="CB28" i="395"/>
  <c r="CY27" i="395"/>
  <c r="BF27" i="395"/>
  <c r="BA21" i="395"/>
  <c r="CA11" i="395"/>
  <c r="BZ6" i="395"/>
  <c r="BC35" i="395"/>
  <c r="BZ28" i="395"/>
  <c r="CA12" i="395"/>
  <c r="AA9" i="395"/>
  <c r="P21" i="375"/>
  <c r="DA24" i="395"/>
  <c r="AQ44" i="395"/>
  <c r="AS44" i="395" s="1"/>
  <c r="CW36" i="395"/>
  <c r="BC31" i="395"/>
  <c r="DJ48" i="395"/>
  <c r="DK48" i="395" s="1"/>
  <c r="AY44" i="395"/>
  <c r="DJ38" i="395"/>
  <c r="DK38" i="395" s="1"/>
  <c r="BB37" i="395"/>
  <c r="CZ34" i="395"/>
  <c r="DL34" i="395" s="1"/>
  <c r="DM34" i="395" s="1"/>
  <c r="BB25" i="395"/>
  <c r="CB24" i="395"/>
  <c r="BA24" i="395"/>
  <c r="AI21" i="395"/>
  <c r="BZ7" i="395"/>
  <c r="DL18" i="395"/>
  <c r="DM18" i="395" s="1"/>
  <c r="BB15" i="395"/>
  <c r="BC5" i="395"/>
  <c r="S25" i="395"/>
  <c r="BA44" i="395"/>
  <c r="CZ43" i="395"/>
  <c r="BC49" i="395"/>
  <c r="AT48" i="395"/>
  <c r="AQ45" i="395"/>
  <c r="AS45" i="395" s="1"/>
  <c r="AT44" i="395"/>
  <c r="AT42" i="395"/>
  <c r="AT37" i="395"/>
  <c r="DJ31" i="395"/>
  <c r="DK31" i="395" s="1"/>
  <c r="CW27" i="395"/>
  <c r="S27" i="395"/>
  <c r="CA24" i="395"/>
  <c r="CY19" i="395"/>
  <c r="BC15" i="395"/>
  <c r="BB24" i="395"/>
  <c r="AI25" i="395"/>
  <c r="P20" i="375"/>
  <c r="BC43" i="395"/>
  <c r="BB36" i="395"/>
  <c r="BZ24" i="395"/>
  <c r="DL20" i="395"/>
  <c r="DM20" i="395" s="1"/>
  <c r="AI6" i="395"/>
  <c r="BA7" i="395"/>
  <c r="BC13" i="395"/>
  <c r="BC8" i="395"/>
  <c r="DT51" i="395"/>
  <c r="AR49" i="395"/>
  <c r="DJ45" i="395"/>
  <c r="DK45" i="395" s="1"/>
  <c r="AR43" i="395"/>
  <c r="AT35" i="395"/>
  <c r="CO30" i="395"/>
  <c r="CP30" i="395" s="1"/>
  <c r="AI24" i="395"/>
  <c r="BZ19" i="395"/>
  <c r="H18" i="395"/>
  <c r="AI16" i="395"/>
  <c r="CA7" i="395"/>
  <c r="DL40" i="395"/>
  <c r="DM40" i="395" s="1"/>
  <c r="BC6" i="395"/>
  <c r="S7" i="395"/>
  <c r="P40" i="375"/>
  <c r="CZ45" i="395"/>
  <c r="AI44" i="395"/>
  <c r="CZ41" i="395"/>
  <c r="AT39" i="395"/>
  <c r="AT33" i="395"/>
  <c r="CW23" i="395"/>
  <c r="AR15" i="395"/>
  <c r="H14" i="395"/>
  <c r="AA6" i="395"/>
  <c r="DU50" i="395"/>
  <c r="DM24" i="395"/>
  <c r="BH6" i="395"/>
  <c r="BB19" i="395"/>
  <c r="DL23" i="395"/>
  <c r="DM23" i="395" s="1"/>
  <c r="DL32" i="395"/>
  <c r="DM32" i="395" s="1"/>
  <c r="DJ42" i="395"/>
  <c r="DK42" i="395" s="1"/>
  <c r="DU39" i="395"/>
  <c r="AT34" i="395"/>
  <c r="DJ32" i="395"/>
  <c r="DK32" i="395" s="1"/>
  <c r="CA27" i="395"/>
  <c r="BA27" i="395"/>
  <c r="CY24" i="395"/>
  <c r="BF24" i="395"/>
  <c r="BB21" i="395"/>
  <c r="CZ49" i="395"/>
  <c r="DJ39" i="395"/>
  <c r="DK39" i="395" s="1"/>
  <c r="CY32" i="395"/>
  <c r="BC25" i="395"/>
  <c r="S15" i="395"/>
  <c r="AR11" i="395"/>
  <c r="N22" i="375"/>
  <c r="AT50" i="395"/>
  <c r="BD50" i="395"/>
  <c r="BE50" i="395" s="1"/>
  <c r="BC50" i="395"/>
  <c r="BB50" i="395"/>
  <c r="DU36" i="395"/>
  <c r="CW48" i="395"/>
  <c r="CZ48" i="395"/>
  <c r="DL48" i="395" s="1"/>
  <c r="DM48" i="395" s="1"/>
  <c r="AY29" i="395"/>
  <c r="BC29" i="395"/>
  <c r="BB39" i="395"/>
  <c r="AQ39" i="395"/>
  <c r="AS39" i="395" s="1"/>
  <c r="AY39" i="395"/>
  <c r="BD39" i="395"/>
  <c r="BE39" i="395" s="1"/>
  <c r="AI39" i="395"/>
  <c r="AR39" i="395"/>
  <c r="BA39" i="395"/>
  <c r="CZ35" i="395"/>
  <c r="DA35" i="395" s="1"/>
  <c r="CY35" i="395"/>
  <c r="DU32" i="395"/>
  <c r="AY49" i="395"/>
  <c r="BB49" i="395"/>
  <c r="DU44" i="395"/>
  <c r="BC44" i="395"/>
  <c r="BB44" i="395"/>
  <c r="DJ43" i="395"/>
  <c r="DK43" i="395" s="1"/>
  <c r="AT43" i="395"/>
  <c r="DJ41" i="395"/>
  <c r="DK41" i="395" s="1"/>
  <c r="DJ40" i="395"/>
  <c r="DK40" i="395" s="1"/>
  <c r="AQ40" i="395"/>
  <c r="AS40" i="395" s="1"/>
  <c r="AY40" i="395"/>
  <c r="BC36" i="395"/>
  <c r="DU33" i="395"/>
  <c r="DT31" i="395"/>
  <c r="DU31" i="395" s="1"/>
  <c r="CW31" i="395"/>
  <c r="BB29" i="395"/>
  <c r="CZ26" i="395"/>
  <c r="BH26" i="395"/>
  <c r="BI26" i="395" s="1"/>
  <c r="BB26" i="395"/>
  <c r="BC26" i="395"/>
  <c r="DT25" i="395"/>
  <c r="CW25" i="395"/>
  <c r="BZ25" i="395"/>
  <c r="BA23" i="395"/>
  <c r="DJ21" i="395"/>
  <c r="DK21" i="395" s="1"/>
  <c r="AY21" i="395"/>
  <c r="BZ20" i="395"/>
  <c r="AA20" i="395"/>
  <c r="AQ19" i="395"/>
  <c r="AS19" i="395" s="1"/>
  <c r="CA16" i="395"/>
  <c r="BF16" i="395"/>
  <c r="BZ14" i="395"/>
  <c r="AQ11" i="395"/>
  <c r="AS11" i="395" s="1"/>
  <c r="H6" i="395"/>
  <c r="BB5" i="395"/>
  <c r="DU46" i="395"/>
  <c r="BB35" i="395"/>
  <c r="DU34" i="395"/>
  <c r="BA34" i="395"/>
  <c r="CW33" i="395"/>
  <c r="AR33" i="395"/>
  <c r="CW32" i="395"/>
  <c r="BC30" i="395"/>
  <c r="BH29" i="395"/>
  <c r="BI29" i="395" s="1"/>
  <c r="CZ28" i="395"/>
  <c r="DJ24" i="395"/>
  <c r="DK24" i="395" s="1"/>
  <c r="CY23" i="395"/>
  <c r="CB23" i="395"/>
  <c r="DT22" i="395"/>
  <c r="DU22" i="395" s="1"/>
  <c r="AQ20" i="395"/>
  <c r="AS20" i="395" s="1"/>
  <c r="AA19" i="395"/>
  <c r="BH17" i="395"/>
  <c r="BI17" i="395" s="1"/>
  <c r="BB17" i="395"/>
  <c r="BZ16" i="395"/>
  <c r="H16" i="395"/>
  <c r="BH15" i="395"/>
  <c r="BI15" i="395" s="1"/>
  <c r="BA14" i="395"/>
  <c r="CB12" i="395"/>
  <c r="AR9" i="395"/>
  <c r="CA6" i="395"/>
  <c r="BA6" i="395"/>
  <c r="S6" i="395"/>
  <c r="BH5" i="395"/>
  <c r="AI5" i="395"/>
  <c r="DU49" i="395"/>
  <c r="BA49" i="395"/>
  <c r="AY48" i="395"/>
  <c r="DJ46" i="395"/>
  <c r="DK46" i="395" s="1"/>
  <c r="BD44" i="395"/>
  <c r="BE44" i="395" s="1"/>
  <c r="BB43" i="395"/>
  <c r="DU38" i="395"/>
  <c r="DJ34" i="395"/>
  <c r="DK34" i="395" s="1"/>
  <c r="DJ30" i="395"/>
  <c r="DK30" i="395" s="1"/>
  <c r="CZ29" i="395"/>
  <c r="CY25" i="395"/>
  <c r="DT23" i="395"/>
  <c r="BZ23" i="395"/>
  <c r="CB16" i="395"/>
  <c r="BZ15" i="395"/>
  <c r="S13" i="395"/>
  <c r="D7" i="389"/>
  <c r="P46" i="375"/>
  <c r="P42" i="375"/>
  <c r="M24" i="375"/>
  <c r="M25" i="375" s="1"/>
  <c r="M26" i="375" s="1"/>
  <c r="M27" i="375" s="1"/>
  <c r="M28" i="375" s="1"/>
  <c r="M29" i="375" s="1"/>
  <c r="M30" i="375" s="1"/>
  <c r="M31" i="375" s="1"/>
  <c r="M32" i="375" s="1"/>
  <c r="M33" i="375" s="1"/>
  <c r="M34" i="375" s="1"/>
  <c r="M35" i="375" s="1"/>
  <c r="M36" i="375" s="1"/>
  <c r="M37" i="375" s="1"/>
  <c r="M38" i="375" s="1"/>
  <c r="AY46" i="395"/>
  <c r="AQ46" i="395"/>
  <c r="AS46" i="395" s="1"/>
  <c r="BB46" i="395"/>
  <c r="BD46" i="395"/>
  <c r="BE46" i="395" s="1"/>
  <c r="BC46" i="395"/>
  <c r="DA41" i="395"/>
  <c r="DL41" i="395"/>
  <c r="DM41" i="395" s="1"/>
  <c r="CO29" i="395"/>
  <c r="CP29" i="395" s="1"/>
  <c r="DT29" i="395"/>
  <c r="DU29" i="395" s="1"/>
  <c r="CW29" i="395"/>
  <c r="AI10" i="395"/>
  <c r="BB10" i="395"/>
  <c r="BH10" i="395"/>
  <c r="BI10" i="395" s="1"/>
  <c r="CY41" i="395"/>
  <c r="BA46" i="395"/>
  <c r="P43" i="375"/>
  <c r="BB47" i="395"/>
  <c r="BD47" i="395"/>
  <c r="BE47" i="395" s="1"/>
  <c r="BC47" i="395"/>
  <c r="AI47" i="395"/>
  <c r="AY45" i="395"/>
  <c r="AR45" i="395"/>
  <c r="BA45" i="395"/>
  <c r="BB45" i="395"/>
  <c r="CZ44" i="395"/>
  <c r="CY42" i="395"/>
  <c r="CZ42" i="395"/>
  <c r="AK31" i="395"/>
  <c r="AR32" i="395"/>
  <c r="CY22" i="395"/>
  <c r="CZ22" i="395"/>
  <c r="AR7" i="395"/>
  <c r="AQ7" i="395"/>
  <c r="AS7" i="395" s="1"/>
  <c r="AA7" i="395"/>
  <c r="DL39" i="395"/>
  <c r="DM39" i="395" s="1"/>
  <c r="DA39" i="395"/>
  <c r="AR46" i="395"/>
  <c r="CZ38" i="395"/>
  <c r="P44" i="375"/>
  <c r="DU47" i="395"/>
  <c r="DU41" i="395"/>
  <c r="BC9" i="395"/>
  <c r="AI9" i="395"/>
  <c r="BB9" i="395"/>
  <c r="CW46" i="395"/>
  <c r="CZ46" i="395"/>
  <c r="DL33" i="395"/>
  <c r="DM33" i="395" s="1"/>
  <c r="S10" i="395"/>
  <c r="AI46" i="395"/>
  <c r="BC45" i="395"/>
  <c r="P45" i="375"/>
  <c r="P41" i="375"/>
  <c r="CZ47" i="395"/>
  <c r="CY47" i="395"/>
  <c r="DU43" i="395"/>
  <c r="BC41" i="395"/>
  <c r="AT41" i="395"/>
  <c r="BD41" i="395"/>
  <c r="BE41" i="395" s="1"/>
  <c r="AI41" i="395"/>
  <c r="AY41" i="395"/>
  <c r="BZ26" i="395"/>
  <c r="DU26" i="395" s="1"/>
  <c r="BA26" i="395"/>
  <c r="CW26" i="395"/>
  <c r="BB22" i="395"/>
  <c r="AI22" i="395"/>
  <c r="BH22" i="395"/>
  <c r="BI22" i="395" s="1"/>
  <c r="AR21" i="395"/>
  <c r="AA21" i="395"/>
  <c r="BA20" i="395"/>
  <c r="CB20" i="395"/>
  <c r="H20" i="395"/>
  <c r="BF20" i="395"/>
  <c r="CY20" i="395"/>
  <c r="BA43" i="395"/>
  <c r="AI43" i="395"/>
  <c r="CZ37" i="395"/>
  <c r="BA37" i="395"/>
  <c r="AR37" i="395"/>
  <c r="AI37" i="395"/>
  <c r="AT36" i="395"/>
  <c r="AI36" i="395"/>
  <c r="AI35" i="395"/>
  <c r="AR35" i="395"/>
  <c r="BA35" i="395"/>
  <c r="CY34" i="395"/>
  <c r="CY30" i="395"/>
  <c r="CZ30" i="395"/>
  <c r="DJ29" i="395"/>
  <c r="DK29" i="395" s="1"/>
  <c r="AI28" i="395"/>
  <c r="BB28" i="395"/>
  <c r="CZ25" i="395"/>
  <c r="CW24" i="395"/>
  <c r="CW19" i="395"/>
  <c r="CZ19" i="395"/>
  <c r="CW18" i="395"/>
  <c r="BC14" i="395"/>
  <c r="AI14" i="395"/>
  <c r="BH14" i="395"/>
  <c r="BI14" i="395" s="1"/>
  <c r="BB14" i="395"/>
  <c r="AI12" i="395"/>
  <c r="BB12" i="395"/>
  <c r="BD43" i="395"/>
  <c r="BE43" i="395" s="1"/>
  <c r="AY43" i="395"/>
  <c r="BD37" i="395"/>
  <c r="BE37" i="395" s="1"/>
  <c r="AY37" i="395"/>
  <c r="AR36" i="395"/>
  <c r="AY35" i="395"/>
  <c r="AR34" i="395"/>
  <c r="BC34" i="395"/>
  <c r="DT30" i="395"/>
  <c r="DU30" i="395" s="1"/>
  <c r="CY29" i="395"/>
  <c r="DT28" i="395"/>
  <c r="DU28" i="395" s="1"/>
  <c r="AQ25" i="395"/>
  <c r="AS25" i="395" s="1"/>
  <c r="DU21" i="395"/>
  <c r="S19" i="395"/>
  <c r="CA19" i="395"/>
  <c r="BH12" i="395"/>
  <c r="BI12" i="395" s="1"/>
  <c r="AQ8" i="395"/>
  <c r="AS8" i="395" s="1"/>
  <c r="AR8" i="395"/>
  <c r="AQ27" i="395"/>
  <c r="AS27" i="395" s="1"/>
  <c r="AA27" i="395"/>
  <c r="H22" i="395"/>
  <c r="CA22" i="395"/>
  <c r="BF22" i="395"/>
  <c r="CB22" i="395"/>
  <c r="DT20" i="395"/>
  <c r="DU20" i="395" s="1"/>
  <c r="BC19" i="395"/>
  <c r="AY19" i="395"/>
  <c r="AI11" i="395"/>
  <c r="BH11" i="395"/>
  <c r="BI11" i="395" s="1"/>
  <c r="S9" i="395"/>
  <c r="DJ26" i="395"/>
  <c r="DK26" i="395" s="1"/>
  <c r="H25" i="395"/>
  <c r="CA25" i="395"/>
  <c r="CW22" i="395"/>
  <c r="CB21" i="395"/>
  <c r="S21" i="395"/>
  <c r="DF19" i="395"/>
  <c r="DI20" i="395"/>
  <c r="DJ20" i="395" s="1"/>
  <c r="DK20" i="395" s="1"/>
  <c r="BA18" i="395"/>
  <c r="BF18" i="395"/>
  <c r="AA17" i="395"/>
  <c r="AR17" i="395"/>
  <c r="AA15" i="395"/>
  <c r="H8" i="395"/>
  <c r="S8" i="395"/>
  <c r="BA8" i="395"/>
  <c r="BF8" i="395"/>
  <c r="CW20" i="395"/>
  <c r="AA13" i="395"/>
  <c r="AQ13" i="395"/>
  <c r="AS13" i="395" s="1"/>
  <c r="BB13" i="395"/>
  <c r="BH13" i="395"/>
  <c r="BI13" i="395" s="1"/>
  <c r="BA10" i="395"/>
  <c r="BF10" i="395"/>
  <c r="CB10" i="395"/>
  <c r="CA10" i="395"/>
  <c r="H9" i="395"/>
  <c r="BA9" i="395"/>
  <c r="BF9" i="395"/>
  <c r="CB9" i="395"/>
  <c r="AI8" i="395"/>
  <c r="BH8" i="395"/>
  <c r="BI8" i="395" s="1"/>
  <c r="BC10" i="395"/>
  <c r="BZ8" i="395"/>
  <c r="AA5" i="395"/>
  <c r="AR5" i="395"/>
  <c r="DA48" i="395" l="1"/>
  <c r="DA36" i="395"/>
  <c r="DA34" i="395"/>
  <c r="DL35" i="395"/>
  <c r="DM35" i="395" s="1"/>
  <c r="DU24" i="395"/>
  <c r="DL43" i="395"/>
  <c r="DM43" i="395" s="1"/>
  <c r="DA43" i="395"/>
  <c r="DA49" i="395"/>
  <c r="DL49" i="395"/>
  <c r="DM49" i="395" s="1"/>
  <c r="DA45" i="395"/>
  <c r="DL45" i="395"/>
  <c r="DM45" i="395" s="1"/>
  <c r="DU23" i="395"/>
  <c r="DL28" i="395"/>
  <c r="DM28" i="395" s="1"/>
  <c r="DA28" i="395"/>
  <c r="DL26" i="395"/>
  <c r="DM26" i="395" s="1"/>
  <c r="DA26" i="395"/>
  <c r="DL29" i="395"/>
  <c r="DM29" i="395" s="1"/>
  <c r="DA29" i="395"/>
  <c r="DU25" i="395"/>
  <c r="P22" i="375"/>
  <c r="N23" i="375"/>
  <c r="DL47" i="395"/>
  <c r="DM47" i="395" s="1"/>
  <c r="DA47" i="395"/>
  <c r="DA38" i="395"/>
  <c r="DL38" i="395"/>
  <c r="DM38" i="395" s="1"/>
  <c r="DA44" i="395"/>
  <c r="DL44" i="395"/>
  <c r="DM44" i="395" s="1"/>
  <c r="DI19" i="395"/>
  <c r="DJ19" i="395" s="1"/>
  <c r="DK19" i="395" s="1"/>
  <c r="DF18" i="395"/>
  <c r="DI18" i="395" s="1"/>
  <c r="DJ18" i="395" s="1"/>
  <c r="DK18" i="395" s="1"/>
  <c r="DL25" i="395"/>
  <c r="DM25" i="395" s="1"/>
  <c r="DA25" i="395"/>
  <c r="DA37" i="395"/>
  <c r="DL37" i="395"/>
  <c r="DM37" i="395" s="1"/>
  <c r="DL46" i="395"/>
  <c r="DM46" i="395" s="1"/>
  <c r="DA46" i="395"/>
  <c r="AR31" i="395"/>
  <c r="AK30" i="395"/>
  <c r="AT31" i="395"/>
  <c r="DL19" i="395"/>
  <c r="DM19" i="395" s="1"/>
  <c r="DA19" i="395"/>
  <c r="DA30" i="395"/>
  <c r="DL30" i="395"/>
  <c r="DM30" i="395" s="1"/>
  <c r="DL22" i="395"/>
  <c r="DM22" i="395" s="1"/>
  <c r="DA22" i="395"/>
  <c r="DL42" i="395"/>
  <c r="DM42" i="395" s="1"/>
  <c r="DA42" i="395"/>
  <c r="N24" i="375" l="1"/>
  <c r="P23" i="375"/>
  <c r="AK29" i="395"/>
  <c r="AR30" i="395"/>
  <c r="AT30" i="395"/>
  <c r="N25" i="375" l="1"/>
  <c r="P24" i="375"/>
  <c r="AK28" i="395"/>
  <c r="AT29" i="395"/>
  <c r="AR29" i="395"/>
  <c r="N26" i="375" l="1"/>
  <c r="P25" i="375"/>
  <c r="AT28" i="395"/>
  <c r="AR28" i="395"/>
  <c r="P26" i="375" l="1"/>
  <c r="N27" i="375"/>
  <c r="P27" i="375" l="1"/>
  <c r="N28" i="375"/>
  <c r="N29" i="375" l="1"/>
  <c r="P28" i="375"/>
  <c r="N30" i="375" l="1"/>
  <c r="P29" i="375"/>
  <c r="N31" i="375" l="1"/>
  <c r="P30" i="375"/>
  <c r="P31" i="375" l="1"/>
  <c r="N32" i="375"/>
  <c r="N33" i="375" l="1"/>
  <c r="P32" i="375"/>
  <c r="N34" i="375" l="1"/>
  <c r="P33" i="375"/>
  <c r="N35" i="375" l="1"/>
  <c r="P34" i="375"/>
  <c r="P35" i="375" l="1"/>
  <c r="N36" i="375"/>
  <c r="P36" i="375" l="1"/>
  <c r="N37" i="375"/>
  <c r="P37" i="375" l="1"/>
  <c r="N38" i="375"/>
  <c r="P38" i="375" s="1"/>
  <c r="F3" i="410" l="1"/>
  <c r="I3" i="420"/>
  <c r="F16" i="410"/>
  <c r="I16" i="420"/>
  <c r="F5" i="410" l="1"/>
  <c r="I5" i="420"/>
  <c r="D3" i="410"/>
  <c r="E3" i="410" s="1"/>
  <c r="G3" i="420"/>
  <c r="H3" i="420" s="1"/>
  <c r="F4" i="410" l="1"/>
  <c r="I4" i="420"/>
  <c r="I8" i="420"/>
  <c r="F8" i="410"/>
  <c r="G8" i="420"/>
  <c r="D8" i="410"/>
  <c r="E8" i="410" l="1"/>
  <c r="H8" i="420"/>
  <c r="G4" i="420"/>
  <c r="H4" i="420" s="1"/>
  <c r="D4" i="410"/>
  <c r="E4" i="410" s="1"/>
  <c r="D5" i="410"/>
  <c r="E5" i="410" s="1"/>
  <c r="G5" i="420"/>
  <c r="G16" i="420"/>
  <c r="D16" i="410"/>
  <c r="F9" i="410" l="1"/>
  <c r="I9" i="420"/>
  <c r="H5" i="420"/>
  <c r="G9" i="420" l="1"/>
  <c r="D9" i="410"/>
  <c r="E9" i="410" s="1"/>
  <c r="H9" i="420" l="1"/>
  <c r="J14" i="420" l="1"/>
  <c r="J6" i="420"/>
  <c r="J3" i="420"/>
  <c r="J10" i="420"/>
  <c r="G3" i="410"/>
  <c r="G11" i="410"/>
  <c r="G13" i="410"/>
  <c r="G12" i="410"/>
  <c r="J13" i="420"/>
  <c r="J2" i="420"/>
  <c r="J11" i="420"/>
  <c r="G9" i="410"/>
  <c r="G2" i="410"/>
  <c r="G6" i="410"/>
  <c r="G14" i="410"/>
  <c r="J12" i="420"/>
  <c r="J9" i="420"/>
  <c r="J4" i="420"/>
  <c r="G8" i="410"/>
  <c r="G15" i="410"/>
  <c r="G4" i="410"/>
  <c r="J16" i="420"/>
  <c r="G10" i="410"/>
  <c r="G7" i="410"/>
  <c r="J15" i="420"/>
  <c r="J7" i="420"/>
  <c r="J8" i="420"/>
  <c r="J17" i="420"/>
  <c r="G17" i="410"/>
  <c r="G16" i="410"/>
  <c r="D6" i="410" l="1"/>
  <c r="G6" i="420"/>
  <c r="D2" i="410"/>
  <c r="G2" i="420"/>
  <c r="D7" i="410"/>
  <c r="G7" i="420"/>
  <c r="I6" i="420" l="1"/>
  <c r="H6" i="420" s="1"/>
  <c r="F6" i="410"/>
  <c r="E6" i="410" s="1"/>
  <c r="F2" i="410"/>
  <c r="E2" i="410" s="1"/>
  <c r="I2" i="420"/>
  <c r="H2" i="420" s="1"/>
  <c r="I7" i="420"/>
  <c r="H7" i="420" s="1"/>
  <c r="F7" i="410"/>
  <c r="E7" i="410" s="1"/>
  <c r="J4" i="429" l="1"/>
  <c r="E8" i="420" l="1"/>
  <c r="F9" i="420"/>
  <c r="E9" i="420"/>
  <c r="F8" i="420"/>
  <c r="F3" i="420"/>
  <c r="E3" i="420"/>
  <c r="E16" i="420"/>
  <c r="F16" i="420"/>
  <c r="E4" i="420"/>
  <c r="F4" i="420"/>
  <c r="L46" i="441" l="1"/>
  <c r="M47" i="441"/>
  <c r="M46" i="441"/>
  <c r="M48" i="441"/>
  <c r="O54" i="375"/>
  <c r="N48" i="375"/>
  <c r="N49" i="375" l="1"/>
  <c r="D16" i="392"/>
  <c r="D14" i="392"/>
  <c r="D13" i="392"/>
  <c r="D17" i="392"/>
  <c r="D3" i="392"/>
  <c r="D11" i="392"/>
  <c r="D22" i="392"/>
  <c r="D10" i="392"/>
  <c r="D20" i="392"/>
  <c r="D12" i="392"/>
  <c r="D23" i="392"/>
  <c r="D8" i="392"/>
  <c r="P46" i="441" l="1"/>
  <c r="N50" i="375"/>
  <c r="B4" i="425"/>
  <c r="B8" i="425"/>
  <c r="B5" i="425"/>
  <c r="B3" i="425"/>
  <c r="B9" i="425"/>
  <c r="B2" i="425"/>
  <c r="D15" i="392"/>
  <c r="D21" i="392"/>
  <c r="D9" i="392"/>
  <c r="D7" i="392"/>
  <c r="D6" i="392"/>
  <c r="M49" i="441" l="1"/>
  <c r="M52" i="441"/>
  <c r="M44" i="441" s="1"/>
  <c r="M48" i="375"/>
  <c r="P54" i="375"/>
  <c r="N51" i="375"/>
  <c r="D19" i="392"/>
  <c r="C47" i="441" l="1"/>
  <c r="B5" i="131"/>
  <c r="K5" i="131" s="1"/>
  <c r="B7" i="402"/>
  <c r="M49" i="375"/>
  <c r="P48" i="375"/>
  <c r="N52" i="375"/>
  <c r="B7" i="425"/>
  <c r="D18" i="392"/>
  <c r="N53" i="375" l="1"/>
  <c r="B4" i="402"/>
  <c r="B6" i="131"/>
  <c r="K6" i="131" s="1"/>
  <c r="F5" i="131"/>
  <c r="F7" i="402"/>
  <c r="E47" i="441"/>
  <c r="B11" i="131"/>
  <c r="K11" i="131" s="1"/>
  <c r="B11" i="402"/>
  <c r="C46" i="441"/>
  <c r="B13" i="131"/>
  <c r="B10" i="131"/>
  <c r="K10" i="131" s="1"/>
  <c r="B10" i="402"/>
  <c r="E17" i="420"/>
  <c r="F17" i="420"/>
  <c r="M50" i="375"/>
  <c r="P49" i="375"/>
  <c r="J5" i="429"/>
  <c r="D2" i="392"/>
  <c r="D4" i="392"/>
  <c r="D5" i="392"/>
  <c r="K5" i="429" l="1"/>
  <c r="B8" i="131"/>
  <c r="K8" i="131" s="1"/>
  <c r="B9" i="402"/>
  <c r="B8" i="402"/>
  <c r="B4" i="131"/>
  <c r="K4" i="131" s="1"/>
  <c r="B9" i="131"/>
  <c r="K9" i="131" s="1"/>
  <c r="B6" i="402"/>
  <c r="G6" i="392"/>
  <c r="G15" i="392"/>
  <c r="G19" i="392"/>
  <c r="G21" i="392"/>
  <c r="G2" i="392"/>
  <c r="G4" i="392"/>
  <c r="G9" i="392"/>
  <c r="G22" i="392"/>
  <c r="G17" i="392"/>
  <c r="G14" i="392"/>
  <c r="G11" i="392"/>
  <c r="G5" i="392"/>
  <c r="G18" i="392"/>
  <c r="G12" i="392"/>
  <c r="G7" i="392"/>
  <c r="G8" i="392"/>
  <c r="G16" i="392"/>
  <c r="G10" i="392"/>
  <c r="G3" i="392"/>
  <c r="G23" i="392"/>
  <c r="G13" i="392"/>
  <c r="G20" i="392"/>
  <c r="M51" i="375"/>
  <c r="P50" i="375"/>
  <c r="H7" i="402"/>
  <c r="I7" i="402"/>
  <c r="B3" i="131"/>
  <c r="B3" i="402"/>
  <c r="L5" i="131"/>
  <c r="H5" i="131"/>
  <c r="F10" i="131"/>
  <c r="F10" i="402"/>
  <c r="F13" i="131"/>
  <c r="H13" i="131" s="1"/>
  <c r="E46" i="441"/>
  <c r="J8" i="429"/>
  <c r="K8" i="429"/>
  <c r="H10" i="131" l="1"/>
  <c r="L10" i="131"/>
  <c r="M52" i="375"/>
  <c r="P51" i="375"/>
  <c r="K3" i="131"/>
  <c r="F4" i="402"/>
  <c r="F6" i="131"/>
  <c r="B12" i="131"/>
  <c r="D47" i="441"/>
  <c r="K6" i="429"/>
  <c r="J6" i="429"/>
  <c r="D46" i="441"/>
  <c r="F11" i="131"/>
  <c r="F11" i="402"/>
  <c r="H10" i="402"/>
  <c r="I10" i="402"/>
  <c r="E12" i="420"/>
  <c r="F12" i="420"/>
  <c r="B6" i="425"/>
  <c r="I11" i="402" l="1"/>
  <c r="H11" i="402"/>
  <c r="H6" i="131"/>
  <c r="L6" i="131"/>
  <c r="H11" i="131"/>
  <c r="L11" i="131"/>
  <c r="I4" i="402"/>
  <c r="H4" i="402"/>
  <c r="M53" i="375"/>
  <c r="P53" i="375" s="1"/>
  <c r="P52" i="375"/>
  <c r="E15" i="420"/>
  <c r="F15" i="420"/>
  <c r="K4" i="429" l="1"/>
  <c r="F12" i="131"/>
  <c r="H12" i="131" s="1"/>
  <c r="C49" i="441"/>
  <c r="N52" i="441" l="1"/>
  <c r="C48" i="441" l="1"/>
  <c r="N53" i="441"/>
  <c r="D18" i="429" l="1"/>
  <c r="E48" i="441" l="1"/>
  <c r="D48" i="441" l="1"/>
  <c r="E49" i="441" l="1"/>
  <c r="D49" i="441" l="1"/>
  <c r="C52" i="441" l="1"/>
  <c r="C44" i="441" s="1"/>
  <c r="E52" i="441"/>
  <c r="E44" i="441" s="1"/>
  <c r="F14" i="131" l="1"/>
  <c r="F13" i="402"/>
  <c r="F7" i="131"/>
  <c r="F5" i="402"/>
  <c r="D52" i="441"/>
  <c r="D44" i="441" s="1"/>
  <c r="F8" i="131" l="1"/>
  <c r="F9" i="402"/>
  <c r="I5" i="402"/>
  <c r="H5" i="402"/>
  <c r="H7" i="131"/>
  <c r="L7" i="131"/>
  <c r="G13" i="402"/>
  <c r="G14" i="402" s="1"/>
  <c r="H13" i="402"/>
  <c r="F9" i="131"/>
  <c r="F6" i="402"/>
  <c r="G14" i="131"/>
  <c r="G16" i="131" s="1"/>
  <c r="F3" i="402"/>
  <c r="F8" i="402"/>
  <c r="F4" i="131"/>
  <c r="H7" i="429"/>
  <c r="F3" i="131"/>
  <c r="F5" i="420"/>
  <c r="E6" i="420"/>
  <c r="F2" i="420"/>
  <c r="F14" i="420"/>
  <c r="E10" i="420"/>
  <c r="E14" i="402" l="1"/>
  <c r="E16" i="131"/>
  <c r="E14" i="420"/>
  <c r="H14" i="131"/>
  <c r="F6" i="420"/>
  <c r="E5" i="420"/>
  <c r="L4" i="131"/>
  <c r="H4" i="131"/>
  <c r="I6" i="402"/>
  <c r="H6" i="402"/>
  <c r="L9" i="131"/>
  <c r="H9" i="131"/>
  <c r="L3" i="131"/>
  <c r="H3" i="131"/>
  <c r="F16" i="131"/>
  <c r="B16" i="131" s="1"/>
  <c r="H8" i="402"/>
  <c r="I8" i="402"/>
  <c r="E53" i="441"/>
  <c r="F10" i="420"/>
  <c r="F29" i="391"/>
  <c r="I9" i="402"/>
  <c r="H9" i="402"/>
  <c r="I3" i="402"/>
  <c r="F14" i="402"/>
  <c r="B14" i="402" s="1"/>
  <c r="H3" i="402"/>
  <c r="L8" i="131"/>
  <c r="H8" i="131"/>
  <c r="I16" i="429"/>
  <c r="K12" i="429"/>
  <c r="H21" i="389"/>
  <c r="G21" i="389"/>
  <c r="F4" i="389" s="1"/>
  <c r="H14" i="389"/>
  <c r="E11" i="420"/>
  <c r="F53" i="441" l="1"/>
  <c r="E16" i="429"/>
  <c r="F11" i="420"/>
  <c r="K11" i="429"/>
  <c r="K14" i="429"/>
  <c r="J11" i="429"/>
  <c r="J12" i="429"/>
  <c r="J14" i="429"/>
  <c r="I21" i="389"/>
  <c r="I14" i="389"/>
  <c r="H20" i="389" l="1"/>
  <c r="H39" i="441"/>
  <c r="G39" i="441"/>
  <c r="I47" i="441"/>
  <c r="H25" i="441"/>
  <c r="G25" i="441"/>
  <c r="I46" i="441"/>
  <c r="I48" i="441"/>
  <c r="H17" i="441"/>
  <c r="G17" i="441"/>
  <c r="G13" i="389"/>
  <c r="E3" i="389" s="1"/>
  <c r="H41" i="441"/>
  <c r="G41" i="441"/>
  <c r="G20" i="389"/>
  <c r="F3" i="389" s="1"/>
  <c r="H40" i="441"/>
  <c r="G40" i="441"/>
  <c r="H5" i="441"/>
  <c r="G5" i="441"/>
  <c r="G20" i="441"/>
  <c r="H20" i="441"/>
  <c r="H27" i="441"/>
  <c r="G27" i="441"/>
  <c r="H13" i="389"/>
  <c r="G14" i="389"/>
  <c r="E4" i="389" s="1"/>
  <c r="H16" i="429"/>
  <c r="C16" i="429"/>
  <c r="H36" i="441"/>
  <c r="G36" i="441"/>
  <c r="H9" i="441"/>
  <c r="G9" i="441"/>
  <c r="G37" i="441"/>
  <c r="H37" i="441"/>
  <c r="H42" i="441"/>
  <c r="G42" i="441"/>
  <c r="H16" i="441"/>
  <c r="G16" i="441"/>
  <c r="H14" i="441"/>
  <c r="G14" i="441"/>
  <c r="H7" i="441"/>
  <c r="G7" i="441"/>
  <c r="H38" i="441"/>
  <c r="G38" i="441"/>
  <c r="G15" i="441"/>
  <c r="H15" i="441"/>
  <c r="H26" i="441"/>
  <c r="G26" i="441"/>
  <c r="H29" i="441"/>
  <c r="G29" i="441"/>
  <c r="H22" i="389"/>
  <c r="H15" i="389"/>
  <c r="H23" i="389"/>
  <c r="D21" i="391"/>
  <c r="H16" i="389" l="1"/>
  <c r="F48" i="441"/>
  <c r="G48" i="441" s="1"/>
  <c r="I22" i="389"/>
  <c r="F26" i="391"/>
  <c r="H18" i="429"/>
  <c r="H20" i="429"/>
  <c r="G22" i="441"/>
  <c r="H22" i="441"/>
  <c r="F24" i="391"/>
  <c r="H23" i="441"/>
  <c r="G23" i="441"/>
  <c r="H30" i="441"/>
  <c r="G30" i="441"/>
  <c r="H13" i="441"/>
  <c r="G13" i="441"/>
  <c r="F47" i="441"/>
  <c r="H32" i="441"/>
  <c r="G32" i="441"/>
  <c r="H21" i="441"/>
  <c r="G21" i="441"/>
  <c r="H19" i="441"/>
  <c r="G19" i="441"/>
  <c r="G6" i="441"/>
  <c r="H6" i="441"/>
  <c r="F46" i="441"/>
  <c r="F43" i="441"/>
  <c r="H34" i="441"/>
  <c r="G34" i="441"/>
  <c r="C7" i="389"/>
  <c r="I13" i="389"/>
  <c r="H31" i="441"/>
  <c r="G31" i="441"/>
  <c r="H48" i="441"/>
  <c r="I20" i="389"/>
  <c r="H18" i="441"/>
  <c r="G18" i="441"/>
  <c r="G24" i="441"/>
  <c r="H24" i="441"/>
  <c r="H10" i="441"/>
  <c r="G10" i="441"/>
  <c r="H28" i="441"/>
  <c r="G28" i="441"/>
  <c r="H22" i="391"/>
  <c r="H29" i="391" s="1"/>
  <c r="E18" i="429"/>
  <c r="C18" i="429"/>
  <c r="D10" i="429"/>
  <c r="D9" i="429"/>
  <c r="I20" i="429"/>
  <c r="G12" i="441"/>
  <c r="H12" i="441"/>
  <c r="H33" i="441"/>
  <c r="G33" i="441"/>
  <c r="H11" i="441"/>
  <c r="G11" i="441"/>
  <c r="G8" i="441"/>
  <c r="H8" i="441"/>
  <c r="D17" i="391"/>
  <c r="I23" i="389"/>
  <c r="G22" i="389"/>
  <c r="F5" i="389" s="1"/>
  <c r="I15" i="389"/>
  <c r="H24" i="391" l="1"/>
  <c r="F49" i="441"/>
  <c r="G49" i="441" s="1"/>
  <c r="I16" i="389"/>
  <c r="H26" i="391"/>
  <c r="H27" i="391"/>
  <c r="G43" i="441"/>
  <c r="H43" i="441"/>
  <c r="F52" i="441"/>
  <c r="F44" i="441" s="1"/>
  <c r="G47" i="441"/>
  <c r="H47" i="441"/>
  <c r="H46" i="441"/>
  <c r="G46" i="441"/>
  <c r="G17" i="391"/>
  <c r="F25" i="391"/>
  <c r="D15" i="429"/>
  <c r="H25" i="391"/>
  <c r="G19" i="391"/>
  <c r="G23" i="389"/>
  <c r="F6" i="389" s="1"/>
  <c r="G16" i="389"/>
  <c r="E6" i="389" s="1"/>
  <c r="D19" i="391"/>
  <c r="H49" i="441" l="1"/>
  <c r="D18" i="391"/>
  <c r="G20" i="391"/>
  <c r="F27" i="391"/>
  <c r="F21" i="391"/>
  <c r="H44" i="441"/>
  <c r="G44" i="441"/>
  <c r="G15" i="389"/>
  <c r="E5" i="389" s="1"/>
  <c r="G18" i="391"/>
  <c r="D20" i="391"/>
  <c r="I49" i="441" l="1"/>
  <c r="O52" i="441"/>
  <c r="C53" i="441"/>
  <c r="D7" i="391"/>
  <c r="C10" i="391"/>
  <c r="D11" i="391"/>
  <c r="D8" i="391"/>
  <c r="D9" i="391"/>
  <c r="E29" i="391"/>
  <c r="G22" i="391"/>
  <c r="G27" i="391" s="1"/>
  <c r="E28" i="391"/>
  <c r="E26" i="391"/>
  <c r="E24" i="391"/>
  <c r="E25" i="391"/>
  <c r="E27" i="391"/>
  <c r="D6" i="391"/>
  <c r="D22" i="391"/>
  <c r="D27" i="391" s="1"/>
  <c r="F28" i="391"/>
  <c r="G21" i="391"/>
  <c r="M53" i="441" l="1"/>
  <c r="D10" i="391"/>
  <c r="D53" i="441"/>
  <c r="G28" i="391"/>
  <c r="D29" i="391"/>
  <c r="D28" i="391"/>
  <c r="D24" i="391"/>
  <c r="D26" i="391"/>
  <c r="G25" i="391"/>
  <c r="G29" i="391"/>
  <c r="G26" i="391"/>
  <c r="G24" i="391"/>
  <c r="D25" i="391"/>
  <c r="C29" i="391" l="1"/>
  <c r="C28" i="391"/>
  <c r="C24" i="391"/>
  <c r="C27" i="391"/>
  <c r="C25" i="391"/>
  <c r="C26" i="391"/>
  <c r="B25" i="392"/>
  <c r="D25" i="392" s="1"/>
  <c r="C4" i="391"/>
  <c r="C12" i="422" l="1"/>
  <c r="H12" i="422"/>
  <c r="I12" i="422"/>
  <c r="B12" i="422" l="1"/>
  <c r="F13" i="420"/>
  <c r="J7" i="429" l="1"/>
  <c r="K7" i="429"/>
  <c r="E7" i="420"/>
  <c r="F7" i="420"/>
  <c r="E13" i="420"/>
  <c r="K13" i="429" l="1"/>
  <c r="J13" i="429"/>
  <c r="J10" i="429" l="1"/>
  <c r="K10" i="429"/>
  <c r="J15" i="429" l="1"/>
  <c r="K15" i="429"/>
  <c r="J9" i="429"/>
  <c r="K9" i="429"/>
  <c r="G16" i="429" l="1"/>
  <c r="G18" i="429" s="1"/>
  <c r="J16" i="429"/>
  <c r="J20" i="429" s="1"/>
  <c r="K16" i="429"/>
  <c r="K18" i="429" s="1"/>
  <c r="F16" i="429"/>
  <c r="F18" i="429" s="1"/>
  <c r="J18" i="429" l="1"/>
  <c r="L20" i="4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tc={E7E7A71A-441B-1043-9167-C5031B6B2DCC}</author>
    <author>tc={00F6A0FD-3A25-104B-981B-2088059492D1}</author>
    <author>tc={3A2A9E51-826C-D04E-ABC6-20968B4E5B97}</author>
  </authors>
  <commentList>
    <comment ref="B46" authorId="0" shapeId="0" xr:uid="{E7E7A71A-441B-1043-9167-C5031B6B2DCC}">
      <text>
        <t>[Threaded comment]
Your version of Excel allows you to read this threaded comment; however, any edits to it will get removed if the file is opened in a newer version of Excel. Learn more: https://go.microsoft.com/fwlink/?linkid=870924
Comment:
    Except Bulgaria, Croatia, Lithuania which were not OECD members</t>
      </text>
    </comment>
    <comment ref="M53" authorId="1" shapeId="0" xr:uid="{00F6A0FD-3A25-104B-981B-2088059492D1}">
      <text>
        <t>[Threaded comment]
Your version of Excel allows you to read this threaded comment; however, any edits to it will get removed if the file is opened in a newer version of Excel. Learn more: https://go.microsoft.com/fwlink/?linkid=870924
Comment:
    (gap due to corrections for SPEs etc)</t>
      </text>
    </comment>
    <comment ref="N53" authorId="2" shapeId="0" xr:uid="{3A2A9E51-826C-D04E-ABC6-20968B4E5B97}">
      <text>
        <t>[Threaded comment]
Your version of Excel allows you to read this threaded comment; however, any edits to it will get removed if the file is opened in a newer version of Excel. Learn more: https://go.microsoft.com/fwlink/?linkid=870924
Comment:
    Includes central bank profits in some cases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B5" authorId="0" shapeId="0" xr:uid="{00000000-0006-0000-2800-000001000000}">
      <text>
        <r>
          <rPr>
            <b/>
            <sz val="9"/>
            <color indexed="81"/>
            <rFont val="Calibri"/>
            <family val="2"/>
          </rPr>
          <t>Gabriel Zucman:</t>
        </r>
        <r>
          <rPr>
            <sz val="9"/>
            <color indexed="81"/>
            <rFont val="Calibri"/>
            <family val="2"/>
          </rPr>
          <t xml:space="preserve">
Statutory rate is 12.5%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B7" authorId="0" shapeId="0" xr:uid="{00000000-0006-0000-2600-000001000000}">
      <text>
        <r>
          <rPr>
            <b/>
            <sz val="9"/>
            <color rgb="FF000000"/>
            <rFont val="Calibri"/>
            <family val="2"/>
          </rPr>
          <t>Gabriel Zucman:</t>
        </r>
        <r>
          <rPr>
            <sz val="9"/>
            <color rgb="FF000000"/>
            <rFont val="Calibri"/>
            <family val="2"/>
          </rPr>
          <t xml:space="preserve">
</t>
        </r>
        <r>
          <rPr>
            <sz val="9"/>
            <color rgb="FF000000"/>
            <rFont val="Calibri"/>
            <family val="2"/>
          </rPr>
          <t>Statutory rate is 12.5%</t>
        </r>
      </text>
    </comment>
  </commentList>
</comments>
</file>

<file path=xl/sharedStrings.xml><?xml version="1.0" encoding="utf-8"?>
<sst xmlns="http://schemas.openxmlformats.org/spreadsheetml/2006/main" count="3047" uniqueCount="1097">
  <si>
    <t>Billions of current US$</t>
  </si>
  <si>
    <t>% of net corporate profits</t>
  </si>
  <si>
    <t>Global gross output (GDP)</t>
  </si>
  <si>
    <t>Depreciation</t>
  </si>
  <si>
    <t>Net output</t>
  </si>
  <si>
    <t>Net corporate output</t>
  </si>
  <si>
    <t>Net corporate profits</t>
  </si>
  <si>
    <t xml:space="preserve">   Net profits of foreign-controlled corp.</t>
  </si>
  <si>
    <t xml:space="preserve">       Of which: shifted to tax havens</t>
  </si>
  <si>
    <t xml:space="preserve">   Net profits of local corporations</t>
  </si>
  <si>
    <t>Corporate income taxes paid</t>
  </si>
  <si>
    <t>Breakdown by main regions</t>
  </si>
  <si>
    <t>Output</t>
  </si>
  <si>
    <t>Corporate output</t>
  </si>
  <si>
    <t>Corporate profits</t>
  </si>
  <si>
    <t>Profits of foreign-controlled firms</t>
  </si>
  <si>
    <t>Profits of local firms</t>
  </si>
  <si>
    <t xml:space="preserve"> Artificially shited profits</t>
  </si>
  <si>
    <t>Gross corporate output</t>
  </si>
  <si>
    <t>Corporate depreciation</t>
  </si>
  <si>
    <t>United States</t>
  </si>
  <si>
    <t>European Union</t>
  </si>
  <si>
    <t>Other OECD countries</t>
  </si>
  <si>
    <t>Developing countries</t>
  </si>
  <si>
    <t>Tax havens</t>
  </si>
  <si>
    <t>World total</t>
  </si>
  <si>
    <t>Assumes that 70% of  shifted profits are from foreign controlled firms (not local firms)</t>
  </si>
  <si>
    <t>Of which: Local firms</t>
  </si>
  <si>
    <t>Of which: Foreign firms</t>
  </si>
  <si>
    <t>Shifted profits</t>
  </si>
  <si>
    <t>OECD countries</t>
  </si>
  <si>
    <t>Malta</t>
  </si>
  <si>
    <t>Caribbean</t>
  </si>
  <si>
    <t>Bermuda</t>
  </si>
  <si>
    <t>Singapore</t>
  </si>
  <si>
    <t>Puerto Rico</t>
  </si>
  <si>
    <t>Hong Kong</t>
  </si>
  <si>
    <t>Switzerland</t>
  </si>
  <si>
    <t>Other</t>
  </si>
  <si>
    <t>EU non havens</t>
  </si>
  <si>
    <t>EU non havens high tax</t>
  </si>
  <si>
    <t>Corrected capital share</t>
  </si>
  <si>
    <t>Difference with published data</t>
  </si>
  <si>
    <t>Corrected trade balance</t>
  </si>
  <si>
    <t>Adjustment for capital intensity with σ = 0.7</t>
  </si>
  <si>
    <t>Adjustment for capital intensity with σ = 1.3</t>
  </si>
  <si>
    <t>Source</t>
  </si>
  <si>
    <t/>
  </si>
  <si>
    <t>[11]</t>
  </si>
  <si>
    <t>[15]</t>
  </si>
  <si>
    <t>[12]</t>
  </si>
  <si>
    <t>[14]</t>
  </si>
  <si>
    <t>Foreign less local</t>
  </si>
  <si>
    <t>Corrrected corporate income tax rate</t>
  </si>
  <si>
    <t>Billion current US$</t>
  </si>
  <si>
    <t>Taxable profits / compens.           (π)</t>
  </si>
  <si>
    <t>Foreign controlled firms       (πf)</t>
  </si>
  <si>
    <t>Local firms (πl)</t>
  </si>
  <si>
    <t>Artificially shifted profits   (πf = πl)</t>
  </si>
  <si>
    <t>Australia</t>
  </si>
  <si>
    <t>Austria</t>
  </si>
  <si>
    <t>Canada</t>
  </si>
  <si>
    <t>Chile</t>
  </si>
  <si>
    <t>Czech Republic</t>
  </si>
  <si>
    <t>Denmark</t>
  </si>
  <si>
    <t>Estonia</t>
  </si>
  <si>
    <t>Finland</t>
  </si>
  <si>
    <t>France</t>
  </si>
  <si>
    <t>Germany</t>
  </si>
  <si>
    <t>Greece</t>
  </si>
  <si>
    <t>Hungary</t>
  </si>
  <si>
    <t>Iceland</t>
  </si>
  <si>
    <t>Israel</t>
  </si>
  <si>
    <t>Italy</t>
  </si>
  <si>
    <t>Japan</t>
  </si>
  <si>
    <t>Korea</t>
  </si>
  <si>
    <t>Latvia</t>
  </si>
  <si>
    <t>Mexico</t>
  </si>
  <si>
    <t>New Zealand</t>
  </si>
  <si>
    <t>Norway</t>
  </si>
  <si>
    <t>Poland</t>
  </si>
  <si>
    <t>Portugal</t>
  </si>
  <si>
    <t>Slovakia</t>
  </si>
  <si>
    <t>Slovenia</t>
  </si>
  <si>
    <t>Spain</t>
  </si>
  <si>
    <t>Sweden</t>
  </si>
  <si>
    <t>Turkey</t>
  </si>
  <si>
    <t>United Kingdom</t>
  </si>
  <si>
    <t>Brazil</t>
  </si>
  <si>
    <t>China</t>
  </si>
  <si>
    <t>Colombia</t>
  </si>
  <si>
    <t>Costa Rica</t>
  </si>
  <si>
    <t>India</t>
  </si>
  <si>
    <t>Russia</t>
  </si>
  <si>
    <t>South Africa</t>
  </si>
  <si>
    <t>Belgium</t>
  </si>
  <si>
    <t>Ireland</t>
  </si>
  <si>
    <t>Luxembourg</t>
  </si>
  <si>
    <t>Netherlands</t>
  </si>
  <si>
    <t>Andorra</t>
  </si>
  <si>
    <t>Anguilla</t>
  </si>
  <si>
    <t>Antigua and Barbuda</t>
  </si>
  <si>
    <t>Aruba</t>
  </si>
  <si>
    <t>Bahamas</t>
  </si>
  <si>
    <t>Bahrain</t>
  </si>
  <si>
    <t>Barbados</t>
  </si>
  <si>
    <t>Belize</t>
  </si>
  <si>
    <t>Bonaire</t>
  </si>
  <si>
    <t>BVI</t>
  </si>
  <si>
    <t>Cayman Islands</t>
  </si>
  <si>
    <t>Curacao</t>
  </si>
  <si>
    <t>Cyprus</t>
  </si>
  <si>
    <t>Jersey</t>
  </si>
  <si>
    <t>Grenada</t>
  </si>
  <si>
    <t>Guernsey</t>
  </si>
  <si>
    <t>Gibraltar</t>
  </si>
  <si>
    <t>Isle of man</t>
  </si>
  <si>
    <t>Lebanon</t>
  </si>
  <si>
    <t>Liechtenstein</t>
  </si>
  <si>
    <t>Macau</t>
  </si>
  <si>
    <t>Marshall Islands</t>
  </si>
  <si>
    <t>Monaco</t>
  </si>
  <si>
    <t>Sint Maarten</t>
  </si>
  <si>
    <t>Mauritius</t>
  </si>
  <si>
    <t>Seychelles</t>
  </si>
  <si>
    <t>St. Kitts and Nevis</t>
  </si>
  <si>
    <t>St. Lucia</t>
  </si>
  <si>
    <t>St. Vincent and the Grenadines</t>
  </si>
  <si>
    <t>Turks and Caicos</t>
  </si>
  <si>
    <t>Panama</t>
  </si>
  <si>
    <t>Rest of World</t>
  </si>
  <si>
    <t>Checks</t>
  </si>
  <si>
    <t>Total</t>
  </si>
  <si>
    <t>Average among non-havens</t>
  </si>
  <si>
    <t>Local sector (not foreign-controlled)</t>
  </si>
  <si>
    <t>Foreign-controlled sector</t>
  </si>
  <si>
    <t>Excess pi</t>
  </si>
  <si>
    <t>US</t>
  </si>
  <si>
    <t>UK</t>
  </si>
  <si>
    <t>Pre-tax profits, net of interest &amp; depreciation</t>
  </si>
  <si>
    <r>
      <t>Pre-tax profits / compensation, havens (ex</t>
    </r>
    <r>
      <rPr>
        <sz val="12"/>
        <color theme="1"/>
        <rFont val="Arial"/>
        <family val="2"/>
      </rPr>
      <t>c</t>
    </r>
    <r>
      <rPr>
        <sz val="12"/>
        <color theme="1"/>
        <rFont val="Arial"/>
        <family val="2"/>
      </rPr>
      <t>l. Oil)</t>
    </r>
  </si>
  <si>
    <t xml:space="preserve">Pre-tax / compensation, non-haven non-oil </t>
  </si>
  <si>
    <t>foreign-owned firms US</t>
  </si>
  <si>
    <r>
      <t>All US corp sector</t>
    </r>
    <r>
      <rPr>
        <sz val="12"/>
        <color theme="1"/>
        <rFont val="Arial"/>
        <family val="2"/>
      </rPr>
      <t xml:space="preserve"> (PSZ)</t>
    </r>
  </si>
  <si>
    <t>Net operating surplus</t>
  </si>
  <si>
    <t>Net interest paid</t>
  </si>
  <si>
    <t>Compensation of employees</t>
  </si>
  <si>
    <t>Missing profits / comp</t>
  </si>
  <si>
    <t>Offshore mutual funds / comp</t>
  </si>
  <si>
    <t>Raw pi ratio</t>
  </si>
  <si>
    <t>Corrected pi ratio (corrected for mutual funds and unrecorded US profits)</t>
  </si>
  <si>
    <t>Wright-Zucman</t>
  </si>
  <si>
    <t>PSZ</t>
  </si>
  <si>
    <t>Ireland.xlsx</t>
  </si>
  <si>
    <t>All industries - no controls</t>
  </si>
  <si>
    <t>All industries - Country and Year-ind FE</t>
  </si>
  <si>
    <t>(1)</t>
  </si>
  <si>
    <t>(2)</t>
  </si>
  <si>
    <t>(3)</t>
  </si>
  <si>
    <t>(4)</t>
  </si>
  <si>
    <t>(5)</t>
  </si>
  <si>
    <t>(6)</t>
  </si>
  <si>
    <t>VARIABLES</t>
  </si>
  <si>
    <t>Allindustries</t>
  </si>
  <si>
    <t>Year_Ind Country FE</t>
  </si>
  <si>
    <t>Year_Ind FE</t>
  </si>
  <si>
    <t>Year_IND FE</t>
  </si>
  <si>
    <t>All industries - full controls</t>
  </si>
  <si>
    <t>RnD control + all controls + year-ind FE</t>
  </si>
  <si>
    <t>1983b.Year#c.haven</t>
  </si>
  <si>
    <t>0.547</t>
  </si>
  <si>
    <t>0.216</t>
  </si>
  <si>
    <t>1984.Year#c.haven</t>
  </si>
  <si>
    <t>0.563</t>
  </si>
  <si>
    <t>0.347</t>
  </si>
  <si>
    <t>1985.Year#c.haven</t>
  </si>
  <si>
    <t>0.407</t>
  </si>
  <si>
    <t>1986.Year#c.haven</t>
  </si>
  <si>
    <t>1987.Year#c.haven</t>
  </si>
  <si>
    <t>1988.Year#c.haven</t>
  </si>
  <si>
    <t>1989.Year#c.haven</t>
  </si>
  <si>
    <t>-1.143</t>
  </si>
  <si>
    <t>1990.Year#c.haven</t>
  </si>
  <si>
    <t>1991.Year#c.haven</t>
  </si>
  <si>
    <t>1992.Year#c.haven</t>
  </si>
  <si>
    <t>1993.Year#c.haven</t>
  </si>
  <si>
    <t>1994.Year#c.haven</t>
  </si>
  <si>
    <t>1996.Year#c.haven</t>
  </si>
  <si>
    <t>1997.Year#c.haven</t>
  </si>
  <si>
    <t>1998.Year#c.haven</t>
  </si>
  <si>
    <t>1999.Year#c.haven</t>
  </si>
  <si>
    <t>2000.Year#c.haven</t>
  </si>
  <si>
    <t>1.160</t>
  </si>
  <si>
    <t>0.970</t>
  </si>
  <si>
    <t>2001.Year#c.haven</t>
  </si>
  <si>
    <t>1.109</t>
  </si>
  <si>
    <t>0.902</t>
  </si>
  <si>
    <t>2002.Year#c.haven</t>
  </si>
  <si>
    <t>1.270</t>
  </si>
  <si>
    <t>2003.Year#c.haven</t>
  </si>
  <si>
    <t>1.564</t>
  </si>
  <si>
    <t>2004.Year#c.haven</t>
  </si>
  <si>
    <t>2005.Year#c.haven</t>
  </si>
  <si>
    <t>2006.Year#c.haven</t>
  </si>
  <si>
    <t>2.204</t>
  </si>
  <si>
    <t>1.861</t>
  </si>
  <si>
    <t>2007.Year#c.haven</t>
  </si>
  <si>
    <t>2.402</t>
  </si>
  <si>
    <t>1.928</t>
  </si>
  <si>
    <t>2008.Year#c.haven</t>
  </si>
  <si>
    <t>1.863</t>
  </si>
  <si>
    <t>1.357</t>
  </si>
  <si>
    <t>2009.Year#c.haven</t>
  </si>
  <si>
    <t>2010.Year#c.haven</t>
  </si>
  <si>
    <t>2.091</t>
  </si>
  <si>
    <t>1.692</t>
  </si>
  <si>
    <t>2011.Year#c.haven</t>
  </si>
  <si>
    <t>2012.Year#c.haven</t>
  </si>
  <si>
    <t>2013.Year#c.haven</t>
  </si>
  <si>
    <t>1.867</t>
  </si>
  <si>
    <t>2014.Year#c.haven</t>
  </si>
  <si>
    <t>2015.Year#c.haven</t>
  </si>
  <si>
    <t>2016.Year#c.haven</t>
  </si>
  <si>
    <t>-0.263</t>
  </si>
  <si>
    <t>2017.Year#c.haven</t>
  </si>
  <si>
    <t>-0.0128</t>
  </si>
  <si>
    <t>2018.Year#c.haven</t>
  </si>
  <si>
    <t>1983b.Year#c.logK</t>
  </si>
  <si>
    <t>0.135</t>
  </si>
  <si>
    <t>(0.107)</t>
  </si>
  <si>
    <t>(0.203)</t>
  </si>
  <si>
    <t>1984.Year#c.logK</t>
  </si>
  <si>
    <t>0.191</t>
  </si>
  <si>
    <t>(0.120)</t>
  </si>
  <si>
    <t>(0.205)</t>
  </si>
  <si>
    <t>1985.Year#c.logK</t>
  </si>
  <si>
    <t>0.183</t>
  </si>
  <si>
    <t>(0.118)</t>
  </si>
  <si>
    <t>(0.202)</t>
  </si>
  <si>
    <t>1986.Year#c.logK</t>
  </si>
  <si>
    <t>0.0120</t>
  </si>
  <si>
    <t>(0.0668)</t>
  </si>
  <si>
    <t>(0.177)</t>
  </si>
  <si>
    <t>1987.Year#c.logK</t>
  </si>
  <si>
    <t>0.0409</t>
  </si>
  <si>
    <t>(0.0753)</t>
  </si>
  <si>
    <t>(0.179)</t>
  </si>
  <si>
    <t>1988.Year#c.logK</t>
  </si>
  <si>
    <t>0.0333</t>
  </si>
  <si>
    <t>(0.0707)</t>
  </si>
  <si>
    <t>(0.168)</t>
  </si>
  <si>
    <t>1989.Year#c.logK</t>
  </si>
  <si>
    <t>0.0339</t>
  </si>
  <si>
    <t>(0.0780)</t>
  </si>
  <si>
    <t>(0.165)</t>
  </si>
  <si>
    <t>1990.Year#c.logK</t>
  </si>
  <si>
    <t>-0.0643</t>
  </si>
  <si>
    <t>(0.0480)</t>
  </si>
  <si>
    <t>(0.172)</t>
  </si>
  <si>
    <t>1991.Year#c.logK</t>
  </si>
  <si>
    <t>(0.0447)</t>
  </si>
  <si>
    <t>(0.169)</t>
  </si>
  <si>
    <t>1992.Year#c.logK</t>
  </si>
  <si>
    <t>-0.0747</t>
  </si>
  <si>
    <t>(0.0479)</t>
  </si>
  <si>
    <t>1993.Year#c.logK</t>
  </si>
  <si>
    <t>0.00162</t>
  </si>
  <si>
    <t>(0.0559)</t>
  </si>
  <si>
    <t>1994.Year#c.logK</t>
  </si>
  <si>
    <t>-0.0301</t>
  </si>
  <si>
    <t>0.0142</t>
  </si>
  <si>
    <t>(0.0570)</t>
  </si>
  <si>
    <t>(0.174)</t>
  </si>
  <si>
    <t>(0.0453)</t>
  </si>
  <si>
    <t>1995o.Year#co.logK</t>
  </si>
  <si>
    <t>0</t>
  </si>
  <si>
    <t>(0)</t>
  </si>
  <si>
    <t>1996.Year#c.logK</t>
  </si>
  <si>
    <t>0.0272</t>
  </si>
  <si>
    <t>0.0903</t>
  </si>
  <si>
    <t>(0.0834)</t>
  </si>
  <si>
    <t>(0.0700)</t>
  </si>
  <si>
    <t>(0.0713)</t>
  </si>
  <si>
    <t>1997.Year#c.logK</t>
  </si>
  <si>
    <t>0.0876</t>
  </si>
  <si>
    <t>(0.0928)</t>
  </si>
  <si>
    <t>(0.181)</t>
  </si>
  <si>
    <t>(0.0692)</t>
  </si>
  <si>
    <t>(0.0696)</t>
  </si>
  <si>
    <t>1998.Year#c.logK</t>
  </si>
  <si>
    <t>0.0499</t>
  </si>
  <si>
    <t>0.0929</t>
  </si>
  <si>
    <t>(0.0683)</t>
  </si>
  <si>
    <t>(0.186)</t>
  </si>
  <si>
    <t>(0.0638)</t>
  </si>
  <si>
    <t>(0.0688)</t>
  </si>
  <si>
    <t>1999.Year#c.logK</t>
  </si>
  <si>
    <t>0.0751</t>
  </si>
  <si>
    <t>0.133</t>
  </si>
  <si>
    <t>(0.0824)</t>
  </si>
  <si>
    <t>(0.170)</t>
  </si>
  <si>
    <t>(0.0637)</t>
  </si>
  <si>
    <t>(0.0720)</t>
  </si>
  <si>
    <t>(0.0904)</t>
  </si>
  <si>
    <t>2000.Year#c.logK</t>
  </si>
  <si>
    <t>0.164</t>
  </si>
  <si>
    <t>(0.131)</t>
  </si>
  <si>
    <t>(0.178)</t>
  </si>
  <si>
    <t>(0.0872)</t>
  </si>
  <si>
    <t>(0.0882)</t>
  </si>
  <si>
    <t>2001.Year#c.logK</t>
  </si>
  <si>
    <t>0.0614</t>
  </si>
  <si>
    <t>0.0622</t>
  </si>
  <si>
    <t>0.125</t>
  </si>
  <si>
    <t>(0.124)</t>
  </si>
  <si>
    <t>(0.183)</t>
  </si>
  <si>
    <t>(0.0828)</t>
  </si>
  <si>
    <t>(0.0862)</t>
  </si>
  <si>
    <t>2002.Year#c.logK</t>
  </si>
  <si>
    <t>0.0230</t>
  </si>
  <si>
    <t>0.126</t>
  </si>
  <si>
    <t>(0.103)</t>
  </si>
  <si>
    <t>(0.112)</t>
  </si>
  <si>
    <t>(0.0977)</t>
  </si>
  <si>
    <t>2003.Year#c.logK</t>
  </si>
  <si>
    <t>0.0931</t>
  </si>
  <si>
    <t>0.121</t>
  </si>
  <si>
    <t>(0.125)</t>
  </si>
  <si>
    <t>(0.105)</t>
  </si>
  <si>
    <t>(0.100)</t>
  </si>
  <si>
    <t>2004.Year#c.logK</t>
  </si>
  <si>
    <t>0.221</t>
  </si>
  <si>
    <t>0.107</t>
  </si>
  <si>
    <t>(0.161)</t>
  </si>
  <si>
    <t>(0.0936)</t>
  </si>
  <si>
    <t>(0.0927)</t>
  </si>
  <si>
    <t>(0.0788)</t>
  </si>
  <si>
    <t>2005.Year#c.logK</t>
  </si>
  <si>
    <t>0.286</t>
  </si>
  <si>
    <t>0.142</t>
  </si>
  <si>
    <t>(0.176)</t>
  </si>
  <si>
    <t>(0.195)</t>
  </si>
  <si>
    <t>(0.0995)</t>
  </si>
  <si>
    <t>(0.0818)</t>
  </si>
  <si>
    <t>2006.Year#c.logK</t>
  </si>
  <si>
    <t>0.378</t>
  </si>
  <si>
    <t>0.138</t>
  </si>
  <si>
    <t>0.165</t>
  </si>
  <si>
    <t>(0.229)</t>
  </si>
  <si>
    <t>(0.245)</t>
  </si>
  <si>
    <t>(0.102)</t>
  </si>
  <si>
    <t>(0.0992)</t>
  </si>
  <si>
    <t>2007.Year#c.logK</t>
  </si>
  <si>
    <t>0.364</t>
  </si>
  <si>
    <t>(0.240)</t>
  </si>
  <si>
    <t>(0.271)</t>
  </si>
  <si>
    <t>(0.101)</t>
  </si>
  <si>
    <t>2008.Year#c.logK</t>
  </si>
  <si>
    <t>(0.290)</t>
  </si>
  <si>
    <t>(0.298)</t>
  </si>
  <si>
    <t>(0.128)</t>
  </si>
  <si>
    <t>(0.137)</t>
  </si>
  <si>
    <t>2009.Year#c.logK</t>
  </si>
  <si>
    <t>0.324</t>
  </si>
  <si>
    <t>0.178</t>
  </si>
  <si>
    <t>(0.211)</t>
  </si>
  <si>
    <t>(0.228)</t>
  </si>
  <si>
    <t>(0.0986)</t>
  </si>
  <si>
    <t>(0.0611)</t>
  </si>
  <si>
    <t>2010.Year#c.logK</t>
  </si>
  <si>
    <t>(0.225)</t>
  </si>
  <si>
    <t>(0.242)</t>
  </si>
  <si>
    <t>(0.132)</t>
  </si>
  <si>
    <t>(0.104)</t>
  </si>
  <si>
    <t>2011.Year#c.logK</t>
  </si>
  <si>
    <t>(0.244)</t>
  </si>
  <si>
    <t>(0.139)</t>
  </si>
  <si>
    <t>2012.Year#c.logK</t>
  </si>
  <si>
    <t>0.383</t>
  </si>
  <si>
    <t>0.244</t>
  </si>
  <si>
    <t>(0.234)</t>
  </si>
  <si>
    <t>(0.220)</t>
  </si>
  <si>
    <t>(0.146)</t>
  </si>
  <si>
    <t>2013.Year#c.logK</t>
  </si>
  <si>
    <t>0.323</t>
  </si>
  <si>
    <t>(0.194)</t>
  </si>
  <si>
    <t>(0.200)</t>
  </si>
  <si>
    <t>2014.Year#c.logK</t>
  </si>
  <si>
    <t>0.225</t>
  </si>
  <si>
    <t>0.206</t>
  </si>
  <si>
    <t>(0.166)</t>
  </si>
  <si>
    <t>(0.106)</t>
  </si>
  <si>
    <t>2015.Year#c.logK</t>
  </si>
  <si>
    <t>0.234</t>
  </si>
  <si>
    <t>0.161</t>
  </si>
  <si>
    <t>(0.158)</t>
  </si>
  <si>
    <t>(0.138)</t>
  </si>
  <si>
    <t>2016.Year#c.logK</t>
  </si>
  <si>
    <t>0.114</t>
  </si>
  <si>
    <t>0.157</t>
  </si>
  <si>
    <t>(0.126)</t>
  </si>
  <si>
    <t>(0.109)</t>
  </si>
  <si>
    <t>2017.Year#c.logK</t>
  </si>
  <si>
    <t>0.212</t>
  </si>
  <si>
    <t>0.202</t>
  </si>
  <si>
    <t>(0.150)</t>
  </si>
  <si>
    <t>(0.133)</t>
  </si>
  <si>
    <t>(0.113)</t>
  </si>
  <si>
    <t>2018.Year#c.logK</t>
  </si>
  <si>
    <t>0.258</t>
  </si>
  <si>
    <t>(0.182)</t>
  </si>
  <si>
    <t>(0.226)</t>
  </si>
  <si>
    <t>1983b.Year#c.logGDP</t>
  </si>
  <si>
    <t>-0.294</t>
  </si>
  <si>
    <t>(0.428)</t>
  </si>
  <si>
    <t>(0.386)</t>
  </si>
  <si>
    <t>1984.Year#c.logGDP</t>
  </si>
  <si>
    <t>-0.404</t>
  </si>
  <si>
    <t>(0.504)</t>
  </si>
  <si>
    <t>(0.438)</t>
  </si>
  <si>
    <t>1985.Year#c.logGDP</t>
  </si>
  <si>
    <t>-0.460</t>
  </si>
  <si>
    <t>(0.444)</t>
  </si>
  <si>
    <t>(0.376)</t>
  </si>
  <si>
    <t>1986.Year#c.logGDP</t>
  </si>
  <si>
    <t>-0.152</t>
  </si>
  <si>
    <t>(0.207)</t>
  </si>
  <si>
    <t>1987.Year#c.logGDP</t>
  </si>
  <si>
    <t>(0.230)</t>
  </si>
  <si>
    <t>(0.218)</t>
  </si>
  <si>
    <t>1988.Year#c.logGDP</t>
  </si>
  <si>
    <t>-0.256</t>
  </si>
  <si>
    <t>(0.188)</t>
  </si>
  <si>
    <t>(0.185)</t>
  </si>
  <si>
    <t>1989.Year#c.logGDP</t>
  </si>
  <si>
    <t>(0.222)</t>
  </si>
  <si>
    <t>1990.Year#c.logGDP</t>
  </si>
  <si>
    <t>-0.361</t>
  </si>
  <si>
    <t>1991.Year#c.logGDP</t>
  </si>
  <si>
    <t>-0.409</t>
  </si>
  <si>
    <t>-0.335</t>
  </si>
  <si>
    <t>(0.259)</t>
  </si>
  <si>
    <t>(0.251)</t>
  </si>
  <si>
    <t>1992.Year#c.logGDP</t>
  </si>
  <si>
    <t>(0.197)</t>
  </si>
  <si>
    <t>1993.Year#c.logGDP</t>
  </si>
  <si>
    <t>(0.175)</t>
  </si>
  <si>
    <t>1994.Year#c.logGDP</t>
  </si>
  <si>
    <t>-0.232</t>
  </si>
  <si>
    <t>1995o.Year#co.logGDP</t>
  </si>
  <si>
    <t>1996.Year#c.logGDP</t>
  </si>
  <si>
    <t>(0.142)</t>
  </si>
  <si>
    <t>1997.Year#c.logGDP</t>
  </si>
  <si>
    <t>(0.246)</t>
  </si>
  <si>
    <t>(0.144)</t>
  </si>
  <si>
    <t>(0.135)</t>
  </si>
  <si>
    <t>1998.Year#c.logGDP</t>
  </si>
  <si>
    <t>-0.239</t>
  </si>
  <si>
    <t>-0.104</t>
  </si>
  <si>
    <t>(0.196)</t>
  </si>
  <si>
    <t>(0.219)</t>
  </si>
  <si>
    <t>(0.116)</t>
  </si>
  <si>
    <t>(0.143)</t>
  </si>
  <si>
    <t>1999.Year#c.logGDP</t>
  </si>
  <si>
    <t>-0.128</t>
  </si>
  <si>
    <t>-0.0935</t>
  </si>
  <si>
    <t>(0.192)</t>
  </si>
  <si>
    <t>(0.121)</t>
  </si>
  <si>
    <t>(0.127)</t>
  </si>
  <si>
    <t>2000.Year#c.logGDP</t>
  </si>
  <si>
    <t>-0.182</t>
  </si>
  <si>
    <t>(0.291)</t>
  </si>
  <si>
    <t>(0.164)</t>
  </si>
  <si>
    <t>(0.117)</t>
  </si>
  <si>
    <t>2001.Year#c.logGDP</t>
  </si>
  <si>
    <t>-0.420</t>
  </si>
  <si>
    <t>-0.193</t>
  </si>
  <si>
    <t>-0.185</t>
  </si>
  <si>
    <t>-0.0425</t>
  </si>
  <si>
    <t>(0.173)</t>
  </si>
  <si>
    <t>(0.153)</t>
  </si>
  <si>
    <t>2002.Year#c.logGDP</t>
  </si>
  <si>
    <t>-0.327</t>
  </si>
  <si>
    <t>-0.137</t>
  </si>
  <si>
    <t>-0.290</t>
  </si>
  <si>
    <t>-0.162</t>
  </si>
  <si>
    <t>(0.235)</t>
  </si>
  <si>
    <t>(0.145)</t>
  </si>
  <si>
    <t>2003.Year#c.logGDP</t>
  </si>
  <si>
    <t>-0.202</t>
  </si>
  <si>
    <t>(0.269)</t>
  </si>
  <si>
    <t>(0.167)</t>
  </si>
  <si>
    <t>2004.Year#c.logGDP</t>
  </si>
  <si>
    <t>(0.328)</t>
  </si>
  <si>
    <t>(0.190)</t>
  </si>
  <si>
    <t>(0.157)</t>
  </si>
  <si>
    <t>2005.Year#c.logGDP</t>
  </si>
  <si>
    <t>-0.174</t>
  </si>
  <si>
    <t>(0.359)</t>
  </si>
  <si>
    <t>(0.206)</t>
  </si>
  <si>
    <t>(0.134)</t>
  </si>
  <si>
    <t>2006.Year#c.logGDP</t>
  </si>
  <si>
    <t>(0.488)</t>
  </si>
  <si>
    <t>(0.315)</t>
  </si>
  <si>
    <t>2007.Year#c.logGDP</t>
  </si>
  <si>
    <t>(0.482)</t>
  </si>
  <si>
    <t>(0.405)</t>
  </si>
  <si>
    <t>(0.148)</t>
  </si>
  <si>
    <t>2008.Year#c.logGDP</t>
  </si>
  <si>
    <t>(0.608)</t>
  </si>
  <si>
    <t>(0.465)</t>
  </si>
  <si>
    <t>2009.Year#c.logGDP</t>
  </si>
  <si>
    <t>(0.408)</t>
  </si>
  <si>
    <t>(0.287)</t>
  </si>
  <si>
    <t>2010.Year#c.logGDP</t>
  </si>
  <si>
    <t>(0.490)</t>
  </si>
  <si>
    <t>(0.327)</t>
  </si>
  <si>
    <t>(0.221)</t>
  </si>
  <si>
    <t>(0.129)</t>
  </si>
  <si>
    <t>2011.Year#c.logGDP</t>
  </si>
  <si>
    <t>(0.485)</t>
  </si>
  <si>
    <t>(0.300)</t>
  </si>
  <si>
    <t>(0.243)</t>
  </si>
  <si>
    <t>(0.141)</t>
  </si>
  <si>
    <t>2012.Year#c.logGDP</t>
  </si>
  <si>
    <t>(0.252)</t>
  </si>
  <si>
    <t>(0.130)</t>
  </si>
  <si>
    <t>2013.Year#c.logGDP</t>
  </si>
  <si>
    <t>(0.232)</t>
  </si>
  <si>
    <t>(0.275)</t>
  </si>
  <si>
    <t>2014.Year#c.logGDP</t>
  </si>
  <si>
    <t>-0.195</t>
  </si>
  <si>
    <t>-0.150</t>
  </si>
  <si>
    <t>(0.301)</t>
  </si>
  <si>
    <t>(0.208)</t>
  </si>
  <si>
    <t>2015.Year#c.logGDP</t>
  </si>
  <si>
    <t>-0.0619</t>
  </si>
  <si>
    <t>-0.272</t>
  </si>
  <si>
    <t>-0.0525</t>
  </si>
  <si>
    <t>(0.199)</t>
  </si>
  <si>
    <t>(0.136)</t>
  </si>
  <si>
    <t>2016.Year#c.logGDP</t>
  </si>
  <si>
    <t>0.0910</t>
  </si>
  <si>
    <t>-0.285</t>
  </si>
  <si>
    <t>-0.0893</t>
  </si>
  <si>
    <t>(0.191)</t>
  </si>
  <si>
    <t>(0.241)</t>
  </si>
  <si>
    <t>2017.Year#c.logGDP</t>
  </si>
  <si>
    <t>-0.244</t>
  </si>
  <si>
    <t>-0.154</t>
  </si>
  <si>
    <t>(0.295)</t>
  </si>
  <si>
    <t>2018.Year#c.logGDP</t>
  </si>
  <si>
    <t>(0.360)</t>
  </si>
  <si>
    <t>(0.204)</t>
  </si>
  <si>
    <t>(0.140)</t>
  </si>
  <si>
    <t>1983b.Year#c.logPop</t>
  </si>
  <si>
    <t>-1.253</t>
  </si>
  <si>
    <t>(0.812)</t>
  </si>
  <si>
    <t>1984.Year#c.logPop</t>
  </si>
  <si>
    <t>-1.214</t>
  </si>
  <si>
    <t>(0.213)</t>
  </si>
  <si>
    <t>(0.815)</t>
  </si>
  <si>
    <t>1985.Year#c.logPop</t>
  </si>
  <si>
    <t>-1.221</t>
  </si>
  <si>
    <t>(0.187)</t>
  </si>
  <si>
    <t>(0.821)</t>
  </si>
  <si>
    <t>1986.Year#c.logPop</t>
  </si>
  <si>
    <t>-0.103</t>
  </si>
  <si>
    <t>-1.090</t>
  </si>
  <si>
    <t>(0.0984)</t>
  </si>
  <si>
    <t>(0.807)</t>
  </si>
  <si>
    <t>1987.Year#c.logPop</t>
  </si>
  <si>
    <t>-0.0812</t>
  </si>
  <si>
    <t>-1.127</t>
  </si>
  <si>
    <t>(0.828)</t>
  </si>
  <si>
    <t>1988.Year#c.logPop</t>
  </si>
  <si>
    <t>-0.0505</t>
  </si>
  <si>
    <t>-1.077</t>
  </si>
  <si>
    <t>(0.819)</t>
  </si>
  <si>
    <t>1989.Year#c.logPop</t>
  </si>
  <si>
    <t>-0.0823</t>
  </si>
  <si>
    <t>-1.110</t>
  </si>
  <si>
    <t>(0.813)</t>
  </si>
  <si>
    <t>1990.Year#c.logPop</t>
  </si>
  <si>
    <t>-0.0597</t>
  </si>
  <si>
    <t>-1.115</t>
  </si>
  <si>
    <t>(0.0845)</t>
  </si>
  <si>
    <t>(0.831)</t>
  </si>
  <si>
    <t>1991.Year#c.logPop</t>
  </si>
  <si>
    <t>-0.0102</t>
  </si>
  <si>
    <t>-1.070</t>
  </si>
  <si>
    <t>1992.Year#c.logPop</t>
  </si>
  <si>
    <t>-0.0407</t>
  </si>
  <si>
    <t>-1.118</t>
  </si>
  <si>
    <t>(0.0855)</t>
  </si>
  <si>
    <t>(0.830)</t>
  </si>
  <si>
    <t>1993.Year#c.logPop</t>
  </si>
  <si>
    <t>-0.0467</t>
  </si>
  <si>
    <t>-1.146</t>
  </si>
  <si>
    <t>(0.0922)</t>
  </si>
  <si>
    <t>(0.832)</t>
  </si>
  <si>
    <t>1994.Year#c.logPop</t>
  </si>
  <si>
    <t>-0.0666</t>
  </si>
  <si>
    <t>-1.181</t>
  </si>
  <si>
    <t>-0.0779</t>
  </si>
  <si>
    <t>(0.0905)</t>
  </si>
  <si>
    <t>(0.0785)</t>
  </si>
  <si>
    <t>1995o.Year#co.logPop</t>
  </si>
  <si>
    <t>1996.Year#c.logPop</t>
  </si>
  <si>
    <t>-0.146</t>
  </si>
  <si>
    <t>-0.148</t>
  </si>
  <si>
    <t>(0.123)</t>
  </si>
  <si>
    <t>(0.110)</t>
  </si>
  <si>
    <t>(0.787)</t>
  </si>
  <si>
    <t>1997.Year#c.logPop</t>
  </si>
  <si>
    <t>-0.214</t>
  </si>
  <si>
    <t>-1.243</t>
  </si>
  <si>
    <t>0.0849</t>
  </si>
  <si>
    <t>(0.114)</t>
  </si>
  <si>
    <t>(0.782)</t>
  </si>
  <si>
    <t>1998.Year#c.logPop</t>
  </si>
  <si>
    <t>-1.196</t>
  </si>
  <si>
    <t>(0.778)</t>
  </si>
  <si>
    <t>1999.Year#c.logPop</t>
  </si>
  <si>
    <t>-0.184</t>
  </si>
  <si>
    <t>0.0511</t>
  </si>
  <si>
    <t>(0.119)</t>
  </si>
  <si>
    <t>(0.825)</t>
  </si>
  <si>
    <t>(0.108)</t>
  </si>
  <si>
    <t>(0.789)</t>
  </si>
  <si>
    <t>2000.Year#c.logPop</t>
  </si>
  <si>
    <t>-0.288</t>
  </si>
  <si>
    <t>-1.304</t>
  </si>
  <si>
    <t>-0.0211</t>
  </si>
  <si>
    <t>(0.184)</t>
  </si>
  <si>
    <t>(0.843)</t>
  </si>
  <si>
    <t>2001.Year#c.logPop</t>
  </si>
  <si>
    <t>-0.217</t>
  </si>
  <si>
    <t>0.0796</t>
  </si>
  <si>
    <t>(0.844)</t>
  </si>
  <si>
    <t>2002.Year#c.logPop</t>
  </si>
  <si>
    <t>-0.225</t>
  </si>
  <si>
    <t>-1.225</t>
  </si>
  <si>
    <t>-0.293</t>
  </si>
  <si>
    <t>-0.0291</t>
  </si>
  <si>
    <t>(0.841)</t>
  </si>
  <si>
    <t>(0.800)</t>
  </si>
  <si>
    <t>2003.Year#c.logPop</t>
  </si>
  <si>
    <t>-0.291</t>
  </si>
  <si>
    <t>-1.281</t>
  </si>
  <si>
    <t>-0.287</t>
  </si>
  <si>
    <t>-0.00180</t>
  </si>
  <si>
    <t>(0.850)</t>
  </si>
  <si>
    <t>2004.Year#c.logPop</t>
  </si>
  <si>
    <t>-1.447</t>
  </si>
  <si>
    <t>-0.0862</t>
  </si>
  <si>
    <t>(0.869)</t>
  </si>
  <si>
    <t>(0.810)</t>
  </si>
  <si>
    <t>2005.Year#c.logPop</t>
  </si>
  <si>
    <t>-1.415</t>
  </si>
  <si>
    <t>0.0125</t>
  </si>
  <si>
    <t>(0.866)</t>
  </si>
  <si>
    <t>(0.802)</t>
  </si>
  <si>
    <t>2006.Year#c.logPop</t>
  </si>
  <si>
    <t>-0.0506</t>
  </si>
  <si>
    <t>(0.907)</t>
  </si>
  <si>
    <t>(0.823)</t>
  </si>
  <si>
    <t>2007.Year#c.logPop</t>
  </si>
  <si>
    <t>-0.0589</t>
  </si>
  <si>
    <t>(0.325)</t>
  </si>
  <si>
    <t>(0.927)</t>
  </si>
  <si>
    <t>(0.822)</t>
  </si>
  <si>
    <t>2008.Year#c.logPop</t>
  </si>
  <si>
    <t>-0.0552</t>
  </si>
  <si>
    <t>(0.387)</t>
  </si>
  <si>
    <t>(0.939)</t>
  </si>
  <si>
    <t>(0.201)</t>
  </si>
  <si>
    <t>2009.Year#c.logPop</t>
  </si>
  <si>
    <t>-0.0628</t>
  </si>
  <si>
    <t>(0.268)</t>
  </si>
  <si>
    <t>(0.888)</t>
  </si>
  <si>
    <t>2010.Year#c.logPop</t>
  </si>
  <si>
    <t>-0.117</t>
  </si>
  <si>
    <t>(0.304)</t>
  </si>
  <si>
    <t>(0.905)</t>
  </si>
  <si>
    <t>(0.827)</t>
  </si>
  <si>
    <t>2011.Year#c.logPop</t>
  </si>
  <si>
    <t>-0.122</t>
  </si>
  <si>
    <t>(0.303)</t>
  </si>
  <si>
    <t>(0.915)</t>
  </si>
  <si>
    <t>(0.236)</t>
  </si>
  <si>
    <t>(0.845)</t>
  </si>
  <si>
    <t>2012.Year#c.logPop</t>
  </si>
  <si>
    <t>(0.306)</t>
  </si>
  <si>
    <t>(0.908)</t>
  </si>
  <si>
    <t>(0.837)</t>
  </si>
  <si>
    <t>2013.Year#c.logPop</t>
  </si>
  <si>
    <t>-1.423</t>
  </si>
  <si>
    <t>-0.136</t>
  </si>
  <si>
    <t>(0.264)</t>
  </si>
  <si>
    <t>(0.897)</t>
  </si>
  <si>
    <t>2014.Year#c.logPop</t>
  </si>
  <si>
    <t>-1.259</t>
  </si>
  <si>
    <t>-0.317</t>
  </si>
  <si>
    <t>-0.0498</t>
  </si>
  <si>
    <t>(0.876)</t>
  </si>
  <si>
    <t>(0.212)</t>
  </si>
  <si>
    <t>2015.Year#c.logPop</t>
  </si>
  <si>
    <t>-0.318</t>
  </si>
  <si>
    <t>-1.185</t>
  </si>
  <si>
    <t>-0.211</t>
  </si>
  <si>
    <t>0.00140</t>
  </si>
  <si>
    <t>(0.209)</t>
  </si>
  <si>
    <t>(0.880)</t>
  </si>
  <si>
    <t>(0.193)</t>
  </si>
  <si>
    <t>(0.839)</t>
  </si>
  <si>
    <t>2016.Year#c.logPop</t>
  </si>
  <si>
    <t>-1.056</t>
  </si>
  <si>
    <t>-0.196</t>
  </si>
  <si>
    <t>0.00706</t>
  </si>
  <si>
    <t>(0.152)</t>
  </si>
  <si>
    <t>(0.849)</t>
  </si>
  <si>
    <t>2017.Year#c.logPop</t>
  </si>
  <si>
    <t>-0.324</t>
  </si>
  <si>
    <t>-1.263</t>
  </si>
  <si>
    <t>-0.0575</t>
  </si>
  <si>
    <t>(0.861)</t>
  </si>
  <si>
    <t>2018.Year#c.logPop</t>
  </si>
  <si>
    <t>-0.391</t>
  </si>
  <si>
    <t>-1.383</t>
  </si>
  <si>
    <t>-0.345</t>
  </si>
  <si>
    <t>-0.132</t>
  </si>
  <si>
    <t>(0.249)</t>
  </si>
  <si>
    <t>(0.227)</t>
  </si>
  <si>
    <t>(0.864)</t>
  </si>
  <si>
    <t>2018o.Year#co.haven</t>
  </si>
  <si>
    <t>1983b.Year#co.haven</t>
  </si>
  <si>
    <t>1984o.Year#co.haven</t>
  </si>
  <si>
    <t>1985o.Year#co.haven</t>
  </si>
  <si>
    <t>1986o.Year#co.haven</t>
  </si>
  <si>
    <t>1987o.Year#co.haven</t>
  </si>
  <si>
    <t>1988o.Year#co.haven</t>
  </si>
  <si>
    <t>1989o.Year#co.haven</t>
  </si>
  <si>
    <t>1990o.Year#co.haven</t>
  </si>
  <si>
    <t>1991o.Year#co.haven</t>
  </si>
  <si>
    <t>1992o.Year#co.haven</t>
  </si>
  <si>
    <t>1993o.Year#co.haven</t>
  </si>
  <si>
    <t>1983b.Year#co.logK</t>
  </si>
  <si>
    <t>1984o.Year#co.logK</t>
  </si>
  <si>
    <t>1985o.Year#co.logK</t>
  </si>
  <si>
    <t>1986o.Year#co.logK</t>
  </si>
  <si>
    <t>1987o.Year#co.logK</t>
  </si>
  <si>
    <t>1988o.Year#co.logK</t>
  </si>
  <si>
    <t>1989o.Year#co.logK</t>
  </si>
  <si>
    <t>1990o.Year#co.logK</t>
  </si>
  <si>
    <t>1991o.Year#co.logK</t>
  </si>
  <si>
    <t>1992o.Year#co.logK</t>
  </si>
  <si>
    <t>1993o.Year#co.logK</t>
  </si>
  <si>
    <t>1983b.Year#co.logGDP</t>
  </si>
  <si>
    <t>1984o.Year#co.logGDP</t>
  </si>
  <si>
    <t>1985o.Year#co.logGDP</t>
  </si>
  <si>
    <t>1986o.Year#co.logGDP</t>
  </si>
  <si>
    <t>1987o.Year#co.logGDP</t>
  </si>
  <si>
    <t>1988o.Year#co.logGDP</t>
  </si>
  <si>
    <t>1989o.Year#co.logGDP</t>
  </si>
  <si>
    <t>1990o.Year#co.logGDP</t>
  </si>
  <si>
    <t>1991o.Year#co.logGDP</t>
  </si>
  <si>
    <t>1992o.Year#co.logGDP</t>
  </si>
  <si>
    <t>1993o.Year#co.logGDP</t>
  </si>
  <si>
    <t>1983b.Year#co.logPop</t>
  </si>
  <si>
    <t>1984o.Year#co.logPop</t>
  </si>
  <si>
    <t>1985o.Year#co.logPop</t>
  </si>
  <si>
    <t>1986o.Year#co.logPop</t>
  </si>
  <si>
    <t>1987o.Year#co.logPop</t>
  </si>
  <si>
    <t>1988o.Year#co.logPop</t>
  </si>
  <si>
    <t>1989o.Year#co.logPop</t>
  </si>
  <si>
    <t>1990o.Year#co.logPop</t>
  </si>
  <si>
    <t>1991o.Year#co.logPop</t>
  </si>
  <si>
    <t>1992o.Year#co.logPop</t>
  </si>
  <si>
    <t>1993o.Year#co.logPop</t>
  </si>
  <si>
    <t>1994b.Year#c.haven</t>
  </si>
  <si>
    <t>(0.894)</t>
  </si>
  <si>
    <t>(0.270)</t>
  </si>
  <si>
    <t>1994b.Year#c.logK</t>
  </si>
  <si>
    <t>0.0757</t>
  </si>
  <si>
    <t>(0.0543)</t>
  </si>
  <si>
    <t>1994b.Year#c.logGDP</t>
  </si>
  <si>
    <t>1994b.Year#c.logPop</t>
  </si>
  <si>
    <t>0.187</t>
  </si>
  <si>
    <t>(0.768)</t>
  </si>
  <si>
    <t>1994b.Year#c.logRanD_total</t>
  </si>
  <si>
    <t>(0.0779)</t>
  </si>
  <si>
    <t>1999.Year#c.logRanD_total</t>
  </si>
  <si>
    <t>(0.0653)</t>
  </si>
  <si>
    <t>2004.Year#c.logRanD_total</t>
  </si>
  <si>
    <t>(0.0640)</t>
  </si>
  <si>
    <t>2009.Year#c.logRanD_total</t>
  </si>
  <si>
    <t>(0.0499)</t>
  </si>
  <si>
    <t>2014.Year#c.logRanD_total</t>
  </si>
  <si>
    <t>(0.0434)</t>
  </si>
  <si>
    <t>Constant</t>
  </si>
  <si>
    <t>23.51</t>
  </si>
  <si>
    <t>1.831</t>
  </si>
  <si>
    <t>(0.0715)</t>
  </si>
  <si>
    <t>(4.942)</t>
  </si>
  <si>
    <t>(14.93)</t>
  </si>
  <si>
    <t>(3.798)</t>
  </si>
  <si>
    <t>(14.49)</t>
  </si>
  <si>
    <t>Observations</t>
  </si>
  <si>
    <t>1,887</t>
  </si>
  <si>
    <t>1,831</t>
  </si>
  <si>
    <t>13,179</t>
  </si>
  <si>
    <t>2,556</t>
  </si>
  <si>
    <t>R-squared</t>
  </si>
  <si>
    <t>0.262</t>
  </si>
  <si>
    <t>0.405</t>
  </si>
  <si>
    <t>0.864</t>
  </si>
  <si>
    <t>0.268</t>
  </si>
  <si>
    <t>0.420</t>
  </si>
  <si>
    <t>0.318</t>
  </si>
  <si>
    <t>Robust standard errors in parentheses</t>
  </si>
  <si>
    <t xml:space="preserve"> p&lt;0.01,  p&lt;0.05,  p&lt;0.1</t>
  </si>
  <si>
    <t>K/wL</t>
  </si>
  <si>
    <t>Local K/L</t>
  </si>
  <si>
    <t>Foreign K/L</t>
  </si>
  <si>
    <r>
      <t xml:space="preserve">Local firms (with K/L of foreign firms and </t>
    </r>
    <r>
      <rPr>
        <sz val="14"/>
        <color theme="1"/>
        <rFont val="Garamond"/>
        <family val="1"/>
      </rPr>
      <t xml:space="preserve">σ </t>
    </r>
    <r>
      <rPr>
        <sz val="12"/>
        <color theme="1"/>
        <rFont val="Garamond"/>
        <family val="1"/>
      </rPr>
      <t>= 0.7)</t>
    </r>
  </si>
  <si>
    <t>Local firms (with K/L of foreign firms and σ = 1.3)</t>
  </si>
  <si>
    <t>Local firms (observed)</t>
  </si>
  <si>
    <t>Capital share</t>
  </si>
  <si>
    <t>Share of shifted profits in tax havens under different scenarios</t>
  </si>
  <si>
    <t>Lost corporate tax revenue under different scenarios</t>
  </si>
  <si>
    <t>Where the shifted profits come from</t>
  </si>
  <si>
    <t>To whom the shifted profits accrue</t>
  </si>
  <si>
    <t>Benchmark scenario: transactions with tax havens</t>
  </si>
  <si>
    <t>Residence scenario</t>
  </si>
  <si>
    <t>Share of comp made by foreign-controlled firms</t>
  </si>
  <si>
    <t>EU</t>
  </si>
  <si>
    <t>Rest of OECD</t>
  </si>
  <si>
    <t>World</t>
  </si>
  <si>
    <t>Benchmark scenario</t>
  </si>
  <si>
    <t>tax loss (Bn.)</t>
  </si>
  <si>
    <t>Tax loss (% of corp. Tax)</t>
  </si>
  <si>
    <t>Share of profits</t>
  </si>
  <si>
    <t>Corp tax revenue</t>
  </si>
  <si>
    <t>All</t>
  </si>
  <si>
    <t>Non-EU</t>
  </si>
  <si>
    <t>National income</t>
  </si>
  <si>
    <t>CIT</t>
  </si>
  <si>
    <t>CIT / national income</t>
  </si>
  <si>
    <t>Haven</t>
  </si>
  <si>
    <t>Non-haven</t>
  </si>
  <si>
    <t>Tax rate on shifted profits</t>
  </si>
  <si>
    <t>Tax rate of US affiliates</t>
  </si>
  <si>
    <t>Tax rate of all firms</t>
  </si>
  <si>
    <t>Tax revenue gain from shifted profits</t>
  </si>
  <si>
    <t>Total corporate income tax revenue</t>
  </si>
  <si>
    <t>Revenue collected on shifted profits, % of total revenue</t>
  </si>
  <si>
    <t>Revenue collected on shifted profits, % of national income</t>
  </si>
  <si>
    <t>Total havens</t>
  </si>
  <si>
    <t>Foreign corporate sector</t>
  </si>
  <si>
    <t xml:space="preserve">1 euro  = </t>
  </si>
  <si>
    <t>Irish pound</t>
  </si>
  <si>
    <t>Details on compensation of employees</t>
  </si>
  <si>
    <t>Corporate sector (financial + non-financial)</t>
  </si>
  <si>
    <t>Trade</t>
  </si>
  <si>
    <t>Majority-owned Irish affiliates of US MNEs: value added and taxes paid</t>
  </si>
  <si>
    <t>Majority-owned irish affiliates of US MNEs: goods trade with the US</t>
  </si>
  <si>
    <t>Majority-owned US affiliates of Irish MNEs: goods trade with Ireland</t>
  </si>
  <si>
    <t>Total BEA MNE goods trade between Ireland and US</t>
  </si>
  <si>
    <t>Census Bureau: goods trade with Ireland</t>
  </si>
  <si>
    <t>Services supplied by Irish affiliates of US firms</t>
  </si>
  <si>
    <t>Service trade between US and Ireland</t>
  </si>
  <si>
    <t>IIP</t>
  </si>
  <si>
    <t>Series</t>
  </si>
  <si>
    <t>(Memo: national income (no FISIM))</t>
  </si>
  <si>
    <t>GDP price index (2014 = 1)</t>
  </si>
  <si>
    <t>GDP</t>
  </si>
  <si>
    <t>(Memo: GDP no FISIM)</t>
  </si>
  <si>
    <t>Net factor income from rest of the world</t>
  </si>
  <si>
    <t>% of net domestic product</t>
  </si>
  <si>
    <t>Of which: net cross-border interest</t>
  </si>
  <si>
    <t>(check)</t>
  </si>
  <si>
    <t>Of which: net interest in DI</t>
  </si>
  <si>
    <t>Of which: net interest on PI</t>
  </si>
  <si>
    <t>Of which: net cross-border dividends</t>
  </si>
  <si>
    <t>Of which: net cross-border retained earnings</t>
  </si>
  <si>
    <t>Of which: net other cross-border investment income</t>
  </si>
  <si>
    <t>Net EU product subsidies</t>
  </si>
  <si>
    <t>Check</t>
  </si>
  <si>
    <t>Memo: FISIM</t>
  </si>
  <si>
    <t>Memo: Stat discrepancy income/output</t>
  </si>
  <si>
    <t xml:space="preserve">Product taxes net of subsidies </t>
  </si>
  <si>
    <t>Memo: economy-wide compensation of employees</t>
  </si>
  <si>
    <t>(% of total compensation of employees)</t>
  </si>
  <si>
    <t>Memo: Compenstion of employees in industry + distribution, transport, comm + other services</t>
  </si>
  <si>
    <t>(% of corporate compf of employees)</t>
  </si>
  <si>
    <t>Gross value added</t>
  </si>
  <si>
    <t>Gross corporate profits</t>
  </si>
  <si>
    <t>KD/gross profits</t>
  </si>
  <si>
    <t>Net corporate profits / national income</t>
  </si>
  <si>
    <t>Gross interest paid</t>
  </si>
  <si>
    <t>Gross interest received</t>
  </si>
  <si>
    <t>Corporate tax paid</t>
  </si>
  <si>
    <t>Corporate tax paid, OECD rev stat</t>
  </si>
  <si>
    <t>Gap</t>
  </si>
  <si>
    <t>K share of net value added</t>
  </si>
  <si>
    <t>Taxable profits / compensation of employee</t>
  </si>
  <si>
    <t>alpha/(1-alpha)</t>
  </si>
  <si>
    <t>Interest correction</t>
  </si>
  <si>
    <t>Memo: taxable profits / comp, US domestic corp sector</t>
  </si>
  <si>
    <t>Net profits</t>
  </si>
  <si>
    <t>Share of corporate profits made by foreigners</t>
  </si>
  <si>
    <t>Net domestic corporate profits / GDP</t>
  </si>
  <si>
    <t>Net domestic corporate profits / national income</t>
  </si>
  <si>
    <t>Net national corporate profits / national income</t>
  </si>
  <si>
    <t>Corporate tax paid / net domestic profits</t>
  </si>
  <si>
    <t>for graph</t>
  </si>
  <si>
    <t>Corporate tax / GDP</t>
  </si>
  <si>
    <t>Memo: US</t>
  </si>
  <si>
    <t>Corporate tax / national income</t>
  </si>
  <si>
    <t>US corporate tax revenue</t>
  </si>
  <si>
    <t>US GDP</t>
  </si>
  <si>
    <t>US national income</t>
  </si>
  <si>
    <t>Corporate income tax rate</t>
  </si>
  <si>
    <t>Net exports</t>
  </si>
  <si>
    <t>Exports</t>
  </si>
  <si>
    <t>Imports</t>
  </si>
  <si>
    <t>Net exports / GDP</t>
  </si>
  <si>
    <t>Exports / GDP</t>
  </si>
  <si>
    <t>Imports / GDP</t>
  </si>
  <si>
    <t xml:space="preserve">Net exports goods </t>
  </si>
  <si>
    <t>Net exports services</t>
  </si>
  <si>
    <t>Gross value-added of majority-owned US affiliaties</t>
  </si>
  <si>
    <r>
      <rPr>
        <sz val="12"/>
        <rFont val="Garamond"/>
        <family val="1"/>
      </rPr>
      <t xml:space="preserve">Net interest paid </t>
    </r>
  </si>
  <si>
    <r>
      <rPr>
        <sz val="12"/>
        <rFont val="Garamond"/>
        <family val="1"/>
      </rPr>
      <t xml:space="preserve">Taxes on production and imports </t>
    </r>
  </si>
  <si>
    <r>
      <rPr>
        <sz val="12"/>
        <rFont val="Garamond"/>
        <family val="1"/>
      </rPr>
      <t>Capital consumption allowances</t>
    </r>
  </si>
  <si>
    <t>Net income</t>
  </si>
  <si>
    <t>(Memo: net income, all US affiliates)</t>
  </si>
  <si>
    <t>Foreign income taxes paid</t>
  </si>
  <si>
    <t>(euros)</t>
  </si>
  <si>
    <t>(% of all corp tax revenue)</t>
  </si>
  <si>
    <t>MNE imports from the US</t>
  </si>
  <si>
    <t>Intra-group MNE imports from the US</t>
  </si>
  <si>
    <t>MNE exports to the US</t>
  </si>
  <si>
    <t>Intra-group MNE exports to the US</t>
  </si>
  <si>
    <t>Net imports from the US by Irish affiliates of US MNEs</t>
  </si>
  <si>
    <t>(% Irish GDP)</t>
  </si>
  <si>
    <t>Net intra-group imports from the US  by Irish affiliates of US MNEs</t>
  </si>
  <si>
    <t>Net non-intra-group imports from the US by Irish affiliates of US MNEs</t>
  </si>
  <si>
    <t>MNE exports to Ireland</t>
  </si>
  <si>
    <t>Intra-group MNE exports to Ireland</t>
  </si>
  <si>
    <t>MNE imports to the US</t>
  </si>
  <si>
    <t>Intra-group MNE imports to the US</t>
  </si>
  <si>
    <t>Total intra-group imports from Ireland to US</t>
  </si>
  <si>
    <t>Total intra-group exports from Ireland to US</t>
  </si>
  <si>
    <t>Total intra-group trade balance of US with Ireland</t>
  </si>
  <si>
    <t>Total non-intra group MNE trade balance of US with Ireland</t>
  </si>
  <si>
    <t>Census bureau US exports to Ireland</t>
  </si>
  <si>
    <t>Census bureau intra-group imports from US</t>
  </si>
  <si>
    <t>Census bureau US imports from Ireland</t>
  </si>
  <si>
    <t>Census bureau intra-group exports to US</t>
  </si>
  <si>
    <t>Census Bureau US net trade balance with Ireland</t>
  </si>
  <si>
    <t>(% of Irish GDP)</t>
  </si>
  <si>
    <t>(% of total Irish trade balance)</t>
  </si>
  <si>
    <t>US federal corporate tax rate</t>
  </si>
  <si>
    <t>Gap between Irish rate and US rate</t>
  </si>
  <si>
    <t>To other foreign affiliates</t>
  </si>
  <si>
    <t>To unaffiliated persons</t>
  </si>
  <si>
    <t>Services imported from Ireland</t>
  </si>
  <si>
    <t>Charges for use of IP</t>
  </si>
  <si>
    <t>R&amp;D services</t>
  </si>
  <si>
    <t xml:space="preserve">  Telecommunications, computer, and information services</t>
  </si>
  <si>
    <t>Services exported to Ireland</t>
  </si>
  <si>
    <t>Professional &amp; management consulting services</t>
  </si>
  <si>
    <t>Euro / dollar</t>
  </si>
  <si>
    <t>Irish pound / dollar</t>
  </si>
  <si>
    <t>NFA</t>
  </si>
  <si>
    <t>Gross foreign assets</t>
  </si>
  <si>
    <t>gross foreign liabilities</t>
  </si>
  <si>
    <t>Source / note</t>
  </si>
  <si>
    <t>Includes cross-border labor and investment income. Excludes "other primary income" of BoP (= taxes on product, rents)</t>
  </si>
  <si>
    <t>Could be bonds owned by money market funds + intra-groups loans + …?</t>
  </si>
  <si>
    <t>Misses interest on other investment (bank deposits etc.)</t>
  </si>
  <si>
    <t>D44 =  income paid by mutual funds (+ property income attributable to insurance policy holders + property income payable on pension entitlements)</t>
  </si>
  <si>
    <t>Included in national income; unclear why</t>
  </si>
  <si>
    <t>excl EU taxes/subsidies. 10% gap in 1995, unclear why</t>
  </si>
  <si>
    <t>0.5% discrep in 1995 ignored here (I just paste pre-1995 series)</t>
  </si>
  <si>
    <t>Before 1998: assume 70% of economy-wide compensation of employees</t>
  </si>
  <si>
    <t>1% discrep in 1995 ignored here (I just paste pre-1995 series)</t>
  </si>
  <si>
    <t>Very close to net interest paid to Row</t>
  </si>
  <si>
    <t>series 1200 https://stats.oecd.org/Index.aspx?DataSetCode=REVIRL</t>
  </si>
  <si>
    <t>Central bank dividend?</t>
  </si>
  <si>
    <t>series 1200 https://stats.oecd.org/Index.aspx?DataSetCode=REVUSA</t>
  </si>
  <si>
    <t>25% on non-trading income. Source before 1980: Steward (1980)</t>
  </si>
  <si>
    <t>Table II.F.1. Before 2009: non-bank affiliates only</t>
  </si>
  <si>
    <t>Table II.F.1</t>
  </si>
  <si>
    <t xml:space="preserve">Table II.F.1. Labelled "Profit-type return". Footnote says: "profit type return is an economic accounting measure of profits from current production. Unlike net income, it is gross of foreign income taxes, excluding capital gains and losses and income from equity investments, and reflects certain other adjustments needed to convert profits from a financial accounting basis to an economic accounting basis."
</t>
  </si>
  <si>
    <t xml:space="preserve">Equals taxes other than income and payroll taxes plus production royalty payments to governments less subsidies received. </t>
  </si>
  <si>
    <t xml:space="preserve">Capital consumption allowance is used as a proxy for consumption of fixed capital. It consists of book-value depreciation charges reported on BEA’s surveys using financial accounting principles. </t>
  </si>
  <si>
    <t>Table II.D.1</t>
  </si>
  <si>
    <t>Table II.H.1 (majority-owned affiliates)</t>
  </si>
  <si>
    <t>Fdius Table II.H.2</t>
  </si>
  <si>
    <t>US Census Bureau "country" file https://www.census.gov/foreign-trade/balance/country.xlsx</t>
  </si>
  <si>
    <t>US Census Bureau "country" file</t>
  </si>
  <si>
    <t>Intl services Table 4.2</t>
  </si>
  <si>
    <t>Intl services Table 2.3</t>
  </si>
  <si>
    <t>Intl services Table 2.3. As per BPM6, "Transactions in rights to reproduce or distribute intellectual property and some transactions in rights to use intellec­ tual property should be classified under charges for the use of intellectual property"</t>
  </si>
  <si>
    <t>Intl services Table 2.3. As per BPM6 "Outright sales and purchases of outcomes of research and development, such as the outright sale or purchase of a patent or a copyright, should be recorded in research and development services"</t>
  </si>
  <si>
    <t>(D)</t>
  </si>
  <si>
    <t xml:space="preserve">           (D)</t>
  </si>
  <si>
    <t>209</t>
  </si>
  <si>
    <t>128</t>
  </si>
  <si>
    <t>Goods supplied by affiliates to US:</t>
  </si>
  <si>
    <t>Need to learn more on history of Ireland as tax haven, exemptions that existed before big cut in late 1990s etc</t>
  </si>
  <si>
    <t>http://www.taxjustice.net/2015/03/12/did-irelands-12-5-percent-corporate-tax-rate-create-the-celtic-tiger/</t>
  </si>
  <si>
    <t>http://foolsgold.international/did-irelands-12-5-percent-corporate-tax-rate-cause-the-celtic-tiger/</t>
  </si>
  <si>
    <t>Solve Bermuda puzzle (probably explains big jump in GDP in 2016)</t>
  </si>
  <si>
    <t>http://www.irisheconomy.ie/index.php/2014/02/11/effective-tax-rates/</t>
  </si>
  <si>
    <t>Look at FATS OECD / Eurostat, but apparently nothing on intra-group imports / exports</t>
  </si>
  <si>
    <t>&gt;&gt;&gt; Decompose taxes into taxes by MNEs and domestic firms</t>
  </si>
  <si>
    <t>&gt;&gt; do same with BEA effective tax rate</t>
  </si>
  <si>
    <t>Reported profits, excl. Mutual funds</t>
  </si>
  <si>
    <t>Missing profits of U.S. multinationals</t>
  </si>
  <si>
    <t>Missing profits of other multinationals</t>
  </si>
  <si>
    <t>Haven affiliates: baseline controls</t>
  </si>
  <si>
    <t>Haven affiliates: baseline controls, year x industry FE</t>
  </si>
  <si>
    <t>Haven affiliates: baseline controls, year x industry FE, country FE</t>
  </si>
  <si>
    <t>Haven affiliates: baseline controls, year x industry FE, R&amp;D controls</t>
  </si>
  <si>
    <t>Pre-tax profits, net of interest &amp; depreciation (% of compensation of employees)</t>
  </si>
  <si>
    <t>Haven profitability premium</t>
  </si>
  <si>
    <t>Raw averages, weighted by wage bill</t>
  </si>
  <si>
    <t>No controls</t>
  </si>
  <si>
    <t>Baseline controls</t>
  </si>
  <si>
    <t>Baseline controls, year x industry FE</t>
  </si>
  <si>
    <t>Baseline controls, year x industry FE, country FE</t>
  </si>
  <si>
    <t>Baseline controls, year x industry FE, R&amp;D controls</t>
  </si>
  <si>
    <t>Haven affiliate average profitability, with controls</t>
  </si>
  <si>
    <t>Excluding oil</t>
  </si>
  <si>
    <t>From Wright and Zucman (2018)</t>
  </si>
  <si>
    <t>Haven affiliates</t>
  </si>
  <si>
    <t>Non haven affiliates</t>
  </si>
  <si>
    <t>Havens: no controls</t>
  </si>
  <si>
    <t>Non-havens: no controls</t>
  </si>
  <si>
    <t>All sectors</t>
  </si>
  <si>
    <t>Baseline controls, year  FE, country FE</t>
  </si>
  <si>
    <t>From this paper (all sectors)</t>
  </si>
  <si>
    <t>Haven affiliate average profitabiliy, with country-fixed effects, rebased in 1995</t>
  </si>
  <si>
    <t>Change in the deltas relative to 1995</t>
  </si>
  <si>
    <t xml:space="preserve">Appendix: Adding coutry fixed effects </t>
  </si>
  <si>
    <t>Haven affiliates: baseline controls, year  FE, country FE</t>
  </si>
  <si>
    <t>Raw coeff on Year x Haven dummy</t>
  </si>
  <si>
    <t>Baseline estimates (excess profitability</t>
  </si>
  <si>
    <t>Alternative estimate (excess transactions)</t>
  </si>
  <si>
    <t>Baseline estimates: Lower bound</t>
  </si>
  <si>
    <t>Baseline estimates: Upper bound</t>
  </si>
  <si>
    <t>Other havens</t>
  </si>
  <si>
    <t>Removing corrections to haven data</t>
  </si>
  <si>
    <t>[1]</t>
  </si>
  <si>
    <t>[2]</t>
  </si>
  <si>
    <t>[3]</t>
  </si>
  <si>
    <t>[4]</t>
  </si>
  <si>
    <t>[5]</t>
  </si>
  <si>
    <t>[6]</t>
  </si>
  <si>
    <t>[7]</t>
  </si>
  <si>
    <t>[8]</t>
  </si>
  <si>
    <t>[9]</t>
  </si>
  <si>
    <t>Accounting for inward shifting to haven headquarters</t>
  </si>
  <si>
    <t>Non-OECD countries</t>
  </si>
  <si>
    <t>https://public.flourish.studio/story/939975/</t>
  </si>
  <si>
    <t>Shifted profits (baseline)</t>
  </si>
  <si>
    <t>Other non-havens</t>
  </si>
  <si>
    <t>Memo: Tax havens</t>
  </si>
  <si>
    <t>From Table 1</t>
  </si>
  <si>
    <t>Reported domestic profits</t>
  </si>
  <si>
    <t>Shifted profits (% reported profits)</t>
  </si>
  <si>
    <t>Corporate tax loss (% tax collected)</t>
  </si>
  <si>
    <t xml:space="preserve"> 45 pp increase in benchmark profitability </t>
  </si>
  <si>
    <t>Uncorrected GDP</t>
  </si>
  <si>
    <t>Non-haven total</t>
  </si>
  <si>
    <t>Shifted profits (% reported GDP)</t>
  </si>
  <si>
    <t>Corporate tax revenue collected</t>
  </si>
  <si>
    <t>Corporate tax loss</t>
  </si>
  <si>
    <t>OECD other than EU &amp; US</t>
  </si>
  <si>
    <t>Of which: central bank profits</t>
  </si>
  <si>
    <t>EU (average of France, Italy, Germany)</t>
  </si>
  <si>
    <t>1985-2015</t>
  </si>
  <si>
    <t>(upper bound)</t>
  </si>
  <si>
    <t>(lower bound)</t>
  </si>
  <si>
    <t>Average (with shifting)</t>
  </si>
  <si>
    <t>Average (no shifting)</t>
  </si>
  <si>
    <t>Italy (with shifting)</t>
  </si>
  <si>
    <t>Italy (no shifting)</t>
  </si>
  <si>
    <t>Germany (with shifting)</t>
  </si>
  <si>
    <t>Germany (no shifting)</t>
  </si>
  <si>
    <t>France (with shifting)</t>
  </si>
  <si>
    <t>France (no shifting)</t>
  </si>
  <si>
    <t>Corporate capital shares: correcting the Piton-Guttierez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</si>
</sst>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 #,##0.00_ ;_ * \-#,##0.00_ ;_ * &quot;-&quot;??_ ;_ @_ "/>
    <numFmt numFmtId="165" formatCode="0.0%"/>
    <numFmt numFmtId="166" formatCode="_-* #,##0.00\ _z_ł_-;\-* #,##0.00\ _z_ł_-;_-* &quot;-&quot;??\ _z_ł_-;_-@_-"/>
    <numFmt numFmtId="167" formatCode="\$#,##0\ ;\(\$#,##0\)"/>
    <numFmt numFmtId="168" formatCode="0.0"/>
    <numFmt numFmtId="169" formatCode="#,##0;[Red]#,##0"/>
    <numFmt numFmtId="170" formatCode="\+0.0%"/>
    <numFmt numFmtId="171" formatCode="#,##0.0"/>
    <numFmt numFmtId="172" formatCode="0.000%"/>
    <numFmt numFmtId="173" formatCode="#,##0.000"/>
  </numFmts>
  <fonts count="134" x14ac:knownFonts="1">
    <font>
      <sz val="12"/>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charset val="204"/>
    </font>
    <font>
      <sz val="11"/>
      <color theme="1"/>
      <name val="Calibri"/>
      <family val="2"/>
      <scheme val="minor"/>
    </font>
    <font>
      <sz val="12"/>
      <color theme="1"/>
      <name val="Arial"/>
      <family val="2"/>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1"/>
      <color theme="1"/>
      <name val="Calibri"/>
      <family val="2"/>
      <scheme val="minor"/>
    </font>
    <font>
      <sz val="10"/>
      <name val="Arial"/>
      <family val="2"/>
    </font>
    <font>
      <sz val="12"/>
      <name val="Arial"/>
      <family val="2"/>
    </font>
    <font>
      <sz val="11"/>
      <color theme="1"/>
      <name val="Garamond"/>
      <family val="1"/>
    </font>
    <font>
      <sz val="11"/>
      <name val="Arial"/>
      <family val="2"/>
    </font>
    <font>
      <sz val="12"/>
      <color theme="1"/>
      <name val="Arial"/>
      <family val="2"/>
    </font>
    <font>
      <sz val="11"/>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sz val="12"/>
      <color indexed="24"/>
      <name val="Arial"/>
      <family val="2"/>
    </font>
    <font>
      <b/>
      <sz val="8"/>
      <color indexed="24"/>
      <name val="Times New Roman"/>
      <family val="1"/>
    </font>
    <font>
      <sz val="8"/>
      <color indexed="24"/>
      <name val="Times New Roman"/>
      <family val="1"/>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indexed="8"/>
      <name val="Calibri"/>
      <family val="2"/>
      <scheme val="minor"/>
    </font>
    <font>
      <b/>
      <sz val="10"/>
      <color rgb="FF3F3F3F"/>
      <name val="Arial"/>
      <family val="2"/>
    </font>
    <font>
      <sz val="11"/>
      <color indexed="17"/>
      <name val="Calibri"/>
      <family val="2"/>
    </font>
    <font>
      <sz val="7"/>
      <name val="Helvetic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Arial"/>
      <family val="2"/>
    </font>
    <font>
      <b/>
      <sz val="11"/>
      <color indexed="9"/>
      <name val="Calibri"/>
      <family val="2"/>
    </font>
    <font>
      <sz val="10"/>
      <color rgb="FFFF0000"/>
      <name val="Arial"/>
      <family val="2"/>
    </font>
    <font>
      <b/>
      <sz val="12"/>
      <color theme="1"/>
      <name val="Arial"/>
      <family val="2"/>
    </font>
    <font>
      <sz val="12"/>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FF0000"/>
      <name val="Garamond"/>
      <family val="1"/>
    </font>
    <font>
      <sz val="10"/>
      <name val="Arial"/>
      <family val="2"/>
    </font>
    <font>
      <sz val="12"/>
      <color theme="1"/>
      <name val="Garamond"/>
      <family val="1"/>
    </font>
    <font>
      <sz val="12"/>
      <name val="Garamond"/>
      <family val="1"/>
    </font>
    <font>
      <sz val="10"/>
      <name val="Verdana"/>
      <family val="2"/>
    </font>
    <font>
      <u/>
      <sz val="10"/>
      <color indexed="12"/>
      <name val="Verdana"/>
      <family val="2"/>
    </font>
    <font>
      <sz val="11"/>
      <name val="Arial"/>
      <family val="2"/>
    </font>
    <font>
      <sz val="10"/>
      <name val="Arial"/>
      <family val="2"/>
    </font>
    <font>
      <sz val="11"/>
      <color rgb="FF000000"/>
      <name val="Calibri"/>
      <family val="2"/>
    </font>
    <font>
      <sz val="11"/>
      <color indexed="8"/>
      <name val="Calibri"/>
      <family val="2"/>
    </font>
    <font>
      <b/>
      <sz val="12"/>
      <color theme="1"/>
      <name val="Calibri"/>
      <family val="2"/>
      <scheme val="minor"/>
    </font>
    <font>
      <sz val="9"/>
      <color indexed="81"/>
      <name val="Calibri"/>
      <family val="2"/>
    </font>
    <font>
      <b/>
      <sz val="9"/>
      <color indexed="81"/>
      <name val="Calibri"/>
      <family val="2"/>
    </font>
    <font>
      <sz val="10"/>
      <name val="Arial"/>
      <family val="2"/>
    </font>
    <font>
      <sz val="12"/>
      <color theme="0"/>
      <name val="Calibri"/>
      <family val="2"/>
      <scheme val="minor"/>
    </font>
    <font>
      <sz val="8"/>
      <name val="Calibri"/>
      <family val="2"/>
      <scheme val="minor"/>
    </font>
    <font>
      <sz val="18"/>
      <color theme="1"/>
      <name val="Garamond"/>
      <family val="1"/>
    </font>
    <font>
      <sz val="12"/>
      <color rgb="FFFF0000"/>
      <name val="Garamond"/>
      <family val="1"/>
    </font>
    <font>
      <i/>
      <sz val="12"/>
      <color theme="1"/>
      <name val="Garamond"/>
      <family val="1"/>
    </font>
    <font>
      <sz val="12"/>
      <color rgb="FF000000"/>
      <name val="Garamond"/>
      <family val="2"/>
    </font>
    <font>
      <sz val="12"/>
      <color theme="1"/>
      <name val="Verdana"/>
      <family val="2"/>
    </font>
    <font>
      <sz val="11"/>
      <color theme="1"/>
      <name val="Verdana"/>
      <family val="2"/>
    </font>
    <font>
      <b/>
      <sz val="12"/>
      <color theme="1"/>
      <name val="Verdana"/>
      <family val="2"/>
    </font>
    <font>
      <sz val="20"/>
      <color theme="1"/>
      <name val="Garamond"/>
      <family val="1"/>
    </font>
    <font>
      <i/>
      <sz val="20"/>
      <color theme="1"/>
      <name val="Garamond"/>
      <family val="1"/>
    </font>
    <font>
      <b/>
      <sz val="20"/>
      <color theme="1"/>
      <name val="Garamond"/>
      <family val="1"/>
    </font>
    <font>
      <b/>
      <sz val="26"/>
      <color theme="1"/>
      <name val="Garamond"/>
      <family val="1"/>
    </font>
    <font>
      <sz val="14"/>
      <color theme="1"/>
      <name val="Garamond"/>
      <family val="1"/>
    </font>
    <font>
      <b/>
      <sz val="9"/>
      <color rgb="FF000000"/>
      <name val="Calibri"/>
      <family val="2"/>
    </font>
    <font>
      <sz val="9"/>
      <color rgb="FF000000"/>
      <name val="Calibri"/>
      <family val="2"/>
    </font>
    <font>
      <sz val="10"/>
      <name val="Calibri"/>
      <family val="2"/>
    </font>
    <font>
      <b/>
      <sz val="12"/>
      <color theme="1"/>
      <name val="Garamond"/>
      <family val="1"/>
    </font>
    <font>
      <sz val="10"/>
      <name val="Garamond"/>
      <family val="1"/>
    </font>
    <font>
      <b/>
      <sz val="10"/>
      <name val="Garamond"/>
      <family val="1"/>
    </font>
    <font>
      <sz val="28"/>
      <color theme="1"/>
      <name val="Garamond"/>
      <family val="1"/>
    </font>
    <font>
      <b/>
      <sz val="16"/>
      <color theme="1"/>
      <name val="Arial"/>
      <family val="2"/>
    </font>
    <font>
      <sz val="12"/>
      <color rgb="FF000000"/>
      <name val="Arial"/>
      <family val="2"/>
    </font>
    <font>
      <sz val="10"/>
      <color rgb="FFFF0000"/>
      <name val="Garamond"/>
      <family val="1"/>
    </font>
    <font>
      <b/>
      <sz val="10"/>
      <color theme="1"/>
      <name val="Garamond"/>
      <family val="1"/>
    </font>
    <font>
      <sz val="10"/>
      <color theme="1"/>
      <name val="Garamond"/>
      <family val="1"/>
    </font>
    <font>
      <sz val="30"/>
      <color theme="1"/>
      <name val="Garamond"/>
      <family val="1"/>
    </font>
    <font>
      <b/>
      <sz val="28"/>
      <color theme="1"/>
      <name val="Garamond"/>
      <family val="1"/>
    </font>
    <font>
      <sz val="22"/>
      <color theme="1"/>
      <name val="Garamond"/>
      <family val="1"/>
    </font>
    <font>
      <b/>
      <sz val="22"/>
      <color theme="1"/>
      <name val="Garamond"/>
      <family val="1"/>
    </font>
    <font>
      <i/>
      <sz val="22"/>
      <color theme="1"/>
      <name val="Garamond"/>
      <family val="1"/>
    </font>
    <font>
      <sz val="15"/>
      <color theme="1"/>
      <name val="Garamond"/>
      <family val="1"/>
    </font>
    <font>
      <sz val="10"/>
      <name val="Arial"/>
    </font>
    <font>
      <b/>
      <sz val="1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42"/>
      </patternFill>
    </fill>
    <fill>
      <patternFill patternType="solid">
        <fgColor indexed="55"/>
      </patternFill>
    </fill>
  </fills>
  <borders count="35">
    <border>
      <left/>
      <right/>
      <top/>
      <bottom/>
      <diagonal/>
    </border>
    <border>
      <left/>
      <right/>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auto="1"/>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auto="1"/>
      </top>
      <bottom/>
      <diagonal/>
    </border>
    <border>
      <left/>
      <right/>
      <top/>
      <bottom style="thin">
        <color auto="1"/>
      </bottom>
      <diagonal/>
    </border>
    <border>
      <left style="thick">
        <color auto="1"/>
      </left>
      <right/>
      <top/>
      <bottom/>
      <diagonal/>
    </border>
    <border>
      <left style="thick">
        <color auto="1"/>
      </left>
      <right/>
      <top/>
      <bottom style="thin">
        <color auto="1"/>
      </bottom>
      <diagonal/>
    </border>
    <border>
      <left style="thick">
        <color auto="1"/>
      </left>
      <right/>
      <top/>
      <bottom style="thick">
        <color auto="1"/>
      </bottom>
      <diagonal/>
    </border>
    <border>
      <left/>
      <right style="thin">
        <color rgb="FF000000"/>
      </right>
      <top/>
      <bottom/>
      <diagonal/>
    </border>
    <border>
      <left/>
      <right style="thin">
        <color rgb="FF000000"/>
      </right>
      <top/>
      <bottom style="double">
        <color auto="1"/>
      </bottom>
      <diagonal/>
    </border>
    <border>
      <left/>
      <right/>
      <top/>
      <bottom style="double">
        <color rgb="FF000000"/>
      </bottom>
      <diagonal/>
    </border>
    <border>
      <left/>
      <right style="thin">
        <color auto="1"/>
      </right>
      <top/>
      <bottom/>
      <diagonal/>
    </border>
    <border>
      <left/>
      <right style="thin">
        <color auto="1"/>
      </right>
      <top/>
      <bottom style="double">
        <color auto="1"/>
      </bottom>
      <diagonal/>
    </border>
    <border>
      <left/>
      <right/>
      <top style="double">
        <color auto="1"/>
      </top>
      <bottom style="thin">
        <color auto="1"/>
      </bottom>
      <diagonal/>
    </border>
    <border>
      <left/>
      <right style="thin">
        <color auto="1"/>
      </right>
      <top/>
      <bottom style="thin">
        <color auto="1"/>
      </bottom>
      <diagonal/>
    </border>
    <border>
      <left/>
      <right style="thin">
        <color rgb="FF000000"/>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auto="1"/>
      </top>
      <bottom style="thin">
        <color auto="1"/>
      </bottom>
      <diagonal/>
    </border>
    <border>
      <left/>
      <right/>
      <top style="thin">
        <color auto="1"/>
      </top>
      <bottom style="double">
        <color auto="1"/>
      </bottom>
      <diagonal/>
    </border>
  </borders>
  <cellStyleXfs count="445">
    <xf numFmtId="0" fontId="0" fillId="0" borderId="0"/>
    <xf numFmtId="0" fontId="31" fillId="0" borderId="0" applyNumberFormat="0" applyFill="0" applyBorder="0" applyAlignment="0" applyProtection="0"/>
    <xf numFmtId="0" fontId="32" fillId="0" borderId="0" applyNumberFormat="0" applyFill="0" applyBorder="0" applyAlignment="0" applyProtection="0"/>
    <xf numFmtId="0" fontId="34" fillId="0" borderId="0"/>
    <xf numFmtId="0" fontId="33" fillId="0" borderId="0"/>
    <xf numFmtId="9" fontId="33" fillId="0" borderId="0" applyFont="0" applyFill="0" applyBorder="0" applyAlignment="0" applyProtection="0"/>
    <xf numFmtId="164" fontId="33" fillId="0" borderId="0" applyFont="0" applyFill="0" applyBorder="0" applyAlignment="0" applyProtection="0"/>
    <xf numFmtId="9" fontId="30" fillId="0" borderId="0" applyFont="0" applyFill="0" applyBorder="0" applyAlignment="0" applyProtection="0"/>
    <xf numFmtId="3" fontId="35"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4" fontId="29" fillId="0" borderId="0" applyFont="0" applyFill="0" applyBorder="0" applyAlignment="0" applyProtection="0"/>
    <xf numFmtId="166" fontId="37" fillId="0" borderId="0" applyFont="0" applyFill="0" applyBorder="0" applyAlignment="0" applyProtection="0"/>
    <xf numFmtId="164" fontId="30" fillId="0" borderId="0" applyFont="0" applyFill="0" applyBorder="0" applyAlignment="0" applyProtection="0"/>
    <xf numFmtId="0" fontId="29" fillId="0" borderId="0"/>
    <xf numFmtId="0" fontId="38" fillId="0" borderId="0"/>
    <xf numFmtId="0" fontId="37" fillId="0" borderId="0"/>
    <xf numFmtId="0" fontId="30" fillId="0" borderId="0"/>
    <xf numFmtId="9" fontId="39"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0" fontId="40" fillId="10" borderId="0" applyNumberFormat="0" applyBorder="0" applyAlignment="0" applyProtection="0"/>
    <xf numFmtId="0" fontId="40" fillId="14" borderId="0" applyNumberFormat="0" applyBorder="0" applyAlignment="0" applyProtection="0"/>
    <xf numFmtId="0" fontId="40" fillId="18" borderId="0" applyNumberFormat="0" applyBorder="0" applyAlignment="0" applyProtection="0"/>
    <xf numFmtId="0" fontId="40" fillId="22"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11" borderId="0" applyNumberFormat="0" applyBorder="0" applyAlignment="0" applyProtection="0"/>
    <xf numFmtId="0" fontId="40" fillId="15" borderId="0" applyNumberFormat="0" applyBorder="0" applyAlignment="0" applyProtection="0"/>
    <xf numFmtId="0" fontId="40" fillId="19" borderId="0" applyNumberFormat="0" applyBorder="0" applyAlignment="0" applyProtection="0"/>
    <xf numFmtId="0" fontId="40" fillId="23"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1" fillId="12" borderId="0" applyNumberFormat="0" applyBorder="0" applyAlignment="0" applyProtection="0"/>
    <xf numFmtId="0" fontId="41" fillId="16" borderId="0" applyNumberFormat="0" applyBorder="0" applyAlignment="0" applyProtection="0"/>
    <xf numFmtId="0" fontId="41" fillId="20" borderId="0" applyNumberFormat="0" applyBorder="0" applyAlignment="0" applyProtection="0"/>
    <xf numFmtId="0" fontId="41" fillId="24" borderId="0" applyNumberFormat="0" applyBorder="0" applyAlignment="0" applyProtection="0"/>
    <xf numFmtId="0" fontId="41" fillId="28" borderId="0" applyNumberFormat="0" applyBorder="0" applyAlignment="0" applyProtection="0"/>
    <xf numFmtId="0" fontId="41" fillId="32" borderId="0" applyNumberFormat="0" applyBorder="0" applyAlignment="0" applyProtection="0"/>
    <xf numFmtId="0" fontId="41" fillId="9" borderId="0" applyNumberFormat="0" applyBorder="0" applyAlignment="0" applyProtection="0"/>
    <xf numFmtId="0" fontId="41" fillId="13" borderId="0" applyNumberFormat="0" applyBorder="0" applyAlignment="0" applyProtection="0"/>
    <xf numFmtId="0" fontId="41" fillId="17" borderId="0" applyNumberFormat="0" applyBorder="0" applyAlignment="0" applyProtection="0"/>
    <xf numFmtId="0" fontId="41" fillId="21" borderId="0" applyNumberFormat="0" applyBorder="0" applyAlignment="0" applyProtection="0"/>
    <xf numFmtId="0" fontId="41" fillId="25" borderId="0" applyNumberFormat="0" applyBorder="0" applyAlignment="0" applyProtection="0"/>
    <xf numFmtId="0" fontId="41" fillId="29" borderId="0" applyNumberFormat="0" applyBorder="0" applyAlignment="0" applyProtection="0"/>
    <xf numFmtId="0" fontId="42" fillId="3" borderId="0" applyNumberFormat="0" applyBorder="0" applyAlignment="0" applyProtection="0"/>
    <xf numFmtId="0" fontId="43" fillId="6" borderId="5" applyNumberFormat="0" applyAlignment="0" applyProtection="0"/>
    <xf numFmtId="0" fontId="44" fillId="7" borderId="8" applyNumberFormat="0" applyAlignment="0" applyProtection="0"/>
    <xf numFmtId="0" fontId="45" fillId="33" borderId="11" applyNumberFormat="0" applyFont="0" applyAlignment="0" applyProtection="0"/>
    <xf numFmtId="0" fontId="46"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3" fontId="46" fillId="0" borderId="0" applyFont="0" applyFill="0" applyBorder="0" applyAlignment="0" applyProtection="0"/>
    <xf numFmtId="0" fontId="50" fillId="2" borderId="0" applyNumberFormat="0" applyBorder="0" applyAlignment="0" applyProtection="0"/>
    <xf numFmtId="0" fontId="51" fillId="0" borderId="2" applyNumberFormat="0" applyFill="0" applyAlignment="0" applyProtection="0"/>
    <xf numFmtId="0" fontId="52" fillId="0" borderId="3" applyNumberFormat="0" applyFill="0" applyAlignment="0" applyProtection="0"/>
    <xf numFmtId="0" fontId="53" fillId="0" borderId="4" applyNumberFormat="0" applyFill="0" applyAlignment="0" applyProtection="0"/>
    <xf numFmtId="0" fontId="53" fillId="0" borderId="0" applyNumberFormat="0" applyFill="0" applyBorder="0" applyAlignment="0" applyProtection="0"/>
    <xf numFmtId="0" fontId="54" fillId="5" borderId="5" applyNumberFormat="0" applyAlignment="0" applyProtection="0"/>
    <xf numFmtId="0" fontId="31" fillId="0" borderId="0" applyNumberFormat="0" applyFill="0" applyBorder="0" applyAlignment="0" applyProtection="0"/>
    <xf numFmtId="0" fontId="55" fillId="0" borderId="7" applyNumberFormat="0" applyFill="0" applyAlignment="0" applyProtection="0"/>
    <xf numFmtId="167" fontId="46" fillId="0" borderId="0" applyFont="0" applyFill="0" applyBorder="0" applyAlignment="0" applyProtection="0"/>
    <xf numFmtId="0" fontId="56" fillId="4" borderId="0" applyNumberFormat="0" applyBorder="0" applyAlignment="0" applyProtection="0"/>
    <xf numFmtId="0" fontId="38" fillId="0" borderId="0"/>
    <xf numFmtId="0" fontId="40" fillId="0" borderId="0"/>
    <xf numFmtId="0" fontId="57" fillId="0" borderId="0"/>
    <xf numFmtId="0" fontId="40" fillId="8" borderId="9" applyNumberFormat="0" applyFont="0" applyAlignment="0" applyProtection="0"/>
    <xf numFmtId="0" fontId="58" fillId="6" borderId="6" applyNumberForma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8" fillId="0" borderId="0" applyFont="0" applyFill="0" applyBorder="0" applyAlignment="0" applyProtection="0"/>
    <xf numFmtId="9" fontId="28" fillId="0" borderId="0" applyFont="0" applyFill="0" applyBorder="0" applyAlignment="0" applyProtection="0"/>
    <xf numFmtId="0" fontId="59" fillId="34" borderId="0" applyNumberFormat="0" applyBorder="0" applyAlignment="0" applyProtection="0"/>
    <xf numFmtId="0" fontId="34" fillId="0" borderId="0"/>
    <xf numFmtId="0" fontId="60" fillId="0" borderId="12">
      <alignment horizontal="center"/>
    </xf>
    <xf numFmtId="0" fontId="61" fillId="0" borderId="0" applyNumberFormat="0" applyFill="0" applyBorder="0" applyAlignment="0" applyProtection="0"/>
    <xf numFmtId="0" fontId="62" fillId="0" borderId="13" applyNumberFormat="0" applyFill="0" applyAlignment="0" applyProtection="0"/>
    <xf numFmtId="0" fontId="63" fillId="0" borderId="14" applyNumberFormat="0" applyFill="0" applyAlignment="0" applyProtection="0"/>
    <xf numFmtId="0" fontId="64" fillId="0" borderId="15" applyNumberFormat="0" applyFill="0" applyAlignment="0" applyProtection="0"/>
    <xf numFmtId="0" fontId="64" fillId="0" borderId="0" applyNumberFormat="0" applyFill="0" applyBorder="0" applyAlignment="0" applyProtection="0"/>
    <xf numFmtId="0" fontId="65" fillId="0" borderId="10" applyNumberFormat="0" applyFill="0" applyAlignment="0" applyProtection="0"/>
    <xf numFmtId="0" fontId="66" fillId="35" borderId="16" applyNumberFormat="0" applyAlignment="0" applyProtection="0"/>
    <xf numFmtId="2" fontId="46" fillId="0" borderId="0" applyFont="0" applyFill="0" applyBorder="0" applyAlignment="0" applyProtection="0"/>
    <xf numFmtId="0" fontId="67"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9" fontId="29"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71" fillId="0" borderId="2" applyNumberFormat="0" applyFill="0" applyAlignment="0" applyProtection="0"/>
    <xf numFmtId="0" fontId="72" fillId="0" borderId="3" applyNumberFormat="0" applyFill="0" applyAlignment="0" applyProtection="0"/>
    <xf numFmtId="0" fontId="73" fillId="0" borderId="4" applyNumberFormat="0" applyFill="0" applyAlignment="0" applyProtection="0"/>
    <xf numFmtId="0" fontId="73" fillId="0" borderId="0" applyNumberFormat="0" applyFill="0" applyBorder="0" applyAlignment="0" applyProtection="0"/>
    <xf numFmtId="0" fontId="74" fillId="2" borderId="0" applyNumberFormat="0" applyBorder="0" applyAlignment="0" applyProtection="0"/>
    <xf numFmtId="0" fontId="75" fillId="3" borderId="0" applyNumberFormat="0" applyBorder="0" applyAlignment="0" applyProtection="0"/>
    <xf numFmtId="0" fontId="76" fillId="4" borderId="0" applyNumberFormat="0" applyBorder="0" applyAlignment="0" applyProtection="0"/>
    <xf numFmtId="0" fontId="77" fillId="5" borderId="5" applyNumberFormat="0" applyAlignment="0" applyProtection="0"/>
    <xf numFmtId="0" fontId="78" fillId="6" borderId="6" applyNumberFormat="0" applyAlignment="0" applyProtection="0"/>
    <xf numFmtId="0" fontId="79" fillId="6" borderId="5" applyNumberFormat="0" applyAlignment="0" applyProtection="0"/>
    <xf numFmtId="0" fontId="80" fillId="0" borderId="7" applyNumberFormat="0" applyFill="0" applyAlignment="0" applyProtection="0"/>
    <xf numFmtId="0" fontId="81" fillId="7" borderId="8"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10" applyNumberFormat="0" applyFill="0" applyAlignment="0" applyProtection="0"/>
    <xf numFmtId="0" fontId="85"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85" fillId="32" borderId="0" applyNumberFormat="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0" fontId="37" fillId="0" borderId="0"/>
    <xf numFmtId="9" fontId="37" fillId="0" borderId="0" applyFont="0" applyFill="0" applyBorder="0" applyAlignment="0" applyProtection="0"/>
    <xf numFmtId="0" fontId="27" fillId="0" borderId="0"/>
    <xf numFmtId="9" fontId="28" fillId="0" borderId="0" applyFont="0" applyFill="0" applyBorder="0" applyAlignment="0" applyProtection="0"/>
    <xf numFmtId="9" fontId="27" fillId="0" borderId="0" applyFont="0" applyFill="0" applyBorder="0" applyAlignment="0" applyProtection="0"/>
    <xf numFmtId="0" fontId="28" fillId="0" borderId="0"/>
    <xf numFmtId="164" fontId="28" fillId="0" borderId="0" applyFont="0" applyFill="0" applyBorder="0" applyAlignment="0" applyProtection="0"/>
    <xf numFmtId="164" fontId="27" fillId="0" borderId="0" applyFont="0" applyFill="0" applyBorder="0" applyAlignment="0" applyProtection="0"/>
    <xf numFmtId="0" fontId="87" fillId="0" borderId="0"/>
    <xf numFmtId="0" fontId="27" fillId="8" borderId="9" applyNumberFormat="0" applyFont="0" applyAlignment="0" applyProtection="0"/>
    <xf numFmtId="0" fontId="26" fillId="0" borderId="0"/>
    <xf numFmtId="0" fontId="26" fillId="0" borderId="0"/>
    <xf numFmtId="9" fontId="26" fillId="0" borderId="0" applyFont="0" applyFill="0" applyBorder="0" applyAlignment="0" applyProtection="0"/>
    <xf numFmtId="164" fontId="26"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0" fontId="90" fillId="0" borderId="0"/>
    <xf numFmtId="0" fontId="28" fillId="0" borderId="0"/>
    <xf numFmtId="9" fontId="90" fillId="0" borderId="0" applyFont="0" applyFill="0" applyBorder="0" applyAlignment="0" applyProtection="0"/>
    <xf numFmtId="0" fontId="28" fillId="0" borderId="0"/>
    <xf numFmtId="0" fontId="28" fillId="0" borderId="0"/>
    <xf numFmtId="0" fontId="28" fillId="0" borderId="0"/>
    <xf numFmtId="0" fontId="28" fillId="0" borderId="0"/>
    <xf numFmtId="0" fontId="90" fillId="0" borderId="0"/>
    <xf numFmtId="9" fontId="28" fillId="0" borderId="0" applyFont="0" applyFill="0" applyBorder="0" applyAlignment="0" applyProtection="0"/>
    <xf numFmtId="0" fontId="28" fillId="0" borderId="0"/>
    <xf numFmtId="0" fontId="23" fillId="0" borderId="0"/>
    <xf numFmtId="164" fontId="23" fillId="0" borderId="0" applyFont="0" applyFill="0" applyBorder="0" applyAlignment="0" applyProtection="0"/>
    <xf numFmtId="9" fontId="2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37" fillId="0" borderId="0"/>
    <xf numFmtId="43" fontId="23" fillId="0" borderId="0" applyFont="0" applyFill="0" applyBorder="0" applyAlignment="0" applyProtection="0"/>
    <xf numFmtId="0" fontId="34" fillId="0" borderId="0"/>
    <xf numFmtId="0" fontId="93" fillId="0" borderId="0"/>
    <xf numFmtId="0" fontId="23" fillId="0" borderId="0"/>
    <xf numFmtId="164" fontId="28" fillId="0" borderId="0" applyFont="0" applyFill="0" applyBorder="0" applyAlignment="0" applyProtection="0"/>
    <xf numFmtId="0" fontId="34" fillId="0" borderId="0"/>
    <xf numFmtId="0" fontId="22" fillId="0" borderId="0"/>
    <xf numFmtId="0" fontId="21" fillId="0" borderId="0"/>
    <xf numFmtId="0" fontId="20" fillId="0" borderId="0"/>
    <xf numFmtId="0" fontId="19" fillId="0" borderId="0"/>
    <xf numFmtId="164" fontId="19" fillId="0" borderId="0" applyFont="0" applyFill="0" applyBorder="0" applyAlignment="0" applyProtection="0"/>
    <xf numFmtId="9" fontId="19" fillId="0" borderId="0" applyFont="0" applyFill="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0" fontId="94" fillId="0" borderId="0" applyNumberFormat="0" applyBorder="0" applyAlignment="0"/>
    <xf numFmtId="0" fontId="17" fillId="0" borderId="0"/>
    <xf numFmtId="0" fontId="16" fillId="0" borderId="0"/>
    <xf numFmtId="0" fontId="15" fillId="0" borderId="0"/>
    <xf numFmtId="0" fontId="95" fillId="0" borderId="0" applyFill="0" applyProtection="0"/>
    <xf numFmtId="0" fontId="14" fillId="0" borderId="0"/>
    <xf numFmtId="0" fontId="13" fillId="0" borderId="0"/>
    <xf numFmtId="0" fontId="13" fillId="0" borderId="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164" fontId="12" fillId="0" borderId="0" applyFont="0" applyFill="0" applyBorder="0" applyAlignment="0" applyProtection="0"/>
    <xf numFmtId="0" fontId="11" fillId="0" borderId="0"/>
    <xf numFmtId="0" fontId="10" fillId="0" borderId="0"/>
    <xf numFmtId="0" fontId="10" fillId="0" borderId="0"/>
    <xf numFmtId="0" fontId="34" fillId="0" borderId="0"/>
    <xf numFmtId="9" fontId="10" fillId="0" borderId="0" applyFont="0" applyFill="0" applyBorder="0" applyAlignment="0" applyProtection="0"/>
    <xf numFmtId="0" fontId="10" fillId="0" borderId="0"/>
    <xf numFmtId="0" fontId="10" fillId="0" borderId="0"/>
    <xf numFmtId="0" fontId="9" fillId="0" borderId="0"/>
    <xf numFmtId="0" fontId="57" fillId="0" borderId="0"/>
    <xf numFmtId="0" fontId="99" fillId="0" borderId="0"/>
    <xf numFmtId="0" fontId="8"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88"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46" fillId="0" borderId="0" applyFon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3" fontId="46" fillId="0" borderId="0" applyFont="0" applyFill="0" applyBorder="0" applyAlignment="0" applyProtection="0"/>
    <xf numFmtId="0" fontId="91" fillId="0" borderId="0" applyNumberFormat="0" applyFill="0" applyBorder="0" applyAlignment="0" applyProtection="0">
      <alignment vertical="top"/>
      <protection locked="0"/>
    </xf>
    <xf numFmtId="167" fontId="46" fillId="0" borderId="0" applyFont="0" applyFill="0" applyBorder="0" applyAlignment="0" applyProtection="0"/>
    <xf numFmtId="0" fontId="7" fillId="0" borderId="0"/>
    <xf numFmtId="0" fontId="7" fillId="0" borderId="0"/>
    <xf numFmtId="0" fontId="7" fillId="0" borderId="0"/>
    <xf numFmtId="0" fontId="90" fillId="0" borderId="0"/>
    <xf numFmtId="169" fontId="34" fillId="0" borderId="0" applyNumberFormat="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2" fontId="46" fillId="0" borderId="0" applyFont="0" applyFill="0" applyBorder="0" applyAlignment="0" applyProtection="0"/>
    <xf numFmtId="169" fontId="34" fillId="0" borderId="0" applyNumberFormat="0" applyFont="0" applyFill="0" applyBorder="0" applyAlignment="0" applyProtection="0"/>
    <xf numFmtId="0" fontId="34" fillId="0" borderId="0"/>
    <xf numFmtId="9" fontId="88"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 fillId="0" borderId="0"/>
    <xf numFmtId="9" fontId="4" fillId="0" borderId="0" applyFont="0" applyFill="0" applyBorder="0" applyAlignment="0" applyProtection="0"/>
    <xf numFmtId="0" fontId="5"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 fillId="0" borderId="0"/>
    <xf numFmtId="0" fontId="28" fillId="0" borderId="0"/>
    <xf numFmtId="9" fontId="3"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5" fillId="0" borderId="0"/>
    <xf numFmtId="0" fontId="88" fillId="0" borderId="0"/>
    <xf numFmtId="9" fontId="88" fillId="0" borderId="0" applyFont="0" applyFill="0" applyBorder="0" applyAlignment="0" applyProtection="0"/>
    <xf numFmtId="0" fontId="1" fillId="0" borderId="0"/>
    <xf numFmtId="9" fontId="28" fillId="0" borderId="0" applyFont="0" applyFill="0" applyBorder="0" applyAlignment="0" applyProtection="0"/>
    <xf numFmtId="0" fontId="116" fillId="0" borderId="0"/>
    <xf numFmtId="0" fontId="132" fillId="0" borderId="0"/>
    <xf numFmtId="9" fontId="34" fillId="0" borderId="0" applyFont="0" applyFill="0" applyBorder="0" applyAlignment="0" applyProtection="0"/>
  </cellStyleXfs>
  <cellXfs count="332">
    <xf numFmtId="0" fontId="0" fillId="0" borderId="0" xfId="0"/>
    <xf numFmtId="9" fontId="0" fillId="0" borderId="0" xfId="7" applyFont="1"/>
    <xf numFmtId="9" fontId="36" fillId="0" borderId="0" xfId="7" applyFont="1"/>
    <xf numFmtId="0" fontId="0" fillId="0" borderId="0" xfId="0" applyAlignment="1">
      <alignment wrapText="1"/>
    </xf>
    <xf numFmtId="0" fontId="88" fillId="0" borderId="0" xfId="0" applyFont="1"/>
    <xf numFmtId="9" fontId="36" fillId="0" borderId="0" xfId="7" applyFont="1" applyAlignment="1">
      <alignment horizontal="center"/>
    </xf>
    <xf numFmtId="9" fontId="36" fillId="0" borderId="0" xfId="7" applyFont="1" applyBorder="1" applyAlignment="1">
      <alignment horizontal="center"/>
    </xf>
    <xf numFmtId="0" fontId="36" fillId="0" borderId="0" xfId="171" applyFont="1"/>
    <xf numFmtId="9" fontId="88" fillId="0" borderId="0" xfId="173" applyFont="1"/>
    <xf numFmtId="168" fontId="36" fillId="0" borderId="0" xfId="171" applyNumberFormat="1" applyFont="1"/>
    <xf numFmtId="165" fontId="36" fillId="0" borderId="0" xfId="171" applyNumberFormat="1" applyFont="1"/>
    <xf numFmtId="3" fontId="36" fillId="0" borderId="0" xfId="171" applyNumberFormat="1" applyFont="1"/>
    <xf numFmtId="165" fontId="88" fillId="0" borderId="0" xfId="173" applyNumberFormat="1" applyFont="1"/>
    <xf numFmtId="0" fontId="36" fillId="0" borderId="1" xfId="171" applyFont="1" applyBorder="1"/>
    <xf numFmtId="168" fontId="36" fillId="0" borderId="1" xfId="171" applyNumberFormat="1" applyFont="1" applyBorder="1"/>
    <xf numFmtId="9" fontId="88" fillId="0" borderId="1" xfId="173" applyFont="1" applyBorder="1"/>
    <xf numFmtId="0" fontId="28" fillId="0" borderId="0" xfId="177"/>
    <xf numFmtId="3" fontId="0" fillId="0" borderId="0" xfId="0" applyNumberFormat="1"/>
    <xf numFmtId="0" fontId="88" fillId="0" borderId="0" xfId="235"/>
    <xf numFmtId="9" fontId="0" fillId="0" borderId="1" xfId="259" applyFont="1" applyBorder="1"/>
    <xf numFmtId="9" fontId="89" fillId="0" borderId="1" xfId="235" applyNumberFormat="1" applyFont="1" applyBorder="1"/>
    <xf numFmtId="9" fontId="88" fillId="0" borderId="1" xfId="235" applyNumberFormat="1" applyBorder="1"/>
    <xf numFmtId="0" fontId="7" fillId="0" borderId="1" xfId="251" applyBorder="1"/>
    <xf numFmtId="9" fontId="0" fillId="0" borderId="0" xfId="259" applyFont="1" applyBorder="1"/>
    <xf numFmtId="9" fontId="89" fillId="0" borderId="0" xfId="235" applyNumberFormat="1" applyFont="1" applyBorder="1"/>
    <xf numFmtId="9" fontId="88" fillId="0" borderId="0" xfId="235" applyNumberFormat="1" applyBorder="1"/>
    <xf numFmtId="0" fontId="7" fillId="0" borderId="0" xfId="251" applyBorder="1"/>
    <xf numFmtId="0" fontId="7" fillId="0" borderId="0" xfId="251" applyFill="1" applyBorder="1"/>
    <xf numFmtId="9" fontId="0" fillId="0" borderId="0" xfId="259" applyFont="1"/>
    <xf numFmtId="9" fontId="88" fillId="0" borderId="0" xfId="235" applyNumberFormat="1"/>
    <xf numFmtId="0" fontId="7" fillId="0" borderId="0" xfId="251"/>
    <xf numFmtId="9" fontId="89" fillId="0" borderId="0" xfId="235" applyNumberFormat="1" applyFont="1"/>
    <xf numFmtId="0" fontId="88" fillId="0" borderId="0" xfId="235" applyAlignment="1">
      <alignment wrapText="1"/>
    </xf>
    <xf numFmtId="0" fontId="88" fillId="0" borderId="0" xfId="235" applyAlignment="1">
      <alignment horizontal="center" vertical="center" wrapText="1"/>
    </xf>
    <xf numFmtId="3" fontId="28" fillId="0" borderId="0" xfId="177" applyNumberFormat="1"/>
    <xf numFmtId="9" fontId="69" fillId="0" borderId="0" xfId="259" applyFont="1" applyAlignment="1">
      <alignment horizontal="center"/>
    </xf>
    <xf numFmtId="0" fontId="28" fillId="0" borderId="0" xfId="177" applyAlignment="1">
      <alignment horizontal="center" vertical="center"/>
    </xf>
    <xf numFmtId="0" fontId="28" fillId="0" borderId="0" xfId="177" applyFont="1"/>
    <xf numFmtId="0" fontId="96" fillId="0" borderId="0" xfId="177" applyFont="1"/>
    <xf numFmtId="9" fontId="36" fillId="0" borderId="0" xfId="7" applyFont="1" applyBorder="1"/>
    <xf numFmtId="1" fontId="0" fillId="0" borderId="0" xfId="0" applyNumberFormat="1"/>
    <xf numFmtId="3" fontId="100" fillId="0" borderId="0" xfId="0" applyNumberFormat="1" applyFont="1"/>
    <xf numFmtId="0" fontId="0" fillId="0" borderId="0" xfId="0" applyAlignment="1">
      <alignment horizontal="center" vertical="center" wrapText="1"/>
    </xf>
    <xf numFmtId="0" fontId="96" fillId="0" borderId="0" xfId="0" applyFont="1"/>
    <xf numFmtId="3" fontId="96" fillId="0" borderId="0" xfId="0" applyNumberFormat="1" applyFont="1"/>
    <xf numFmtId="0" fontId="0" fillId="0" borderId="0" xfId="0" applyAlignment="1">
      <alignment horizontal="center" wrapText="1"/>
    </xf>
    <xf numFmtId="0" fontId="102" fillId="0" borderId="17" xfId="0" applyFont="1" applyBorder="1" applyAlignment="1">
      <alignment horizontal="center" wrapText="1"/>
    </xf>
    <xf numFmtId="0" fontId="102" fillId="0" borderId="17" xfId="0" applyFont="1" applyBorder="1" applyAlignment="1">
      <alignment horizontal="center" vertical="center" wrapText="1"/>
    </xf>
    <xf numFmtId="0" fontId="102" fillId="0" borderId="18" xfId="0" applyFont="1" applyBorder="1" applyAlignment="1">
      <alignment vertical="center"/>
    </xf>
    <xf numFmtId="3" fontId="102" fillId="0" borderId="18" xfId="0" applyNumberFormat="1" applyFont="1" applyBorder="1" applyAlignment="1">
      <alignment horizontal="center" vertical="center"/>
    </xf>
    <xf numFmtId="9" fontId="102" fillId="0" borderId="18" xfId="7" applyFont="1" applyBorder="1" applyAlignment="1">
      <alignment horizontal="center" vertical="center"/>
    </xf>
    <xf numFmtId="0" fontId="102" fillId="0" borderId="0" xfId="0" applyFont="1" applyBorder="1" applyAlignment="1">
      <alignment vertical="center"/>
    </xf>
    <xf numFmtId="3" fontId="102" fillId="0" borderId="0" xfId="0" applyNumberFormat="1" applyFont="1" applyBorder="1" applyAlignment="1">
      <alignment horizontal="center" vertical="center"/>
    </xf>
    <xf numFmtId="9" fontId="102" fillId="0" borderId="0" xfId="7" applyFont="1" applyBorder="1" applyAlignment="1">
      <alignment horizontal="center" vertical="center"/>
    </xf>
    <xf numFmtId="0" fontId="102" fillId="0" borderId="0" xfId="0" applyFont="1" applyBorder="1" applyAlignment="1">
      <alignment vertical="center" wrapText="1"/>
    </xf>
    <xf numFmtId="0" fontId="102" fillId="0" borderId="1" xfId="0" applyFont="1" applyBorder="1" applyAlignment="1">
      <alignment vertical="center"/>
    </xf>
    <xf numFmtId="3" fontId="102" fillId="0" borderId="1" xfId="0" applyNumberFormat="1" applyFont="1" applyBorder="1" applyAlignment="1">
      <alignment horizontal="center" vertical="center"/>
    </xf>
    <xf numFmtId="0" fontId="36" fillId="0" borderId="0" xfId="171" applyFont="1" applyBorder="1"/>
    <xf numFmtId="9" fontId="88" fillId="0" borderId="0" xfId="173" applyFont="1" applyBorder="1"/>
    <xf numFmtId="168" fontId="36" fillId="0" borderId="0" xfId="171" applyNumberFormat="1" applyFont="1" applyBorder="1"/>
    <xf numFmtId="165" fontId="88" fillId="0" borderId="0" xfId="7" applyNumberFormat="1" applyFont="1"/>
    <xf numFmtId="0" fontId="88" fillId="0" borderId="0" xfId="235" applyBorder="1"/>
    <xf numFmtId="3" fontId="88" fillId="0" borderId="0" xfId="235" applyNumberFormat="1" applyAlignment="1">
      <alignment horizontal="center"/>
    </xf>
    <xf numFmtId="165" fontId="88" fillId="0" borderId="0" xfId="7" applyNumberFormat="1" applyFont="1" applyAlignment="1">
      <alignment horizontal="center"/>
    </xf>
    <xf numFmtId="1" fontId="88" fillId="0" borderId="0" xfId="235" applyNumberFormat="1" applyAlignment="1">
      <alignment horizontal="center"/>
    </xf>
    <xf numFmtId="165" fontId="0" fillId="0" borderId="0" xfId="259" applyNumberFormat="1" applyFont="1" applyAlignment="1">
      <alignment horizontal="center"/>
    </xf>
    <xf numFmtId="1" fontId="88" fillId="0" borderId="0" xfId="7" applyNumberFormat="1" applyFont="1" applyAlignment="1">
      <alignment horizontal="center"/>
    </xf>
    <xf numFmtId="0" fontId="88" fillId="0" borderId="0" xfId="286" applyFont="1"/>
    <xf numFmtId="0" fontId="88" fillId="0" borderId="0" xfId="286" applyFont="1" applyAlignment="1">
      <alignment horizontal="center"/>
    </xf>
    <xf numFmtId="3" fontId="88" fillId="0" borderId="0" xfId="286" applyNumberFormat="1" applyFont="1" applyAlignment="1">
      <alignment horizontal="center"/>
    </xf>
    <xf numFmtId="9" fontId="88" fillId="0" borderId="0" xfId="287" applyFont="1" applyAlignment="1">
      <alignment horizontal="center"/>
    </xf>
    <xf numFmtId="165" fontId="88" fillId="0" borderId="0" xfId="286" applyNumberFormat="1" applyFont="1" applyAlignment="1">
      <alignment horizontal="center"/>
    </xf>
    <xf numFmtId="9" fontId="88" fillId="0" borderId="0" xfId="287" applyFont="1"/>
    <xf numFmtId="165" fontId="88" fillId="0" borderId="0" xfId="287" applyNumberFormat="1" applyFont="1"/>
    <xf numFmtId="3" fontId="88" fillId="0" borderId="0" xfId="286" applyNumberFormat="1" applyFont="1"/>
    <xf numFmtId="9" fontId="88" fillId="0" borderId="0" xfId="286" applyNumberFormat="1" applyFont="1"/>
    <xf numFmtId="9" fontId="88" fillId="0" borderId="0" xfId="287" applyFont="1" applyAlignment="1">
      <alignment horizontal="center" wrapText="1"/>
    </xf>
    <xf numFmtId="3" fontId="103" fillId="0" borderId="0" xfId="286" applyNumberFormat="1" applyFont="1" applyAlignment="1">
      <alignment horizontal="center"/>
    </xf>
    <xf numFmtId="2" fontId="103" fillId="0" borderId="0" xfId="286" applyNumberFormat="1" applyFont="1" applyAlignment="1">
      <alignment horizontal="center"/>
    </xf>
    <xf numFmtId="3" fontId="104" fillId="0" borderId="0" xfId="286" applyNumberFormat="1" applyFont="1" applyAlignment="1">
      <alignment horizontal="center"/>
    </xf>
    <xf numFmtId="9" fontId="88" fillId="0" borderId="0" xfId="286" applyNumberFormat="1" applyFont="1" applyAlignment="1">
      <alignment horizontal="center"/>
    </xf>
    <xf numFmtId="4" fontId="88" fillId="0" borderId="0" xfId="286" applyNumberFormat="1" applyFont="1" applyAlignment="1">
      <alignment horizontal="center"/>
    </xf>
    <xf numFmtId="3" fontId="88" fillId="0" borderId="0" xfId="286" applyNumberFormat="1" applyFont="1" applyFill="1" applyAlignment="1">
      <alignment horizontal="center"/>
    </xf>
    <xf numFmtId="9" fontId="104" fillId="0" borderId="0" xfId="287" applyFont="1" applyAlignment="1">
      <alignment horizontal="center"/>
    </xf>
    <xf numFmtId="0" fontId="104" fillId="0" borderId="0" xfId="286" applyFont="1" applyAlignment="1">
      <alignment horizontal="center"/>
    </xf>
    <xf numFmtId="9" fontId="88" fillId="0" borderId="0" xfId="287" applyFont="1" applyBorder="1" applyAlignment="1">
      <alignment horizontal="center"/>
    </xf>
    <xf numFmtId="9" fontId="88" fillId="0" borderId="19" xfId="287" applyFont="1" applyBorder="1" applyAlignment="1">
      <alignment horizontal="center"/>
    </xf>
    <xf numFmtId="3" fontId="88" fillId="0" borderId="19" xfId="286" applyNumberFormat="1" applyFont="1" applyBorder="1" applyAlignment="1">
      <alignment horizontal="center"/>
    </xf>
    <xf numFmtId="3" fontId="88" fillId="0" borderId="0" xfId="286" applyNumberFormat="1" applyFont="1" applyBorder="1" applyAlignment="1">
      <alignment horizontal="center"/>
    </xf>
    <xf numFmtId="3" fontId="88" fillId="0" borderId="0" xfId="286" applyNumberFormat="1" applyFont="1" applyAlignment="1"/>
    <xf numFmtId="0" fontId="88" fillId="0" borderId="0" xfId="286" applyFont="1" applyAlignment="1">
      <alignment horizontal="center" wrapText="1"/>
    </xf>
    <xf numFmtId="3" fontId="88" fillId="0" borderId="0" xfId="286" applyNumberFormat="1" applyFont="1" applyAlignment="1">
      <alignment horizontal="center" wrapText="1"/>
    </xf>
    <xf numFmtId="1" fontId="103" fillId="0" borderId="0" xfId="286" applyNumberFormat="1" applyFont="1" applyAlignment="1">
      <alignment horizontal="center"/>
    </xf>
    <xf numFmtId="3" fontId="89" fillId="0" borderId="0" xfId="286" applyNumberFormat="1" applyFont="1" applyAlignment="1">
      <alignment horizontal="center"/>
    </xf>
    <xf numFmtId="9" fontId="103" fillId="0" borderId="0" xfId="287" applyFont="1" applyAlignment="1">
      <alignment horizontal="center"/>
    </xf>
    <xf numFmtId="3" fontId="103" fillId="0" borderId="0" xfId="286" applyNumberFormat="1" applyFont="1" applyFill="1" applyAlignment="1">
      <alignment horizontal="center"/>
    </xf>
    <xf numFmtId="0" fontId="88" fillId="0" borderId="0" xfId="286" applyFont="1" applyAlignment="1">
      <alignment horizontal="center" vertical="center" wrapText="1"/>
    </xf>
    <xf numFmtId="0" fontId="103" fillId="0" borderId="0" xfId="286" applyFont="1" applyAlignment="1">
      <alignment horizontal="center"/>
    </xf>
    <xf numFmtId="0" fontId="104" fillId="0" borderId="0" xfId="286" applyFont="1" applyAlignment="1">
      <alignment horizontal="center" vertical="center" wrapText="1"/>
    </xf>
    <xf numFmtId="0" fontId="105" fillId="0" borderId="0" xfId="286" applyFont="1" applyAlignment="1">
      <alignment wrapText="1"/>
    </xf>
    <xf numFmtId="0" fontId="105" fillId="0" borderId="0" xfId="286" applyFont="1" applyAlignment="1">
      <alignment horizontal="center" vertical="center" wrapText="1"/>
    </xf>
    <xf numFmtId="0" fontId="88" fillId="0" borderId="0" xfId="286" applyFont="1" applyFill="1" applyAlignment="1">
      <alignment horizontal="center" vertical="center" wrapText="1"/>
    </xf>
    <xf numFmtId="0" fontId="105" fillId="0" borderId="0" xfId="286" applyFont="1"/>
    <xf numFmtId="0" fontId="88" fillId="0" borderId="0" xfId="286" applyFont="1" applyFill="1"/>
    <xf numFmtId="165" fontId="36" fillId="0" borderId="0" xfId="7" applyNumberFormat="1" applyFont="1" applyAlignment="1">
      <alignment horizontal="center"/>
    </xf>
    <xf numFmtId="165" fontId="36" fillId="0" borderId="0" xfId="171" applyNumberFormat="1" applyFont="1" applyAlignment="1">
      <alignment horizontal="center"/>
    </xf>
    <xf numFmtId="0" fontId="36" fillId="0" borderId="1" xfId="171" applyFont="1" applyBorder="1" applyAlignment="1">
      <alignment horizontal="center" vertical="center" wrapText="1"/>
    </xf>
    <xf numFmtId="0" fontId="36" fillId="0" borderId="0" xfId="171" applyFont="1" applyAlignment="1">
      <alignment horizontal="center" vertical="center" wrapText="1"/>
    </xf>
    <xf numFmtId="165" fontId="36" fillId="0" borderId="0" xfId="171" applyNumberFormat="1" applyFont="1" applyBorder="1" applyAlignment="1">
      <alignment horizontal="center"/>
    </xf>
    <xf numFmtId="9" fontId="86" fillId="0" borderId="0" xfId="7" applyFont="1" applyBorder="1" applyAlignment="1">
      <alignment horizontal="center"/>
    </xf>
    <xf numFmtId="165" fontId="36" fillId="0" borderId="0" xfId="7" applyNumberFormat="1" applyFont="1" applyBorder="1" applyAlignment="1">
      <alignment horizontal="center"/>
    </xf>
    <xf numFmtId="9" fontId="36" fillId="0" borderId="0" xfId="7" applyNumberFormat="1" applyFont="1" applyBorder="1" applyAlignment="1">
      <alignment horizontal="center"/>
    </xf>
    <xf numFmtId="165" fontId="36" fillId="0" borderId="1" xfId="171" applyNumberFormat="1" applyFont="1" applyBorder="1" applyAlignment="1">
      <alignment horizontal="center"/>
    </xf>
    <xf numFmtId="9" fontId="36" fillId="0" borderId="1" xfId="7" applyFont="1" applyBorder="1" applyAlignment="1">
      <alignment horizontal="center"/>
    </xf>
    <xf numFmtId="165" fontId="36" fillId="0" borderId="1" xfId="7" applyNumberFormat="1" applyFont="1" applyBorder="1" applyAlignment="1">
      <alignment horizontal="center"/>
    </xf>
    <xf numFmtId="0" fontId="106" fillId="0" borderId="0" xfId="0" applyFont="1"/>
    <xf numFmtId="0" fontId="106" fillId="0" borderId="0" xfId="0" applyFont="1" applyAlignment="1">
      <alignment wrapText="1"/>
    </xf>
    <xf numFmtId="9" fontId="106" fillId="0" borderId="0" xfId="7" applyFont="1"/>
    <xf numFmtId="9" fontId="106" fillId="0" borderId="0" xfId="7" applyFont="1" applyAlignment="1">
      <alignment wrapText="1"/>
    </xf>
    <xf numFmtId="9" fontId="106" fillId="0" borderId="0" xfId="0" applyNumberFormat="1" applyFont="1"/>
    <xf numFmtId="0" fontId="106" fillId="0" borderId="1" xfId="162" applyFont="1" applyBorder="1"/>
    <xf numFmtId="9" fontId="106" fillId="0" borderId="1" xfId="7" applyFont="1" applyBorder="1"/>
    <xf numFmtId="9" fontId="107" fillId="0" borderId="0" xfId="7" applyFont="1" applyAlignment="1">
      <alignment wrapText="1"/>
    </xf>
    <xf numFmtId="9" fontId="106" fillId="0" borderId="0" xfId="7" applyNumberFormat="1" applyFont="1"/>
    <xf numFmtId="9" fontId="106" fillId="0" borderId="1" xfId="7" applyNumberFormat="1" applyFont="1" applyBorder="1"/>
    <xf numFmtId="0" fontId="106" fillId="0" borderId="0" xfId="0" applyFont="1" applyBorder="1"/>
    <xf numFmtId="0" fontId="106" fillId="0" borderId="0" xfId="0" applyFont="1" applyBorder="1" applyAlignment="1">
      <alignment wrapText="1"/>
    </xf>
    <xf numFmtId="2" fontId="106" fillId="0" borderId="0" xfId="7" applyNumberFormat="1" applyFont="1" applyBorder="1"/>
    <xf numFmtId="9" fontId="106" fillId="0" borderId="0" xfId="7" applyFont="1" applyBorder="1"/>
    <xf numFmtId="2" fontId="106" fillId="0" borderId="0" xfId="0" applyNumberFormat="1" applyFont="1" applyBorder="1"/>
    <xf numFmtId="9" fontId="106" fillId="0" borderId="0" xfId="0" applyNumberFormat="1" applyFont="1" applyBorder="1"/>
    <xf numFmtId="2" fontId="106" fillId="0" borderId="0" xfId="160" applyNumberFormat="1" applyFont="1" applyBorder="1"/>
    <xf numFmtId="0" fontId="106" fillId="0" borderId="1" xfId="0" applyFont="1" applyBorder="1"/>
    <xf numFmtId="2" fontId="106" fillId="0" borderId="1" xfId="0" applyNumberFormat="1" applyFont="1" applyBorder="1"/>
    <xf numFmtId="0" fontId="106" fillId="0" borderId="1" xfId="0" applyFont="1" applyBorder="1" applyAlignment="1">
      <alignment wrapText="1"/>
    </xf>
    <xf numFmtId="0" fontId="106" fillId="0" borderId="0" xfId="0" applyFont="1" applyBorder="1" applyAlignment="1">
      <alignment vertical="center" wrapText="1"/>
    </xf>
    <xf numFmtId="0" fontId="88" fillId="0" borderId="0" xfId="0" applyFont="1" applyAlignment="1">
      <alignment horizontal="center" vertical="center" wrapText="1"/>
    </xf>
    <xf numFmtId="171" fontId="36" fillId="0" borderId="0" xfId="7" applyNumberFormat="1" applyFont="1"/>
    <xf numFmtId="0" fontId="109" fillId="0" borderId="17" xfId="0" applyFont="1" applyBorder="1" applyAlignment="1">
      <alignment horizontal="center" vertical="center" wrapText="1"/>
    </xf>
    <xf numFmtId="0" fontId="110" fillId="0" borderId="17" xfId="0" applyFont="1" applyBorder="1" applyAlignment="1">
      <alignment horizontal="center" vertical="center" wrapText="1"/>
    </xf>
    <xf numFmtId="0" fontId="109" fillId="0" borderId="18" xfId="0" applyFont="1" applyBorder="1" applyAlignment="1">
      <alignment vertical="center"/>
    </xf>
    <xf numFmtId="0" fontId="109" fillId="0" borderId="0" xfId="0" applyFont="1" applyBorder="1"/>
    <xf numFmtId="9" fontId="109" fillId="0" borderId="0" xfId="7" applyFont="1" applyBorder="1" applyAlignment="1">
      <alignment horizontal="center"/>
    </xf>
    <xf numFmtId="165" fontId="109" fillId="0" borderId="0" xfId="7" applyNumberFormat="1" applyFont="1" applyBorder="1" applyAlignment="1">
      <alignment horizontal="center"/>
    </xf>
    <xf numFmtId="170" fontId="110" fillId="0" borderId="0" xfId="7" applyNumberFormat="1" applyFont="1" applyBorder="1" applyAlignment="1">
      <alignment horizontal="center"/>
    </xf>
    <xf numFmtId="0" fontId="109" fillId="0" borderId="19" xfId="0" applyFont="1" applyBorder="1"/>
    <xf numFmtId="9" fontId="109" fillId="0" borderId="19" xfId="7" applyFont="1" applyBorder="1" applyAlignment="1">
      <alignment horizontal="center"/>
    </xf>
    <xf numFmtId="170" fontId="110" fillId="0" borderId="19" xfId="7" applyNumberFormat="1" applyFont="1" applyBorder="1" applyAlignment="1">
      <alignment horizontal="center"/>
    </xf>
    <xf numFmtId="165" fontId="109" fillId="0" borderId="19" xfId="7" applyNumberFormat="1" applyFont="1" applyBorder="1" applyAlignment="1">
      <alignment horizontal="center"/>
    </xf>
    <xf numFmtId="0" fontId="109" fillId="0" borderId="0" xfId="0" applyFont="1"/>
    <xf numFmtId="0" fontId="109" fillId="0" borderId="1" xfId="0" applyFont="1" applyBorder="1"/>
    <xf numFmtId="9" fontId="109" fillId="0" borderId="1" xfId="7" applyFont="1" applyBorder="1" applyAlignment="1">
      <alignment horizontal="center"/>
    </xf>
    <xf numFmtId="170" fontId="110" fillId="0" borderId="1" xfId="7" applyNumberFormat="1" applyFont="1" applyBorder="1" applyAlignment="1">
      <alignment horizontal="center"/>
    </xf>
    <xf numFmtId="165" fontId="109" fillId="0" borderId="1" xfId="7" applyNumberFormat="1" applyFont="1" applyBorder="1" applyAlignment="1">
      <alignment horizontal="center"/>
    </xf>
    <xf numFmtId="3" fontId="112" fillId="0" borderId="0" xfId="0" applyNumberFormat="1" applyFont="1" applyBorder="1" applyAlignment="1">
      <alignment horizontal="center"/>
    </xf>
    <xf numFmtId="9" fontId="88" fillId="0" borderId="0" xfId="235" applyNumberFormat="1" applyAlignment="1">
      <alignment wrapText="1"/>
    </xf>
    <xf numFmtId="0" fontId="5" fillId="0" borderId="0" xfId="437"/>
    <xf numFmtId="9" fontId="0" fillId="0" borderId="0" xfId="160" applyFont="1"/>
    <xf numFmtId="0" fontId="88" fillId="0" borderId="0" xfId="438"/>
    <xf numFmtId="9" fontId="1" fillId="0" borderId="0" xfId="439" applyFont="1"/>
    <xf numFmtId="9" fontId="0" fillId="0" borderId="0" xfId="439" applyFont="1"/>
    <xf numFmtId="0" fontId="1" fillId="0" borderId="0" xfId="440"/>
    <xf numFmtId="9" fontId="0" fillId="0" borderId="0" xfId="441" applyFont="1"/>
    <xf numFmtId="0" fontId="1" fillId="0" borderId="1" xfId="440" applyBorder="1"/>
    <xf numFmtId="0" fontId="88" fillId="0" borderId="0" xfId="438" applyAlignment="1">
      <alignment wrapText="1"/>
    </xf>
    <xf numFmtId="0" fontId="88" fillId="0" borderId="0" xfId="438" applyAlignment="1">
      <alignment horizontal="center" vertical="center" wrapText="1"/>
    </xf>
    <xf numFmtId="9" fontId="88" fillId="0" borderId="0" xfId="438" applyNumberFormat="1"/>
    <xf numFmtId="9" fontId="88" fillId="0" borderId="0" xfId="7" applyFont="1"/>
    <xf numFmtId="9" fontId="0" fillId="0" borderId="1" xfId="439" applyFont="1" applyBorder="1"/>
    <xf numFmtId="9" fontId="88" fillId="0" borderId="1" xfId="438" applyNumberFormat="1" applyBorder="1"/>
    <xf numFmtId="9" fontId="0" fillId="0" borderId="0" xfId="439" applyFont="1" applyBorder="1"/>
    <xf numFmtId="0" fontId="117" fillId="0" borderId="0" xfId="177" applyFont="1"/>
    <xf numFmtId="9" fontId="118" fillId="0" borderId="0" xfId="441" applyFont="1"/>
    <xf numFmtId="0" fontId="118" fillId="0" borderId="0" xfId="442" applyFont="1"/>
    <xf numFmtId="0" fontId="119" fillId="0" borderId="0" xfId="442" applyFont="1" applyAlignment="1">
      <alignment wrapText="1"/>
    </xf>
    <xf numFmtId="9" fontId="119" fillId="0" borderId="0" xfId="441" applyFont="1" applyAlignment="1">
      <alignment horizontal="center" vertical="center" wrapText="1"/>
    </xf>
    <xf numFmtId="0" fontId="119" fillId="0" borderId="0" xfId="442" applyFont="1" applyAlignment="1">
      <alignment horizontal="center" vertical="center" wrapText="1"/>
    </xf>
    <xf numFmtId="0" fontId="119" fillId="0" borderId="0" xfId="442" applyFont="1" applyAlignment="1">
      <alignment horizontal="center"/>
    </xf>
    <xf numFmtId="0" fontId="120" fillId="0" borderId="0" xfId="0" applyFont="1"/>
    <xf numFmtId="0" fontId="2" fillId="0" borderId="0" xfId="0" applyFont="1"/>
    <xf numFmtId="0" fontId="121" fillId="0" borderId="20" xfId="0" applyFont="1" applyBorder="1" applyAlignment="1">
      <alignment horizontal="center" vertical="center"/>
    </xf>
    <xf numFmtId="0" fontId="2" fillId="0" borderId="20" xfId="0" applyFont="1" applyBorder="1"/>
    <xf numFmtId="0" fontId="35" fillId="0" borderId="20" xfId="0" applyFont="1" applyBorder="1"/>
    <xf numFmtId="2" fontId="0" fillId="0" borderId="0" xfId="441" applyNumberFormat="1" applyFont="1"/>
    <xf numFmtId="0" fontId="122" fillId="0" borderId="20" xfId="0" applyFont="1" applyBorder="1"/>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0" xfId="0" applyFont="1"/>
    <xf numFmtId="0" fontId="40" fillId="0" borderId="0" xfId="0" applyFont="1"/>
    <xf numFmtId="0" fontId="117" fillId="0" borderId="0" xfId="0" applyFont="1"/>
    <xf numFmtId="3" fontId="88" fillId="0" borderId="0" xfId="0" applyNumberFormat="1" applyFont="1"/>
    <xf numFmtId="0" fontId="1" fillId="0" borderId="0" xfId="251" applyFont="1" applyBorder="1"/>
    <xf numFmtId="0" fontId="1" fillId="0" borderId="0" xfId="251" applyFont="1"/>
    <xf numFmtId="9" fontId="1" fillId="0" borderId="0" xfId="259" applyFont="1"/>
    <xf numFmtId="9" fontId="1" fillId="0" borderId="0" xfId="259" applyFont="1" applyBorder="1"/>
    <xf numFmtId="0" fontId="4" fillId="0" borderId="0" xfId="177" applyFont="1" applyAlignment="1">
      <alignment horizontal="center" vertical="center" wrapText="1"/>
    </xf>
    <xf numFmtId="3" fontId="4" fillId="0" borderId="0" xfId="177" applyNumberFormat="1" applyFont="1" applyAlignment="1">
      <alignment horizontal="center" vertical="center"/>
    </xf>
    <xf numFmtId="0" fontId="4" fillId="0" borderId="0" xfId="177" applyFont="1" applyAlignment="1">
      <alignment horizontal="center" vertical="center"/>
    </xf>
    <xf numFmtId="0" fontId="4" fillId="0" borderId="0" xfId="177" applyFont="1" applyAlignment="1">
      <alignment horizontal="left"/>
    </xf>
    <xf numFmtId="9" fontId="4" fillId="0" borderId="0" xfId="177" applyNumberFormat="1" applyFont="1" applyAlignment="1">
      <alignment horizontal="center"/>
    </xf>
    <xf numFmtId="3" fontId="4" fillId="0" borderId="0" xfId="177" applyNumberFormat="1" applyFont="1" applyAlignment="1">
      <alignment horizontal="center"/>
    </xf>
    <xf numFmtId="0" fontId="4" fillId="0" borderId="0" xfId="177" applyFont="1"/>
    <xf numFmtId="9" fontId="4" fillId="0" borderId="0" xfId="259" applyFont="1" applyAlignment="1">
      <alignment horizontal="center"/>
    </xf>
    <xf numFmtId="9" fontId="4" fillId="0" borderId="0" xfId="177" applyNumberFormat="1" applyFont="1"/>
    <xf numFmtId="0" fontId="106" fillId="0" borderId="19" xfId="162" applyFont="1" applyBorder="1" applyAlignment="1">
      <alignment vertical="center" wrapText="1"/>
    </xf>
    <xf numFmtId="9" fontId="102" fillId="0" borderId="1" xfId="7" applyNumberFormat="1" applyFont="1" applyBorder="1" applyAlignment="1">
      <alignment horizontal="center" vertical="center"/>
    </xf>
    <xf numFmtId="9" fontId="119" fillId="0" borderId="0" xfId="441" applyFont="1"/>
    <xf numFmtId="0" fontId="119" fillId="0" borderId="0" xfId="442" applyFont="1"/>
    <xf numFmtId="9" fontId="88" fillId="0" borderId="0" xfId="441" applyFont="1"/>
    <xf numFmtId="0" fontId="118" fillId="0" borderId="18" xfId="442" applyFont="1" applyBorder="1"/>
    <xf numFmtId="0" fontId="118" fillId="0" borderId="18" xfId="442" applyFont="1" applyBorder="1" applyAlignment="1">
      <alignment horizontal="center"/>
    </xf>
    <xf numFmtId="0" fontId="118" fillId="0" borderId="0" xfId="442" applyFont="1" applyAlignment="1">
      <alignment horizontal="center"/>
    </xf>
    <xf numFmtId="9" fontId="118" fillId="0" borderId="0" xfId="442" applyNumberFormat="1" applyFont="1"/>
    <xf numFmtId="172" fontId="118" fillId="0" borderId="0" xfId="442" applyNumberFormat="1" applyFont="1"/>
    <xf numFmtId="0" fontId="118" fillId="0" borderId="19" xfId="442" applyFont="1" applyBorder="1"/>
    <xf numFmtId="0" fontId="118" fillId="0" borderId="19" xfId="442" applyFont="1" applyBorder="1" applyAlignment="1">
      <alignment horizontal="center"/>
    </xf>
    <xf numFmtId="9" fontId="124" fillId="0" borderId="0" xfId="441" applyFont="1"/>
    <xf numFmtId="9" fontId="125" fillId="0" borderId="0" xfId="441" applyFont="1"/>
    <xf numFmtId="9" fontId="118" fillId="0" borderId="0" xfId="441" applyFont="1" applyFill="1"/>
    <xf numFmtId="9" fontId="119" fillId="0" borderId="0" xfId="441" applyFont="1" applyFill="1" applyAlignment="1">
      <alignment horizontal="center" vertical="center" wrapText="1"/>
    </xf>
    <xf numFmtId="9" fontId="88" fillId="0" borderId="0" xfId="441" applyFont="1" applyFill="1"/>
    <xf numFmtId="9" fontId="125" fillId="0" borderId="0" xfId="441" applyFont="1" applyFill="1"/>
    <xf numFmtId="0" fontId="118" fillId="0" borderId="0" xfId="442" applyFont="1" applyAlignment="1"/>
    <xf numFmtId="0" fontId="119" fillId="0" borderId="0" xfId="442" applyFont="1" applyAlignment="1">
      <alignment horizontal="center" wrapText="1"/>
    </xf>
    <xf numFmtId="9" fontId="118" fillId="0" borderId="0" xfId="441" applyFont="1" applyAlignment="1">
      <alignment horizontal="center"/>
    </xf>
    <xf numFmtId="9" fontId="125" fillId="0" borderId="0" xfId="441" applyFont="1" applyAlignment="1">
      <alignment horizontal="center"/>
    </xf>
    <xf numFmtId="9" fontId="118" fillId="0" borderId="0" xfId="441" applyFont="1" applyFill="1" applyAlignment="1">
      <alignment horizontal="center"/>
    </xf>
    <xf numFmtId="9" fontId="118" fillId="0" borderId="0" xfId="7" applyFont="1" applyAlignment="1">
      <alignment horizontal="center"/>
    </xf>
    <xf numFmtId="9" fontId="123" fillId="0" borderId="0" xfId="441" applyFont="1" applyAlignment="1">
      <alignment horizontal="center"/>
    </xf>
    <xf numFmtId="165" fontId="118" fillId="0" borderId="0" xfId="441" applyNumberFormat="1" applyFont="1" applyAlignment="1">
      <alignment horizontal="center"/>
    </xf>
    <xf numFmtId="9" fontId="118" fillId="0" borderId="0" xfId="441" applyNumberFormat="1" applyFont="1" applyFill="1" applyAlignment="1">
      <alignment horizontal="center"/>
    </xf>
    <xf numFmtId="9" fontId="125" fillId="0" borderId="0" xfId="441" applyFont="1" applyFill="1" applyAlignment="1">
      <alignment horizontal="center"/>
    </xf>
    <xf numFmtId="9" fontId="118" fillId="0" borderId="0" xfId="442" applyNumberFormat="1" applyFont="1" applyAlignment="1">
      <alignment horizontal="center"/>
    </xf>
    <xf numFmtId="9" fontId="118" fillId="0" borderId="0" xfId="441" applyNumberFormat="1" applyFont="1" applyAlignment="1">
      <alignment horizontal="center"/>
    </xf>
    <xf numFmtId="0" fontId="102" fillId="0" borderId="0" xfId="0" applyFont="1"/>
    <xf numFmtId="9" fontId="117" fillId="0" borderId="0" xfId="7" applyFont="1"/>
    <xf numFmtId="0" fontId="126" fillId="0" borderId="0" xfId="0" applyFont="1" applyBorder="1" applyAlignment="1">
      <alignment horizontal="center" vertical="center" wrapText="1"/>
    </xf>
    <xf numFmtId="0" fontId="127" fillId="0" borderId="31" xfId="0" applyFont="1" applyBorder="1" applyAlignment="1">
      <alignment horizontal="center" vertical="center" wrapText="1"/>
    </xf>
    <xf numFmtId="0" fontId="120" fillId="0" borderId="32" xfId="0" applyFont="1" applyBorder="1" applyAlignment="1">
      <alignment horizontal="center" vertical="center" wrapText="1"/>
    </xf>
    <xf numFmtId="0" fontId="120" fillId="0" borderId="31" xfId="0" applyFont="1" applyBorder="1" applyAlignment="1">
      <alignment horizontal="center" vertical="center" wrapText="1"/>
    </xf>
    <xf numFmtId="0" fontId="120" fillId="0" borderId="33" xfId="0" applyFont="1" applyBorder="1" applyAlignment="1">
      <alignment horizontal="center" vertical="center" wrapText="1"/>
    </xf>
    <xf numFmtId="0" fontId="120" fillId="0" borderId="0" xfId="0" applyFont="1" applyBorder="1"/>
    <xf numFmtId="3" fontId="127" fillId="0" borderId="0" xfId="0" applyNumberFormat="1" applyFont="1" applyBorder="1" applyAlignment="1">
      <alignment horizontal="center"/>
    </xf>
    <xf numFmtId="3" fontId="120" fillId="0" borderId="26" xfId="0" applyNumberFormat="1" applyFont="1" applyBorder="1" applyAlignment="1">
      <alignment horizontal="center"/>
    </xf>
    <xf numFmtId="3" fontId="120" fillId="0" borderId="0" xfId="0" applyNumberFormat="1" applyFont="1" applyBorder="1" applyAlignment="1">
      <alignment horizontal="center"/>
    </xf>
    <xf numFmtId="3" fontId="120" fillId="0" borderId="23" xfId="0" applyNumberFormat="1" applyFont="1" applyBorder="1" applyAlignment="1">
      <alignment horizontal="center"/>
    </xf>
    <xf numFmtId="0" fontId="120" fillId="0" borderId="19" xfId="0" applyFont="1" applyBorder="1"/>
    <xf numFmtId="3" fontId="127" fillId="0" borderId="19" xfId="0" applyNumberFormat="1" applyFont="1" applyBorder="1" applyAlignment="1">
      <alignment horizontal="center"/>
    </xf>
    <xf numFmtId="3" fontId="120" fillId="0" borderId="29" xfId="0" applyNumberFormat="1" applyFont="1" applyBorder="1" applyAlignment="1">
      <alignment horizontal="center"/>
    </xf>
    <xf numFmtId="3" fontId="120" fillId="0" borderId="19" xfId="0" applyNumberFormat="1" applyFont="1" applyBorder="1" applyAlignment="1">
      <alignment horizontal="center"/>
    </xf>
    <xf numFmtId="3" fontId="120" fillId="0" borderId="30" xfId="0" applyNumberFormat="1" applyFont="1" applyBorder="1" applyAlignment="1">
      <alignment horizontal="center"/>
    </xf>
    <xf numFmtId="0" fontId="109" fillId="0" borderId="28" xfId="0" applyFont="1" applyBorder="1" applyAlignment="1">
      <alignment horizontal="center" vertical="center"/>
    </xf>
    <xf numFmtId="0" fontId="88" fillId="0" borderId="17" xfId="0" applyFont="1" applyBorder="1" applyAlignment="1">
      <alignment vertical="center"/>
    </xf>
    <xf numFmtId="0" fontId="127" fillId="0" borderId="1" xfId="0" applyFont="1" applyBorder="1" applyAlignment="1">
      <alignment vertical="center"/>
    </xf>
    <xf numFmtId="3" fontId="127" fillId="0" borderId="1" xfId="0" applyNumberFormat="1" applyFont="1" applyBorder="1" applyAlignment="1">
      <alignment horizontal="center" vertical="center"/>
    </xf>
    <xf numFmtId="3" fontId="120" fillId="0" borderId="27" xfId="0" applyNumberFormat="1" applyFont="1" applyBorder="1" applyAlignment="1">
      <alignment horizontal="center" vertical="center"/>
    </xf>
    <xf numFmtId="3" fontId="127" fillId="0" borderId="24" xfId="0" applyNumberFormat="1" applyFont="1" applyBorder="1" applyAlignment="1">
      <alignment horizontal="center" vertical="center"/>
    </xf>
    <xf numFmtId="3" fontId="127" fillId="0" borderId="25" xfId="0" applyNumberFormat="1" applyFont="1" applyBorder="1" applyAlignment="1">
      <alignment horizontal="center" vertical="center"/>
    </xf>
    <xf numFmtId="0" fontId="109" fillId="0" borderId="0" xfId="0" applyFont="1" applyAlignment="1">
      <alignment horizontal="center" vertical="center" wrapText="1"/>
    </xf>
    <xf numFmtId="3" fontId="111" fillId="0" borderId="0" xfId="0" applyNumberFormat="1" applyFont="1" applyBorder="1" applyAlignment="1">
      <alignment horizontal="center"/>
    </xf>
    <xf numFmtId="9" fontId="109" fillId="0" borderId="0" xfId="0" applyNumberFormat="1" applyFont="1" applyBorder="1" applyAlignment="1">
      <alignment horizontal="center"/>
    </xf>
    <xf numFmtId="9" fontId="109" fillId="0" borderId="0" xfId="7" applyFont="1"/>
    <xf numFmtId="0" fontId="128" fillId="0" borderId="18" xfId="0" applyFont="1" applyBorder="1" applyAlignment="1">
      <alignment vertical="center"/>
    </xf>
    <xf numFmtId="0" fontId="128" fillId="0" borderId="0" xfId="0" applyFont="1" applyBorder="1"/>
    <xf numFmtId="3" fontId="129" fillId="0" borderId="0" xfId="0" applyNumberFormat="1" applyFont="1" applyBorder="1" applyAlignment="1">
      <alignment horizontal="center"/>
    </xf>
    <xf numFmtId="3" fontId="130" fillId="0" borderId="0" xfId="0" applyNumberFormat="1" applyFont="1" applyBorder="1" applyAlignment="1">
      <alignment horizontal="center"/>
    </xf>
    <xf numFmtId="1" fontId="130" fillId="0" borderId="0" xfId="0" applyNumberFormat="1" applyFont="1" applyBorder="1" applyAlignment="1">
      <alignment horizontal="center"/>
    </xf>
    <xf numFmtId="9" fontId="128" fillId="0" borderId="0" xfId="7" applyFont="1" applyBorder="1" applyAlignment="1">
      <alignment horizontal="center"/>
    </xf>
    <xf numFmtId="9" fontId="128" fillId="0" borderId="0" xfId="0" applyNumberFormat="1" applyFont="1" applyBorder="1" applyAlignment="1">
      <alignment horizontal="center"/>
    </xf>
    <xf numFmtId="0" fontId="128" fillId="0" borderId="19" xfId="0" applyFont="1" applyBorder="1"/>
    <xf numFmtId="3" fontId="129" fillId="0" borderId="19" xfId="0" applyNumberFormat="1" applyFont="1" applyBorder="1" applyAlignment="1">
      <alignment horizontal="center"/>
    </xf>
    <xf numFmtId="3" fontId="130" fillId="0" borderId="19" xfId="0" applyNumberFormat="1" applyFont="1" applyBorder="1" applyAlignment="1">
      <alignment horizontal="center"/>
    </xf>
    <xf numFmtId="1" fontId="130" fillId="0" borderId="19" xfId="0" applyNumberFormat="1" applyFont="1" applyBorder="1" applyAlignment="1">
      <alignment horizontal="center"/>
    </xf>
    <xf numFmtId="9" fontId="128" fillId="0" borderId="19" xfId="7" applyFont="1" applyBorder="1" applyAlignment="1">
      <alignment horizontal="center"/>
    </xf>
    <xf numFmtId="9" fontId="128" fillId="0" borderId="19" xfId="0" applyNumberFormat="1" applyFont="1" applyBorder="1" applyAlignment="1">
      <alignment horizontal="center"/>
    </xf>
    <xf numFmtId="0" fontId="128" fillId="0" borderId="0" xfId="0" applyFont="1"/>
    <xf numFmtId="3" fontId="109" fillId="0" borderId="0" xfId="0" applyNumberFormat="1" applyFont="1"/>
    <xf numFmtId="0" fontId="128" fillId="0" borderId="0" xfId="0" applyFont="1" applyBorder="1" applyAlignment="1">
      <alignment horizontal="center" vertical="center" wrapText="1"/>
    </xf>
    <xf numFmtId="0" fontId="129" fillId="0" borderId="0" xfId="0" applyFont="1" applyBorder="1" applyAlignment="1">
      <alignment horizontal="center" vertical="center" wrapText="1"/>
    </xf>
    <xf numFmtId="0" fontId="130" fillId="0" borderId="0" xfId="0" applyFont="1" applyBorder="1" applyAlignment="1">
      <alignment horizontal="center" vertical="center" wrapText="1"/>
    </xf>
    <xf numFmtId="0" fontId="109" fillId="0" borderId="17" xfId="0" applyFont="1" applyBorder="1"/>
    <xf numFmtId="0" fontId="128" fillId="0" borderId="19" xfId="0" applyFont="1" applyBorder="1" applyAlignment="1">
      <alignment horizontal="center" vertical="center" wrapText="1"/>
    </xf>
    <xf numFmtId="0" fontId="131" fillId="0" borderId="28" xfId="0" applyFont="1" applyBorder="1" applyAlignment="1">
      <alignment horizontal="center" vertical="center"/>
    </xf>
    <xf numFmtId="9" fontId="109" fillId="0" borderId="0" xfId="7" applyFont="1" applyAlignment="1">
      <alignment horizontal="center"/>
    </xf>
    <xf numFmtId="3" fontId="109" fillId="0" borderId="0" xfId="0" applyNumberFormat="1" applyFont="1" applyAlignment="1">
      <alignment horizontal="center" vertical="center"/>
    </xf>
    <xf numFmtId="165" fontId="109" fillId="0" borderId="0" xfId="7" applyNumberFormat="1" applyFont="1" applyAlignment="1">
      <alignment horizontal="center"/>
    </xf>
    <xf numFmtId="165" fontId="128" fillId="0" borderId="0" xfId="7" applyNumberFormat="1" applyFont="1" applyBorder="1" applyAlignment="1">
      <alignment horizontal="center"/>
    </xf>
    <xf numFmtId="165" fontId="128" fillId="0" borderId="0" xfId="7" applyNumberFormat="1" applyFont="1" applyAlignment="1">
      <alignment horizontal="center"/>
    </xf>
    <xf numFmtId="0" fontId="109" fillId="0" borderId="0" xfId="0" applyFont="1" applyBorder="1" applyAlignment="1">
      <alignment horizontal="center" vertical="center"/>
    </xf>
    <xf numFmtId="165" fontId="117" fillId="0" borderId="0" xfId="7" applyNumberFormat="1" applyFont="1"/>
    <xf numFmtId="173" fontId="88" fillId="0" borderId="0" xfId="0" applyNumberFormat="1" applyFont="1"/>
    <xf numFmtId="9" fontId="111" fillId="0" borderId="0" xfId="7" applyFont="1" applyBorder="1" applyAlignment="1">
      <alignment horizontal="center"/>
    </xf>
    <xf numFmtId="3" fontId="109" fillId="0" borderId="0" xfId="0" applyNumberFormat="1" applyFont="1" applyAlignment="1">
      <alignment horizontal="center"/>
    </xf>
    <xf numFmtId="3" fontId="109" fillId="0" borderId="0" xfId="0" applyNumberFormat="1" applyFont="1" applyBorder="1" applyAlignment="1">
      <alignment horizontal="center"/>
    </xf>
    <xf numFmtId="3" fontId="111" fillId="0" borderId="34" xfId="0" applyNumberFormat="1" applyFont="1" applyBorder="1" applyAlignment="1">
      <alignment horizontal="center" vertical="center"/>
    </xf>
    <xf numFmtId="3" fontId="110" fillId="0" borderId="34" xfId="0" applyNumberFormat="1" applyFont="1" applyBorder="1" applyAlignment="1">
      <alignment horizontal="center" vertical="center"/>
    </xf>
    <xf numFmtId="165" fontId="128" fillId="0" borderId="34" xfId="7" applyNumberFormat="1" applyFont="1" applyBorder="1" applyAlignment="1">
      <alignment horizontal="center" vertical="center"/>
    </xf>
    <xf numFmtId="9" fontId="109" fillId="0" borderId="34" xfId="0" applyNumberFormat="1" applyFont="1" applyBorder="1" applyAlignment="1">
      <alignment horizontal="center" vertical="center"/>
    </xf>
    <xf numFmtId="0" fontId="111" fillId="0" borderId="34" xfId="0" applyFont="1" applyBorder="1" applyAlignment="1">
      <alignment horizontal="left" vertical="center"/>
    </xf>
    <xf numFmtId="9" fontId="109" fillId="0" borderId="0" xfId="0" applyNumberFormat="1" applyFont="1" applyFill="1" applyBorder="1" applyAlignment="1">
      <alignment horizontal="center"/>
    </xf>
    <xf numFmtId="0" fontId="109" fillId="0" borderId="0" xfId="0" applyFont="1" applyFill="1"/>
    <xf numFmtId="9" fontId="109" fillId="0" borderId="34" xfId="0" applyNumberFormat="1" applyFont="1" applyFill="1" applyBorder="1" applyAlignment="1">
      <alignment horizontal="center" vertical="center"/>
    </xf>
    <xf numFmtId="0" fontId="131" fillId="0" borderId="0" xfId="0" applyFont="1" applyBorder="1" applyAlignment="1">
      <alignment horizontal="center" vertical="center"/>
    </xf>
    <xf numFmtId="3" fontId="129" fillId="0" borderId="0" xfId="0" applyNumberFormat="1" applyFont="1" applyBorder="1" applyAlignment="1">
      <alignment horizontal="center" vertical="center"/>
    </xf>
    <xf numFmtId="0" fontId="128" fillId="0" borderId="0" xfId="0" applyFont="1" applyBorder="1" applyAlignment="1">
      <alignment horizontal="center" vertical="center"/>
    </xf>
    <xf numFmtId="3" fontId="111" fillId="0" borderId="0" xfId="0" applyNumberFormat="1" applyFont="1" applyAlignment="1">
      <alignment horizontal="center" vertical="center"/>
    </xf>
    <xf numFmtId="3" fontId="111" fillId="0" borderId="0" xfId="0" applyNumberFormat="1" applyFont="1" applyAlignment="1">
      <alignment horizontal="center"/>
    </xf>
    <xf numFmtId="0" fontId="109" fillId="0" borderId="0" xfId="0" applyFont="1" applyAlignment="1">
      <alignment horizontal="center"/>
    </xf>
    <xf numFmtId="1" fontId="109" fillId="0" borderId="0" xfId="0" applyNumberFormat="1" applyFont="1"/>
    <xf numFmtId="10" fontId="109" fillId="0" borderId="0" xfId="0" applyNumberFormat="1" applyFont="1" applyFill="1" applyBorder="1" applyAlignment="1">
      <alignment horizontal="center" vertical="center"/>
    </xf>
    <xf numFmtId="0" fontId="132" fillId="0" borderId="0" xfId="443"/>
    <xf numFmtId="9" fontId="133" fillId="0" borderId="0" xfId="443" applyNumberFormat="1" applyFont="1"/>
    <xf numFmtId="165" fontId="133" fillId="0" borderId="0" xfId="443" applyNumberFormat="1" applyFont="1"/>
    <xf numFmtId="9" fontId="132" fillId="0" borderId="0" xfId="443" applyNumberFormat="1"/>
    <xf numFmtId="0" fontId="34" fillId="0" borderId="0" xfId="443" applyFont="1"/>
    <xf numFmtId="165" fontId="0" fillId="0" borderId="0" xfId="444" applyNumberFormat="1" applyFont="1"/>
    <xf numFmtId="9" fontId="0" fillId="0" borderId="0" xfId="444" applyFont="1"/>
    <xf numFmtId="0" fontId="132" fillId="0" borderId="0" xfId="443" applyAlignment="1">
      <alignment wrapText="1"/>
    </xf>
    <xf numFmtId="0" fontId="34" fillId="0" borderId="0" xfId="443" applyFont="1" applyAlignment="1">
      <alignment vertical="center" wrapText="1"/>
    </xf>
    <xf numFmtId="0" fontId="34" fillId="0" borderId="0" xfId="443" applyFont="1" applyAlignment="1">
      <alignment wrapText="1"/>
    </xf>
    <xf numFmtId="0" fontId="133" fillId="0" borderId="0" xfId="443" applyFont="1"/>
    <xf numFmtId="3" fontId="129" fillId="0" borderId="18" xfId="0" applyNumberFormat="1" applyFont="1" applyBorder="1" applyAlignment="1">
      <alignment horizontal="center" vertical="center"/>
    </xf>
    <xf numFmtId="0" fontId="129" fillId="0" borderId="18" xfId="0" applyFont="1" applyBorder="1" applyAlignment="1">
      <alignment horizontal="center" vertical="center"/>
    </xf>
    <xf numFmtId="0" fontId="128" fillId="0" borderId="18" xfId="0" applyFont="1" applyBorder="1" applyAlignment="1">
      <alignment horizontal="center" vertical="center"/>
    </xf>
    <xf numFmtId="3" fontId="111" fillId="0" borderId="18" xfId="0" applyNumberFormat="1" applyFont="1" applyBorder="1" applyAlignment="1">
      <alignment horizontal="center" vertical="center"/>
    </xf>
    <xf numFmtId="0" fontId="111" fillId="0" borderId="18" xfId="0" applyFont="1" applyBorder="1" applyAlignment="1">
      <alignment horizontal="center" vertical="center"/>
    </xf>
    <xf numFmtId="0" fontId="108" fillId="0" borderId="0" xfId="0" applyFont="1" applyBorder="1" applyAlignment="1">
      <alignment horizontal="center"/>
    </xf>
    <xf numFmtId="0" fontId="108" fillId="0" borderId="17" xfId="0" applyFont="1" applyBorder="1" applyAlignment="1">
      <alignment horizontal="center" vertical="center"/>
    </xf>
    <xf numFmtId="0" fontId="108" fillId="0" borderId="0" xfId="0" applyFont="1" applyBorder="1" applyAlignment="1">
      <alignment horizontal="center" vertical="center"/>
    </xf>
    <xf numFmtId="0" fontId="108" fillId="0" borderId="17" xfId="162" applyFont="1" applyBorder="1" applyAlignment="1">
      <alignment horizontal="center" wrapText="1"/>
    </xf>
    <xf numFmtId="0" fontId="108" fillId="0" borderId="0" xfId="0" applyFont="1" applyBorder="1" applyAlignment="1">
      <alignment horizontal="center" vertical="center" wrapText="1"/>
    </xf>
    <xf numFmtId="0" fontId="108" fillId="0" borderId="17" xfId="162" applyFont="1" applyBorder="1" applyAlignment="1">
      <alignment horizontal="center" vertical="center" wrapText="1"/>
    </xf>
  </cellXfs>
  <cellStyles count="445">
    <cellStyle name="20% - Accent1" xfId="131" builtinId="30" customBuiltin="1"/>
    <cellStyle name="20% - Accent1 2" xfId="30" xr:uid="{00000000-0005-0000-0000-000001000000}"/>
    <cellStyle name="20% - Accent2" xfId="135" builtinId="34" customBuiltin="1"/>
    <cellStyle name="20% - Accent2 2" xfId="31" xr:uid="{00000000-0005-0000-0000-000003000000}"/>
    <cellStyle name="20% - Accent3" xfId="139" builtinId="38" customBuiltin="1"/>
    <cellStyle name="20% - Accent3 2" xfId="32" xr:uid="{00000000-0005-0000-0000-000005000000}"/>
    <cellStyle name="20% - Accent4" xfId="143" builtinId="42" customBuiltin="1"/>
    <cellStyle name="20% - Accent4 2" xfId="33" xr:uid="{00000000-0005-0000-0000-000007000000}"/>
    <cellStyle name="20% - Accent5" xfId="147" builtinId="46" customBuiltin="1"/>
    <cellStyle name="20% - Accent5 2" xfId="34" xr:uid="{00000000-0005-0000-0000-000009000000}"/>
    <cellStyle name="20% - Accent6" xfId="151" builtinId="50" customBuiltin="1"/>
    <cellStyle name="20% - Accent6 2" xfId="35" xr:uid="{00000000-0005-0000-0000-00000B000000}"/>
    <cellStyle name="40% - Accent1" xfId="132" builtinId="31" customBuiltin="1"/>
    <cellStyle name="40% - Accent1 2" xfId="36" xr:uid="{00000000-0005-0000-0000-00000D000000}"/>
    <cellStyle name="40% - Accent2" xfId="136" builtinId="35" customBuiltin="1"/>
    <cellStyle name="40% - Accent2 2" xfId="37" xr:uid="{00000000-0005-0000-0000-00000F000000}"/>
    <cellStyle name="40% - Accent3" xfId="140" builtinId="39" customBuiltin="1"/>
    <cellStyle name="40% - Accent3 2" xfId="38" xr:uid="{00000000-0005-0000-0000-000011000000}"/>
    <cellStyle name="40% - Accent4" xfId="144" builtinId="43" customBuiltin="1"/>
    <cellStyle name="40% - Accent4 2" xfId="39" xr:uid="{00000000-0005-0000-0000-000013000000}"/>
    <cellStyle name="40% - Accent5" xfId="148" builtinId="47" customBuiltin="1"/>
    <cellStyle name="40% - Accent5 2" xfId="40" xr:uid="{00000000-0005-0000-0000-000015000000}"/>
    <cellStyle name="40% - Accent6" xfId="152" builtinId="51" customBuiltin="1"/>
    <cellStyle name="40% - Accent6 2" xfId="41" xr:uid="{00000000-0005-0000-0000-000017000000}"/>
    <cellStyle name="60% - Accent1" xfId="133" builtinId="32" customBuiltin="1"/>
    <cellStyle name="60% - Accent1 2" xfId="42" xr:uid="{00000000-0005-0000-0000-000019000000}"/>
    <cellStyle name="60% - Accent2" xfId="137" builtinId="36" customBuiltin="1"/>
    <cellStyle name="60% - Accent2 2" xfId="43" xr:uid="{00000000-0005-0000-0000-00001B000000}"/>
    <cellStyle name="60% - Accent3" xfId="141" builtinId="40" customBuiltin="1"/>
    <cellStyle name="60% - Accent3 2" xfId="44" xr:uid="{00000000-0005-0000-0000-00001D000000}"/>
    <cellStyle name="60% - Accent4" xfId="145" builtinId="44" customBuiltin="1"/>
    <cellStyle name="60% - Accent4 2" xfId="45" xr:uid="{00000000-0005-0000-0000-00001F000000}"/>
    <cellStyle name="60% - Accent5" xfId="149" builtinId="48" customBuiltin="1"/>
    <cellStyle name="60% - Accent5 2" xfId="46" xr:uid="{00000000-0005-0000-0000-000021000000}"/>
    <cellStyle name="60% - Accent6" xfId="153" builtinId="52" customBuiltin="1"/>
    <cellStyle name="60% - Accent6 2" xfId="47" xr:uid="{00000000-0005-0000-0000-000023000000}"/>
    <cellStyle name="Accent1" xfId="130" builtinId="29" customBuiltin="1"/>
    <cellStyle name="Accent1 2" xfId="48" xr:uid="{00000000-0005-0000-0000-000025000000}"/>
    <cellStyle name="Accent2" xfId="134" builtinId="33" customBuiltin="1"/>
    <cellStyle name="Accent2 2" xfId="49" xr:uid="{00000000-0005-0000-0000-000027000000}"/>
    <cellStyle name="Accent3" xfId="138" builtinId="37" customBuiltin="1"/>
    <cellStyle name="Accent3 2" xfId="50" xr:uid="{00000000-0005-0000-0000-000029000000}"/>
    <cellStyle name="Accent4" xfId="142" builtinId="41" customBuiltin="1"/>
    <cellStyle name="Accent4 2" xfId="51" xr:uid="{00000000-0005-0000-0000-00002B000000}"/>
    <cellStyle name="Accent5" xfId="146" builtinId="45" customBuiltin="1"/>
    <cellStyle name="Accent5 2" xfId="52" xr:uid="{00000000-0005-0000-0000-00002D000000}"/>
    <cellStyle name="Accent6" xfId="150" builtinId="49" customBuiltin="1"/>
    <cellStyle name="Accent6 2" xfId="53" xr:uid="{00000000-0005-0000-0000-00002F000000}"/>
    <cellStyle name="Bad" xfId="120" builtinId="27" customBuiltin="1"/>
    <cellStyle name="Bad 2" xfId="54" xr:uid="{00000000-0005-0000-0000-000031000000}"/>
    <cellStyle name="Calculation" xfId="124" builtinId="22" customBuiltin="1"/>
    <cellStyle name="Calculation 2" xfId="55" xr:uid="{00000000-0005-0000-0000-000033000000}"/>
    <cellStyle name="Check Cell" xfId="126" builtinId="23" customBuiltin="1"/>
    <cellStyle name="Check Cell 2" xfId="56" xr:uid="{00000000-0005-0000-0000-000035000000}"/>
    <cellStyle name="Comma 10" xfId="206" xr:uid="{00000000-0005-0000-0000-000036000000}"/>
    <cellStyle name="Comma 11" xfId="220" xr:uid="{00000000-0005-0000-0000-000037000000}"/>
    <cellStyle name="Comma 12" xfId="236" xr:uid="{00000000-0005-0000-0000-000038000000}"/>
    <cellStyle name="Comma 12 2" xfId="237" xr:uid="{00000000-0005-0000-0000-000039000000}"/>
    <cellStyle name="Comma 13" xfId="238" xr:uid="{00000000-0005-0000-0000-00003A000000}"/>
    <cellStyle name="Comma 2" xfId="6" xr:uid="{00000000-0005-0000-0000-00003B000000}"/>
    <cellStyle name="Comma 2 2" xfId="19" xr:uid="{00000000-0005-0000-0000-00003C000000}"/>
    <cellStyle name="Comma 2 2 2" xfId="164" xr:uid="{00000000-0005-0000-0000-00003D000000}"/>
    <cellStyle name="Comma 2 3" xfId="193" xr:uid="{00000000-0005-0000-0000-00003E000000}"/>
    <cellStyle name="Comma 3" xfId="20" xr:uid="{00000000-0005-0000-0000-00003F000000}"/>
    <cellStyle name="Comma 3 2" xfId="197" xr:uid="{00000000-0005-0000-0000-000040000000}"/>
    <cellStyle name="Comma 4" xfId="21" xr:uid="{00000000-0005-0000-0000-000041000000}"/>
    <cellStyle name="Comma 4 2" xfId="163" xr:uid="{00000000-0005-0000-0000-000042000000}"/>
    <cellStyle name="Comma 5" xfId="156" xr:uid="{00000000-0005-0000-0000-000043000000}"/>
    <cellStyle name="Comma 5 2" xfId="239" xr:uid="{00000000-0005-0000-0000-000044000000}"/>
    <cellStyle name="Comma 6" xfId="170" xr:uid="{00000000-0005-0000-0000-000045000000}"/>
    <cellStyle name="Comma 7" xfId="187" xr:uid="{00000000-0005-0000-0000-000046000000}"/>
    <cellStyle name="Comma 8" xfId="190" xr:uid="{00000000-0005-0000-0000-000047000000}"/>
    <cellStyle name="Comma 9" xfId="203" xr:uid="{00000000-0005-0000-0000-000048000000}"/>
    <cellStyle name="Comma0" xfId="8" xr:uid="{00000000-0005-0000-0000-000049000000}"/>
    <cellStyle name="Commentaire" xfId="57" xr:uid="{00000000-0005-0000-0000-00004A000000}"/>
    <cellStyle name="Date" xfId="58" xr:uid="{00000000-0005-0000-0000-00004B000000}"/>
    <cellStyle name="Date 2" xfId="240" xr:uid="{00000000-0005-0000-0000-00004C000000}"/>
    <cellStyle name="En-tête 1" xfId="59" xr:uid="{00000000-0005-0000-0000-00004D000000}"/>
    <cellStyle name="En-tête 1 2" xfId="241" xr:uid="{00000000-0005-0000-0000-00004E000000}"/>
    <cellStyle name="En-tête 2" xfId="60" xr:uid="{00000000-0005-0000-0000-00004F000000}"/>
    <cellStyle name="En-tête 2 2" xfId="242" xr:uid="{00000000-0005-0000-0000-000050000000}"/>
    <cellStyle name="Explanatory Text" xfId="128" builtinId="53" customBuiltin="1"/>
    <cellStyle name="Explanatory Text 2" xfId="61" xr:uid="{00000000-0005-0000-0000-000052000000}"/>
    <cellStyle name="Financier0" xfId="62" xr:uid="{00000000-0005-0000-0000-000053000000}"/>
    <cellStyle name="Financier0 2" xfId="243" xr:uid="{00000000-0005-0000-0000-000054000000}"/>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6"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272" builtinId="9" hidden="1"/>
    <cellStyle name="Followed Hyperlink" xfId="273" builtinId="9" hidden="1"/>
    <cellStyle name="Followed Hyperlink" xfId="274" builtinId="9" hidden="1"/>
    <cellStyle name="Followed Hyperlink" xfId="276" builtinId="9" hidden="1"/>
    <cellStyle name="Followed Hyperlink" xfId="277" builtinId="9" hidden="1"/>
    <cellStyle name="Followed Hyperlink" xfId="278" builtinId="9" hidden="1"/>
    <cellStyle name="Followed Hyperlink" xfId="280" builtinId="9" hidden="1"/>
    <cellStyle name="Followed Hyperlink" xfId="281" builtinId="9" hidden="1"/>
    <cellStyle name="Followed Hyperlink" xfId="282" builtinId="9" hidden="1"/>
    <cellStyle name="Followed Hyperlink" xfId="284" builtinId="9" hidden="1"/>
    <cellStyle name="Followed Hyperlink" xfId="285" builtinId="9" hidden="1"/>
    <cellStyle name="Followed Hyperlink" xfId="292" builtinId="9" hidden="1"/>
    <cellStyle name="Followed Hyperlink" xfId="294" builtinId="9" hidden="1"/>
    <cellStyle name="Followed Hyperlink" xfId="295" builtinId="9" hidden="1"/>
    <cellStyle name="Followed Hyperlink" xfId="296" builtinId="9" hidden="1"/>
    <cellStyle name="Followed Hyperlink" xfId="298" builtinId="9" hidden="1"/>
    <cellStyle name="Followed Hyperlink" xfId="299" builtinId="9" hidden="1"/>
    <cellStyle name="Followed Hyperlink" xfId="300" builtinId="9" hidden="1"/>
    <cellStyle name="Followed Hyperlink" xfId="302" builtinId="9" hidden="1"/>
    <cellStyle name="Followed Hyperlink" xfId="303" builtinId="9" hidden="1"/>
    <cellStyle name="Followed Hyperlink" xfId="304" builtinId="9" hidden="1"/>
    <cellStyle name="Followed Hyperlink" xfId="306" builtinId="9" hidden="1"/>
    <cellStyle name="Followed Hyperlink" xfId="307" builtinId="9" hidden="1"/>
    <cellStyle name="Followed Hyperlink" xfId="308" builtinId="9" hidden="1"/>
    <cellStyle name="Followed Hyperlink" xfId="310" builtinId="9" hidden="1"/>
    <cellStyle name="Followed Hyperlink" xfId="311" builtinId="9" hidden="1"/>
    <cellStyle name="Followed Hyperlink" xfId="312" builtinId="9" hidden="1"/>
    <cellStyle name="Followed Hyperlink" xfId="315" builtinId="9" hidden="1"/>
    <cellStyle name="Followed Hyperlink" xfId="317" builtinId="9" hidden="1"/>
    <cellStyle name="Followed Hyperlink" xfId="319" builtinId="9" hidden="1"/>
    <cellStyle name="Followed Hyperlink" xfId="323" builtinId="9" hidden="1"/>
    <cellStyle name="Followed Hyperlink" xfId="325" builtinId="9" hidden="1"/>
    <cellStyle name="Followed Hyperlink" xfId="327" builtinId="9" hidden="1"/>
    <cellStyle name="Followed Hyperlink" xfId="331" builtinId="9" hidden="1"/>
    <cellStyle name="Followed Hyperlink" xfId="333" builtinId="9" hidden="1"/>
    <cellStyle name="Followed Hyperlink" xfId="335" builtinId="9" hidden="1"/>
    <cellStyle name="Followed Hyperlink" xfId="339" builtinId="9" hidden="1"/>
    <cellStyle name="Followed Hyperlink" xfId="341" builtinId="9" hidden="1"/>
    <cellStyle name="Followed Hyperlink" xfId="343" builtinId="9" hidden="1"/>
    <cellStyle name="Followed Hyperlink" xfId="347" builtinId="9" hidden="1"/>
    <cellStyle name="Followed Hyperlink" xfId="349" builtinId="9" hidden="1"/>
    <cellStyle name="Followed Hyperlink" xfId="351" builtinId="9" hidden="1"/>
    <cellStyle name="Followed Hyperlink" xfId="355" builtinId="9" hidden="1"/>
    <cellStyle name="Followed Hyperlink" xfId="357" builtinId="9" hidden="1"/>
    <cellStyle name="Followed Hyperlink" xfId="359" builtinId="9" hidden="1"/>
    <cellStyle name="Followed Hyperlink" xfId="353" builtinId="9" hidden="1"/>
    <cellStyle name="Followed Hyperlink" xfId="345" builtinId="9" hidden="1"/>
    <cellStyle name="Followed Hyperlink" xfId="337" builtinId="9" hidden="1"/>
    <cellStyle name="Followed Hyperlink" xfId="329" builtinId="9" hidden="1"/>
    <cellStyle name="Followed Hyperlink" xfId="321"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3" builtinId="9" hidden="1"/>
    <cellStyle name="Followed Hyperlink" xfId="279" builtinId="9" hidden="1"/>
    <cellStyle name="Followed Hyperlink" xfId="275" builtinId="9" hidden="1"/>
    <cellStyle name="Followed Hyperlink" xfId="271" builtinId="9" hidden="1"/>
    <cellStyle name="Followed Hyperlink" xfId="108" builtinId="9" hidden="1"/>
    <cellStyle name="Followed Hyperlink" xfId="113" builtinId="9" hidden="1"/>
    <cellStyle name="Followed Hyperlink" xfId="232" builtinId="9" hidden="1"/>
    <cellStyle name="Followed Hyperlink" xfId="233" builtinId="9" hidden="1"/>
    <cellStyle name="Followed Hyperlink" xfId="234" builtinId="9" hidden="1"/>
    <cellStyle name="Followed Hyperlink" xfId="260" builtinId="9" hidden="1"/>
    <cellStyle name="Followed Hyperlink" xfId="261" builtinId="9" hidden="1"/>
    <cellStyle name="Followed Hyperlink" xfId="262"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63" builtinId="9" hidden="1"/>
    <cellStyle name="Followed Hyperlink" xfId="110"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8" builtinId="9" hidden="1"/>
    <cellStyle name="Followed Hyperlink" xfId="12" builtinId="9" hidden="1"/>
    <cellStyle name="Followed Hyperlink" xfId="14" builtinId="9" hidden="1"/>
    <cellStyle name="Followed Hyperlink" xfId="16" builtinId="9" hidden="1"/>
    <cellStyle name="Followed Hyperlink" xfId="10" builtinId="9" hidden="1"/>
    <cellStyle name="Followed Hyperlink" xfId="2" builtinId="9" hidden="1"/>
    <cellStyle name="Good" xfId="119" builtinId="26" customBuiltin="1"/>
    <cellStyle name="Good 2" xfId="63" xr:uid="{00000000-0005-0000-0000-0000D4000000}"/>
    <cellStyle name="Heading 1" xfId="115" builtinId="16" customBuiltin="1"/>
    <cellStyle name="Heading 1 2" xfId="64" xr:uid="{00000000-0005-0000-0000-0000D6000000}"/>
    <cellStyle name="Heading 2" xfId="116" builtinId="17" customBuiltin="1"/>
    <cellStyle name="Heading 2 2" xfId="65" xr:uid="{00000000-0005-0000-0000-0000D8000000}"/>
    <cellStyle name="Heading 3" xfId="117" builtinId="18" customBuiltin="1"/>
    <cellStyle name="Heading 3 2" xfId="66" xr:uid="{00000000-0005-0000-0000-0000DA000000}"/>
    <cellStyle name="Heading 4" xfId="118" builtinId="19" customBuiltin="1"/>
    <cellStyle name="Heading 4 2" xfId="67" xr:uid="{00000000-0005-0000-0000-0000DC000000}"/>
    <cellStyle name="Hyperlink" xfId="348" builtinId="8" hidden="1"/>
    <cellStyle name="Hyperlink" xfId="350" builtinId="8" hidden="1"/>
    <cellStyle name="Hyperlink" xfId="352" builtinId="8" hidden="1"/>
    <cellStyle name="Hyperlink" xfId="354"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5" builtinId="8" hidden="1"/>
    <cellStyle name="Hyperlink" xfId="420" builtinId="8" hidden="1"/>
    <cellStyle name="Hyperlink" xfId="404" builtinId="8" hidden="1"/>
    <cellStyle name="Hyperlink" xfId="388" builtinId="8" hidden="1"/>
    <cellStyle name="Hyperlink" xfId="372" builtinId="8" hidden="1"/>
    <cellStyle name="Hyperlink" xfId="356"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2" builtinId="8" hidden="1"/>
    <cellStyle name="Hyperlink" xfId="344" builtinId="8" hidden="1"/>
    <cellStyle name="Hyperlink" xfId="346" builtinId="8" hidden="1"/>
    <cellStyle name="Hyperlink" xfId="340"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2" builtinId="8" hidden="1"/>
    <cellStyle name="Hyperlink" xfId="13" builtinId="8" hidden="1"/>
    <cellStyle name="Hyperlink" xfId="15" builtinId="8" hidden="1"/>
    <cellStyle name="Hyperlink" xfId="17" builtinId="8" hidden="1"/>
    <cellStyle name="Hyperlink" xfId="95" builtinId="8" hidden="1"/>
    <cellStyle name="Hyperlink" xfId="9" builtinId="8" hidden="1"/>
    <cellStyle name="Hyperlink" xfId="11" builtinId="8" hidden="1"/>
    <cellStyle name="Hyperlink" xfId="1" builtinId="8" hidden="1"/>
    <cellStyle name="Hyperlink 2" xfId="244" xr:uid="{00000000-0005-0000-0000-000028010000}"/>
    <cellStyle name="Input" xfId="122" builtinId="20" customBuiltin="1"/>
    <cellStyle name="Input 2" xfId="68" xr:uid="{00000000-0005-0000-0000-00002A010000}"/>
    <cellStyle name="Lien hypertexte 2" xfId="69" xr:uid="{00000000-0005-0000-0000-00002B010000}"/>
    <cellStyle name="Linked Cell" xfId="125" builtinId="24" customBuiltin="1"/>
    <cellStyle name="Linked Cell 2" xfId="70" xr:uid="{00000000-0005-0000-0000-00002D010000}"/>
    <cellStyle name="Monétaire0" xfId="71" xr:uid="{00000000-0005-0000-0000-00002E010000}"/>
    <cellStyle name="Monétaire0 2" xfId="245" xr:uid="{00000000-0005-0000-0000-00002F010000}"/>
    <cellStyle name="Neutral" xfId="121" builtinId="28" customBuiltin="1"/>
    <cellStyle name="Neutral 2" xfId="72" xr:uid="{00000000-0005-0000-0000-000031010000}"/>
    <cellStyle name="Normal" xfId="0" builtinId="0"/>
    <cellStyle name="Normal 10" xfId="154" xr:uid="{00000000-0005-0000-0000-000033010000}"/>
    <cellStyle name="Normal 10 2" xfId="246" xr:uid="{00000000-0005-0000-0000-000034010000}"/>
    <cellStyle name="Normal 11" xfId="165" xr:uid="{00000000-0005-0000-0000-000035010000}"/>
    <cellStyle name="Normal 11 2" xfId="224" xr:uid="{00000000-0005-0000-0000-000036010000}"/>
    <cellStyle name="Normal 12" xfId="167" xr:uid="{00000000-0005-0000-0000-000037010000}"/>
    <cellStyle name="Normal 12 2" xfId="227" xr:uid="{00000000-0005-0000-0000-000038010000}"/>
    <cellStyle name="Normal 13" xfId="174" xr:uid="{00000000-0005-0000-0000-000039010000}"/>
    <cellStyle name="Normal 13 2" xfId="288" xr:uid="{00000000-0005-0000-0000-00003A010000}"/>
    <cellStyle name="Normal 14" xfId="176" xr:uid="{00000000-0005-0000-0000-00003B010000}"/>
    <cellStyle name="Normal 15" xfId="186" xr:uid="{00000000-0005-0000-0000-00003C010000}"/>
    <cellStyle name="Normal 15 2" xfId="223" xr:uid="{00000000-0005-0000-0000-00003D010000}"/>
    <cellStyle name="Normal 15 3" xfId="247" xr:uid="{00000000-0005-0000-0000-00003E010000}"/>
    <cellStyle name="Normal 15 4" xfId="248" xr:uid="{00000000-0005-0000-0000-00003F010000}"/>
    <cellStyle name="Normal 16" xfId="189" xr:uid="{00000000-0005-0000-0000-000040010000}"/>
    <cellStyle name="Normal 17" xfId="195" xr:uid="{00000000-0005-0000-0000-000041010000}"/>
    <cellStyle name="Normal 18" xfId="199" xr:uid="{00000000-0005-0000-0000-000042010000}"/>
    <cellStyle name="Normal 19" xfId="200" xr:uid="{00000000-0005-0000-0000-000043010000}"/>
    <cellStyle name="Normal 2" xfId="3" xr:uid="{00000000-0005-0000-0000-000044010000}"/>
    <cellStyle name="Normal 2 2" xfId="183" xr:uid="{00000000-0005-0000-0000-000045010000}"/>
    <cellStyle name="Normal 2 2 2" xfId="249" xr:uid="{00000000-0005-0000-0000-000046010000}"/>
    <cellStyle name="Normal 2 3" xfId="177" xr:uid="{00000000-0005-0000-0000-000047010000}"/>
    <cellStyle name="Normal 2 4" xfId="192" xr:uid="{00000000-0005-0000-0000-000048010000}"/>
    <cellStyle name="Normal 2 5" xfId="229" xr:uid="{00000000-0005-0000-0000-000049010000}"/>
    <cellStyle name="Normal 2 6" xfId="250" xr:uid="{00000000-0005-0000-0000-00004A010000}"/>
    <cellStyle name="Normal 20" xfId="201" xr:uid="{00000000-0005-0000-0000-00004B010000}"/>
    <cellStyle name="Normal 21" xfId="202" xr:uid="{00000000-0005-0000-0000-00004C010000}"/>
    <cellStyle name="Normal 22" xfId="205" xr:uid="{00000000-0005-0000-0000-00004D010000}"/>
    <cellStyle name="Normal 23" xfId="209" xr:uid="{00000000-0005-0000-0000-00004E010000}"/>
    <cellStyle name="Normal 24" xfId="210" xr:uid="{00000000-0005-0000-0000-00004F010000}"/>
    <cellStyle name="Normal 25" xfId="211" xr:uid="{00000000-0005-0000-0000-000050010000}"/>
    <cellStyle name="Normal 26" xfId="212" xr:uid="{00000000-0005-0000-0000-000051010000}"/>
    <cellStyle name="Normal 27" xfId="213" xr:uid="{00000000-0005-0000-0000-000052010000}"/>
    <cellStyle name="Normal 28" xfId="214" xr:uid="{00000000-0005-0000-0000-000053010000}"/>
    <cellStyle name="Normal 29" xfId="218" xr:uid="{00000000-0005-0000-0000-000054010000}"/>
    <cellStyle name="Normal 3" xfId="4" xr:uid="{00000000-0005-0000-0000-000055010000}"/>
    <cellStyle name="Normal 3 2" xfId="22" xr:uid="{00000000-0005-0000-0000-000056010000}"/>
    <cellStyle name="Normal 3 2 2" xfId="159" xr:uid="{00000000-0005-0000-0000-000057010000}"/>
    <cellStyle name="Normal 3 2 2 2" xfId="251" xr:uid="{00000000-0005-0000-0000-000058010000}"/>
    <cellStyle name="Normal 3 2 2 2 2" xfId="437" xr:uid="{00000000-0005-0000-0000-000059010000}"/>
    <cellStyle name="Normal 3 2 2 2 2 2" xfId="440" xr:uid="{00000000-0005-0000-0000-00005A010000}"/>
    <cellStyle name="Normal 3 2 3" xfId="172" xr:uid="{00000000-0005-0000-0000-00005B010000}"/>
    <cellStyle name="Normal 3 2 4" xfId="198" xr:uid="{00000000-0005-0000-0000-00005C010000}"/>
    <cellStyle name="Normal 3 2 4 2" xfId="226" xr:uid="{00000000-0005-0000-0000-00005D010000}"/>
    <cellStyle name="Normal 3 2 5" xfId="216" xr:uid="{00000000-0005-0000-0000-00005E010000}"/>
    <cellStyle name="Normal 3 2 6" xfId="222" xr:uid="{00000000-0005-0000-0000-00005F010000}"/>
    <cellStyle name="Normal 3 3" xfId="157" xr:uid="{00000000-0005-0000-0000-000060010000}"/>
    <cellStyle name="Normal 3 4" xfId="168" xr:uid="{00000000-0005-0000-0000-000061010000}"/>
    <cellStyle name="Normal 3 5" xfId="171" xr:uid="{00000000-0005-0000-0000-000062010000}"/>
    <cellStyle name="Normal 3 6" xfId="179" xr:uid="{00000000-0005-0000-0000-000063010000}"/>
    <cellStyle name="Normal 3 7" xfId="194" xr:uid="{00000000-0005-0000-0000-000064010000}"/>
    <cellStyle name="Normal 3 8" xfId="196" xr:uid="{00000000-0005-0000-0000-000065010000}"/>
    <cellStyle name="Normal 3 9" xfId="215" xr:uid="{00000000-0005-0000-0000-000066010000}"/>
    <cellStyle name="Normal 30" xfId="221" xr:uid="{00000000-0005-0000-0000-000067010000}"/>
    <cellStyle name="Normal 31" xfId="228" xr:uid="{00000000-0005-0000-0000-000068010000}"/>
    <cellStyle name="Normal 32" xfId="230" xr:uid="{00000000-0005-0000-0000-000069010000}"/>
    <cellStyle name="Normal 33" xfId="231" xr:uid="{00000000-0005-0000-0000-00006A010000}"/>
    <cellStyle name="Normal 33 2" xfId="433" xr:uid="{00000000-0005-0000-0000-00006B010000}"/>
    <cellStyle name="Normal 34" xfId="235" xr:uid="{00000000-0005-0000-0000-00006C010000}"/>
    <cellStyle name="Normal 34 2" xfId="438" xr:uid="{00000000-0005-0000-0000-00006D010000}"/>
    <cellStyle name="Normal 35" xfId="289" xr:uid="{00000000-0005-0000-0000-00006E010000}"/>
    <cellStyle name="Normal 36" xfId="432" xr:uid="{00000000-0005-0000-0000-00006F010000}"/>
    <cellStyle name="Normal 37" xfId="442" xr:uid="{7183F519-79B7-4248-8EFE-C7EA1AB5380A}"/>
    <cellStyle name="Normal 38" xfId="443" xr:uid="{138A1A12-2D9E-B74F-9B74-CEA5AE43A271}"/>
    <cellStyle name="Normal 4" xfId="23" xr:uid="{00000000-0005-0000-0000-000070010000}"/>
    <cellStyle name="Normal 4 2" xfId="180" xr:uid="{00000000-0005-0000-0000-000071010000}"/>
    <cellStyle name="Normal 4 3" xfId="208" xr:uid="{00000000-0005-0000-0000-000072010000}"/>
    <cellStyle name="Normal 4 4" xfId="252" xr:uid="{00000000-0005-0000-0000-000073010000}"/>
    <cellStyle name="Normal 4 5" xfId="253" xr:uid="{00000000-0005-0000-0000-000074010000}"/>
    <cellStyle name="Normal 4 5 2" xfId="286" xr:uid="{00000000-0005-0000-0000-000075010000}"/>
    <cellStyle name="Normal 5" xfId="24" xr:uid="{00000000-0005-0000-0000-000076010000}"/>
    <cellStyle name="Normal 5 2" xfId="181" xr:uid="{00000000-0005-0000-0000-000077010000}"/>
    <cellStyle name="Normal 6" xfId="25" xr:uid="{00000000-0005-0000-0000-000078010000}"/>
    <cellStyle name="Normal 6 2" xfId="162" xr:uid="{00000000-0005-0000-0000-000079010000}"/>
    <cellStyle name="Normal 7" xfId="73" xr:uid="{00000000-0005-0000-0000-00007A010000}"/>
    <cellStyle name="Normal 7 2" xfId="182" xr:uid="{00000000-0005-0000-0000-00007B010000}"/>
    <cellStyle name="Normal 8" xfId="74" xr:uid="{00000000-0005-0000-0000-00007C010000}"/>
    <cellStyle name="Normal 8 2" xfId="185" xr:uid="{00000000-0005-0000-0000-00007D010000}"/>
    <cellStyle name="Normal 9" xfId="75" xr:uid="{00000000-0005-0000-0000-00007E010000}"/>
    <cellStyle name="Note 2" xfId="76" xr:uid="{00000000-0005-0000-0000-00007F010000}"/>
    <cellStyle name="Note 3" xfId="166" xr:uid="{00000000-0005-0000-0000-000080010000}"/>
    <cellStyle name="Output" xfId="123" builtinId="21" customBuiltin="1"/>
    <cellStyle name="Output 2" xfId="77" xr:uid="{00000000-0005-0000-0000-000082010000}"/>
    <cellStyle name="Percent" xfId="7" builtinId="5"/>
    <cellStyle name="Percent 10" xfId="175" xr:uid="{00000000-0005-0000-0000-000084010000}"/>
    <cellStyle name="Percent 10 2" xfId="290" xr:uid="{00000000-0005-0000-0000-000085010000}"/>
    <cellStyle name="Percent 11" xfId="178" xr:uid="{00000000-0005-0000-0000-000086010000}"/>
    <cellStyle name="Percent 12" xfId="188" xr:uid="{00000000-0005-0000-0000-000087010000}"/>
    <cellStyle name="Percent 12 2" xfId="225" xr:uid="{00000000-0005-0000-0000-000088010000}"/>
    <cellStyle name="Percent 13" xfId="191" xr:uid="{00000000-0005-0000-0000-000089010000}"/>
    <cellStyle name="Percent 14" xfId="204" xr:uid="{00000000-0005-0000-0000-00008A010000}"/>
    <cellStyle name="Percent 15" xfId="207" xr:uid="{00000000-0005-0000-0000-00008B010000}"/>
    <cellStyle name="Percent 16" xfId="219" xr:uid="{00000000-0005-0000-0000-00008C010000}"/>
    <cellStyle name="Percent 17" xfId="259" xr:uid="{00000000-0005-0000-0000-00008D010000}"/>
    <cellStyle name="Percent 17 2" xfId="439" xr:uid="{00000000-0005-0000-0000-00008E010000}"/>
    <cellStyle name="Percent 18" xfId="434" xr:uid="{00000000-0005-0000-0000-00008F010000}"/>
    <cellStyle name="Percent 19" xfId="441" xr:uid="{00000000-0005-0000-0000-000090010000}"/>
    <cellStyle name="Percent 2" xfId="5" xr:uid="{00000000-0005-0000-0000-000091010000}"/>
    <cellStyle name="Percent 2 2" xfId="161" xr:uid="{00000000-0005-0000-0000-000092010000}"/>
    <cellStyle name="Percent 2 3" xfId="173" xr:uid="{00000000-0005-0000-0000-000093010000}"/>
    <cellStyle name="Percent 2 4" xfId="217" xr:uid="{00000000-0005-0000-0000-000094010000}"/>
    <cellStyle name="Percent 20" xfId="444" xr:uid="{F3ACE815-7B6E-DB4B-8C1C-39EBCA53A85E}"/>
    <cellStyle name="Percent 3" xfId="26" xr:uid="{00000000-0005-0000-0000-000095010000}"/>
    <cellStyle name="Percent 3 2" xfId="158" xr:uid="{00000000-0005-0000-0000-000096010000}"/>
    <cellStyle name="Percent 4" xfId="27" xr:uid="{00000000-0005-0000-0000-000097010000}"/>
    <cellStyle name="Percent 4 2" xfId="254" xr:uid="{00000000-0005-0000-0000-000098010000}"/>
    <cellStyle name="Percent 4 3" xfId="255" xr:uid="{00000000-0005-0000-0000-000099010000}"/>
    <cellStyle name="Percent 4 3 2" xfId="287" xr:uid="{00000000-0005-0000-0000-00009A010000}"/>
    <cellStyle name="Percent 5" xfId="28" xr:uid="{00000000-0005-0000-0000-00009B010000}"/>
    <cellStyle name="Percent 6" xfId="29" xr:uid="{00000000-0005-0000-0000-00009C010000}"/>
    <cellStyle name="Percent 6 2" xfId="160" xr:uid="{00000000-0005-0000-0000-00009D010000}"/>
    <cellStyle name="Percent 7" xfId="111" xr:uid="{00000000-0005-0000-0000-00009E010000}"/>
    <cellStyle name="Percent 8" xfId="155" xr:uid="{00000000-0005-0000-0000-00009F010000}"/>
    <cellStyle name="Percent 8 2" xfId="291" xr:uid="{00000000-0005-0000-0000-0000A0010000}"/>
    <cellStyle name="Percent 9" xfId="169" xr:uid="{00000000-0005-0000-0000-0000A1010000}"/>
    <cellStyle name="Pourcentage 2" xfId="78" xr:uid="{00000000-0005-0000-0000-0000A2010000}"/>
    <cellStyle name="Pourcentage 3" xfId="79" xr:uid="{00000000-0005-0000-0000-0000A3010000}"/>
    <cellStyle name="Pourcentage 3 2" xfId="80" xr:uid="{00000000-0005-0000-0000-0000A4010000}"/>
    <cellStyle name="Pourcentage 4" xfId="81" xr:uid="{00000000-0005-0000-0000-0000A5010000}"/>
    <cellStyle name="Pourcentage 4 2" xfId="184" xr:uid="{00000000-0005-0000-0000-0000A6010000}"/>
    <cellStyle name="Pourcentage 5" xfId="82" xr:uid="{00000000-0005-0000-0000-0000A7010000}"/>
    <cellStyle name="Satisfaisant" xfId="83" xr:uid="{00000000-0005-0000-0000-0000A8010000}"/>
    <cellStyle name="Standard 11" xfId="84" xr:uid="{00000000-0005-0000-0000-0000A9010000}"/>
    <cellStyle name="style_col_headings" xfId="85" xr:uid="{00000000-0005-0000-0000-0000AA010000}"/>
    <cellStyle name="Title" xfId="114" builtinId="15" customBuiltin="1"/>
    <cellStyle name="Titre" xfId="86" xr:uid="{00000000-0005-0000-0000-0000AC010000}"/>
    <cellStyle name="Titre 1" xfId="87" xr:uid="{00000000-0005-0000-0000-0000AD010000}"/>
    <cellStyle name="Titre 2" xfId="88" xr:uid="{00000000-0005-0000-0000-0000AE010000}"/>
    <cellStyle name="Titre 3" xfId="89" xr:uid="{00000000-0005-0000-0000-0000AF010000}"/>
    <cellStyle name="Titre 4" xfId="90" xr:uid="{00000000-0005-0000-0000-0000B0010000}"/>
    <cellStyle name="Total" xfId="129" builtinId="25" customBuiltin="1"/>
    <cellStyle name="Total 2" xfId="91" xr:uid="{00000000-0005-0000-0000-0000B2010000}"/>
    <cellStyle name="Vérification" xfId="92" xr:uid="{00000000-0005-0000-0000-0000B3010000}"/>
    <cellStyle name="Virgule fixe" xfId="93" xr:uid="{00000000-0005-0000-0000-0000B4010000}"/>
    <cellStyle name="Virgule fixe 2" xfId="256" xr:uid="{00000000-0005-0000-0000-0000B5010000}"/>
    <cellStyle name="Warning Text" xfId="127" builtinId="11" customBuiltin="1"/>
    <cellStyle name="Warning Text 2" xfId="94" xr:uid="{00000000-0005-0000-0000-0000B7010000}"/>
    <cellStyle name="一般 2 3" xfId="257" xr:uid="{00000000-0005-0000-0000-0000B8010000}"/>
    <cellStyle name="一般 3" xfId="258" xr:uid="{00000000-0005-0000-0000-0000B901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9.xml"/><Relationship Id="rId18" Type="http://schemas.openxmlformats.org/officeDocument/2006/relationships/worksheet" Target="worksheets/sheet12.xml"/><Relationship Id="rId26" Type="http://schemas.openxmlformats.org/officeDocument/2006/relationships/chartsheet" Target="chartsheets/sheet10.xml"/><Relationship Id="rId39" Type="http://schemas.openxmlformats.org/officeDocument/2006/relationships/chartsheet" Target="chartsheets/sheet21.xml"/><Relationship Id="rId21" Type="http://schemas.openxmlformats.org/officeDocument/2006/relationships/chartsheet" Target="chartsheets/sheet8.xml"/><Relationship Id="rId34" Type="http://schemas.openxmlformats.org/officeDocument/2006/relationships/chartsheet" Target="chartsheets/sheet17.xml"/><Relationship Id="rId42" Type="http://schemas.openxmlformats.org/officeDocument/2006/relationships/chartsheet" Target="chartsheets/sheet24.xml"/><Relationship Id="rId47" Type="http://schemas.openxmlformats.org/officeDocument/2006/relationships/chartsheet" Target="chartsheets/sheet2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chartsheet" Target="chartsheets/sheet6.xml"/><Relationship Id="rId29" Type="http://schemas.openxmlformats.org/officeDocument/2006/relationships/worksheet" Target="worksheets/sheet17.xml"/><Relationship Id="rId11" Type="http://schemas.openxmlformats.org/officeDocument/2006/relationships/worksheet" Target="worksheets/sheet8.xml"/><Relationship Id="rId24" Type="http://schemas.openxmlformats.org/officeDocument/2006/relationships/chartsheet" Target="chartsheets/sheet9.xml"/><Relationship Id="rId32" Type="http://schemas.openxmlformats.org/officeDocument/2006/relationships/chartsheet" Target="chartsheets/sheet15.xml"/><Relationship Id="rId37" Type="http://schemas.openxmlformats.org/officeDocument/2006/relationships/worksheet" Target="worksheets/sheet18.xml"/><Relationship Id="rId40" Type="http://schemas.openxmlformats.org/officeDocument/2006/relationships/chartsheet" Target="chartsheets/sheet22.xml"/><Relationship Id="rId45" Type="http://schemas.openxmlformats.org/officeDocument/2006/relationships/worksheet" Target="worksheets/sheet20.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chartsheet" Target="chartsheets/sheet3.xml"/><Relationship Id="rId19" Type="http://schemas.openxmlformats.org/officeDocument/2006/relationships/chartsheet" Target="chartsheets/sheet7.xml"/><Relationship Id="rId31" Type="http://schemas.openxmlformats.org/officeDocument/2006/relationships/chartsheet" Target="chartsheets/sheet14.xml"/><Relationship Id="rId44" Type="http://schemas.openxmlformats.org/officeDocument/2006/relationships/chartsheet" Target="chartsheets/sheet25.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chartsheet" Target="chartsheets/sheet5.xml"/><Relationship Id="rId22" Type="http://schemas.openxmlformats.org/officeDocument/2006/relationships/worksheet" Target="worksheets/sheet14.xml"/><Relationship Id="rId27" Type="http://schemas.openxmlformats.org/officeDocument/2006/relationships/chartsheet" Target="chartsheets/sheet11.xml"/><Relationship Id="rId30" Type="http://schemas.openxmlformats.org/officeDocument/2006/relationships/chartsheet" Target="chartsheets/sheet13.xml"/><Relationship Id="rId35" Type="http://schemas.openxmlformats.org/officeDocument/2006/relationships/chartsheet" Target="chartsheets/sheet18.xml"/><Relationship Id="rId43" Type="http://schemas.openxmlformats.org/officeDocument/2006/relationships/worksheet" Target="worksheets/sheet19.xml"/><Relationship Id="rId48" Type="http://schemas.openxmlformats.org/officeDocument/2006/relationships/worksheet" Target="worksheets/sheet21.xml"/><Relationship Id="rId8" Type="http://schemas.openxmlformats.org/officeDocument/2006/relationships/chartsheet" Target="chartsheets/sheet2.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chartsheet" Target="chartsheets/sheet4.xml"/><Relationship Id="rId17" Type="http://schemas.openxmlformats.org/officeDocument/2006/relationships/worksheet" Target="worksheets/sheet11.xml"/><Relationship Id="rId25" Type="http://schemas.openxmlformats.org/officeDocument/2006/relationships/worksheet" Target="worksheets/sheet16.xml"/><Relationship Id="rId33" Type="http://schemas.openxmlformats.org/officeDocument/2006/relationships/chartsheet" Target="chartsheets/sheet16.xml"/><Relationship Id="rId38" Type="http://schemas.openxmlformats.org/officeDocument/2006/relationships/chartsheet" Target="chartsheets/sheet20.xml"/><Relationship Id="rId46" Type="http://schemas.openxmlformats.org/officeDocument/2006/relationships/chartsheet" Target="chartsheets/sheet26.xml"/><Relationship Id="rId20" Type="http://schemas.openxmlformats.org/officeDocument/2006/relationships/worksheet" Target="worksheets/sheet13.xml"/><Relationship Id="rId41" Type="http://schemas.openxmlformats.org/officeDocument/2006/relationships/chartsheet" Target="chartsheets/sheet23.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chartsheet" Target="chartsheets/sheet1.xml"/><Relationship Id="rId15" Type="http://schemas.openxmlformats.org/officeDocument/2006/relationships/worksheet" Target="worksheets/sheet10.xml"/><Relationship Id="rId23" Type="http://schemas.openxmlformats.org/officeDocument/2006/relationships/worksheet" Target="worksheets/sheet15.xml"/><Relationship Id="rId28" Type="http://schemas.openxmlformats.org/officeDocument/2006/relationships/chartsheet" Target="chartsheets/sheet12.xml"/><Relationship Id="rId36" Type="http://schemas.openxmlformats.org/officeDocument/2006/relationships/chartsheet" Target="chartsheets/sheet19.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7120172002109"/>
          <c:y val="3.0465128967058174E-2"/>
          <c:w val="0.8333697354076065"/>
          <c:h val="0.83590481851735776"/>
        </c:manualLayout>
      </c:layout>
      <c:bubbleChart>
        <c:varyColors val="0"/>
        <c:ser>
          <c:idx val="0"/>
          <c:order val="0"/>
          <c:spPr>
            <a:solidFill>
              <a:schemeClr val="tx1"/>
            </a:solidFill>
            <a:ln w="25400">
              <a:solidFill>
                <a:schemeClr val="tx1"/>
              </a:solidFill>
            </a:ln>
            <a:effectLst/>
          </c:spPr>
          <c:invertIfNegative val="0"/>
          <c:xVal>
            <c:numLit>
              <c:formatCode>General</c:formatCode>
              <c:ptCount val="37"/>
              <c:pt idx="0">
                <c:v>0.29682183632835152</c:v>
              </c:pt>
              <c:pt idx="1">
                <c:v>0.1771303557511523</c:v>
              </c:pt>
              <c:pt idx="2">
                <c:v>0.34611388196176218</c:v>
              </c:pt>
              <c:pt idx="3">
                <c:v>0.15479746660886656</c:v>
              </c:pt>
              <c:pt idx="4">
                <c:v>0.19987578983562221</c:v>
              </c:pt>
              <c:pt idx="5">
                <c:v>0.14950708919067349</c:v>
              </c:pt>
              <c:pt idx="6">
                <c:v>0.11534321054777766</c:v>
              </c:pt>
              <c:pt idx="7">
                <c:v>0.20095461174702786</c:v>
              </c:pt>
              <c:pt idx="8">
                <c:v>0.27138098390108983</c:v>
              </c:pt>
              <c:pt idx="9">
                <c:v>0.10568882329112707</c:v>
              </c:pt>
              <c:pt idx="10">
                <c:v>0.18641603978549989</c:v>
              </c:pt>
              <c:pt idx="11">
                <c:v>0.10626839819341541</c:v>
              </c:pt>
              <c:pt idx="12">
                <c:v>0.18534366223782692</c:v>
              </c:pt>
              <c:pt idx="13">
                <c:v>0.16576042245572675</c:v>
              </c:pt>
              <c:pt idx="14">
                <c:v>0.17596888878420774</c:v>
              </c:pt>
              <c:pt idx="15">
                <c:v>0.26194231763861364</c:v>
              </c:pt>
              <c:pt idx="16">
                <c:v>0.18360409812068557</c:v>
              </c:pt>
              <c:pt idx="17">
                <c:v>0.10296717318914152</c:v>
              </c:pt>
              <c:pt idx="18">
                <c:v>0.11500632352983997</c:v>
              </c:pt>
              <c:pt idx="19">
                <c:v>0.18235080869942946</c:v>
              </c:pt>
              <c:pt idx="20">
                <c:v>0.22304226581791881</c:v>
              </c:pt>
              <c:pt idx="21">
                <c:v>0.10004109953339942</c:v>
              </c:pt>
              <c:pt idx="22">
                <c:v>0.23389494144374526</c:v>
              </c:pt>
              <c:pt idx="23">
                <c:v>0.25136691949526291</c:v>
              </c:pt>
              <c:pt idx="24">
                <c:v>0.18430597322014902</c:v>
              </c:pt>
              <c:pt idx="25">
                <c:v>0.17854513612704259</c:v>
              </c:pt>
              <c:pt idx="26">
                <c:v>0.23240677496786705</c:v>
              </c:pt>
              <c:pt idx="27">
                <c:v>5.7737739505824968E-2</c:v>
              </c:pt>
              <c:pt idx="28">
                <c:v>0.16514206638750611</c:v>
              </c:pt>
              <c:pt idx="29">
                <c:v>0.21434974303175788</c:v>
              </c:pt>
              <c:pt idx="30">
                <c:v>0.19512114040962047</c:v>
              </c:pt>
              <c:pt idx="31">
                <c:v>0.20396568806595239</c:v>
              </c:pt>
              <c:pt idx="32">
                <c:v>0.29059680575582675</c:v>
              </c:pt>
              <c:pt idx="33">
                <c:v>0.1165985538315733</c:v>
              </c:pt>
              <c:pt idx="34">
                <c:v>9.9375912586799398E-2</c:v>
              </c:pt>
              <c:pt idx="35">
                <c:v>0.14496428366386327</c:v>
              </c:pt>
              <c:pt idx="36">
                <c:v>0.24568487670387729</c:v>
              </c:pt>
            </c:numLit>
          </c:xVal>
          <c:yVal>
            <c:numLit>
              <c:formatCode>General</c:formatCode>
              <c:ptCount val="37"/>
              <c:pt idx="0">
                <c:v>-0.1086098220048034</c:v>
              </c:pt>
              <c:pt idx="1">
                <c:v>-7.6045618288795191E-2</c:v>
              </c:pt>
              <c:pt idx="2">
                <c:v>0.32865438237295319</c:v>
              </c:pt>
              <c:pt idx="3">
                <c:v>-1.9869865427870725E-2</c:v>
              </c:pt>
              <c:pt idx="4">
                <c:v>0.24765288533753682</c:v>
              </c:pt>
              <c:pt idx="5">
                <c:v>-0.38993382231063595</c:v>
              </c:pt>
              <c:pt idx="6">
                <c:v>-0.10204765516389919</c:v>
              </c:pt>
              <c:pt idx="7">
                <c:v>-9.2808453146976388E-2</c:v>
              </c:pt>
              <c:pt idx="8">
                <c:v>-9.9036674639157996E-3</c:v>
              </c:pt>
              <c:pt idx="9">
                <c:v>-0.33284350181053035</c:v>
              </c:pt>
              <c:pt idx="10">
                <c:v>-0.5847857443643758</c:v>
              </c:pt>
              <c:pt idx="11">
                <c:v>1.7949374184903277E-2</c:v>
              </c:pt>
              <c:pt idx="12">
                <c:v>-0.67278905551607149</c:v>
              </c:pt>
              <c:pt idx="13">
                <c:v>-8.8904395832592908E-2</c:v>
              </c:pt>
              <c:pt idx="14">
                <c:v>-0.32182155346481311</c:v>
              </c:pt>
              <c:pt idx="15">
                <c:v>-0.19931877622856967</c:v>
              </c:pt>
              <c:pt idx="16">
                <c:v>-0.66081802291731506</c:v>
              </c:pt>
              <c:pt idx="17">
                <c:v>-5.2705400951592096E-2</c:v>
              </c:pt>
              <c:pt idx="18">
                <c:v>-2.0707476994499849</c:v>
              </c:pt>
              <c:pt idx="19">
                <c:v>-9.9484291287826543E-2</c:v>
              </c:pt>
              <c:pt idx="20">
                <c:v>-0.58518387397081739</c:v>
              </c:pt>
              <c:pt idx="21">
                <c:v>-0.46017901557158786</c:v>
              </c:pt>
              <c:pt idx="22">
                <c:v>-0.11804125253266384</c:v>
              </c:pt>
              <c:pt idx="23">
                <c:v>4.7377696157491322E-2</c:v>
              </c:pt>
              <c:pt idx="24">
                <c:v>0.11628062983663115</c:v>
              </c:pt>
              <c:pt idx="25">
                <c:v>-0.20111261876675152</c:v>
              </c:pt>
              <c:pt idx="26">
                <c:v>0.21180430005290674</c:v>
              </c:pt>
              <c:pt idx="27">
                <c:v>-0.783180996732881</c:v>
              </c:pt>
              <c:pt idx="28">
                <c:v>-0.22486873438721416</c:v>
              </c:pt>
              <c:pt idx="29">
                <c:v>-3.2484373729074534E-2</c:v>
              </c:pt>
              <c:pt idx="30">
                <c:v>-0.13714177412495238</c:v>
              </c:pt>
              <c:pt idx="31">
                <c:v>0.18239284894938212</c:v>
              </c:pt>
              <c:pt idx="32">
                <c:v>-0.61900209573618492</c:v>
              </c:pt>
              <c:pt idx="33">
                <c:v>-0.30070432254682034</c:v>
              </c:pt>
              <c:pt idx="34">
                <c:v>-0.87057248977103807</c:v>
              </c:pt>
              <c:pt idx="35">
                <c:v>-5.8290117453285384E-2</c:v>
              </c:pt>
              <c:pt idx="36">
                <c:v>-0.66700704818591872</c:v>
              </c:pt>
            </c:numLit>
          </c:yVal>
          <c:bubbleSize>
            <c:numLit>
              <c:formatCode>General</c:formatCode>
              <c:ptCount val="3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numLit>
          </c:bubbleSize>
          <c:bubble3D val="0"/>
          <c:extLst>
            <c:ext xmlns:c16="http://schemas.microsoft.com/office/drawing/2014/chart" uri="{C3380CC4-5D6E-409C-BE32-E72D297353CC}">
              <c16:uniqueId val="{00000000-72A7-474C-AAC2-5D113BDD4E8C}"/>
            </c:ext>
          </c:extLst>
        </c:ser>
        <c:ser>
          <c:idx val="1"/>
          <c:order val="1"/>
          <c:spPr>
            <a:noFill/>
            <a:ln w="25400">
              <a:solidFill>
                <a:srgbClr val="FF0000"/>
              </a:solidFill>
            </a:ln>
            <a:effectLst/>
          </c:spPr>
          <c:invertIfNegative val="0"/>
          <c:dLbls>
            <c:dLbl>
              <c:idx val="0"/>
              <c:tx>
                <c:rich>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fld id="{ED25EB99-69CF-2641-A69B-BF25036AF02F}" type="CELLRANGE">
                      <a:rPr lang="en-US"/>
                      <a:pPr>
                        <a:defRPr sz="1050"/>
                      </a:pPr>
                      <a:t>[CELLRANGE]</a:t>
                    </a:fld>
                    <a:endParaRPr lang="en-US"/>
                  </a:p>
                </c:rich>
              </c:tx>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2A7-474C-AAC2-5D113BDD4E8C}"/>
                </c:ext>
              </c:extLst>
            </c:dLbl>
            <c:dLbl>
              <c:idx val="1"/>
              <c:tx>
                <c:rich>
                  <a:bodyPr/>
                  <a:lstStyle/>
                  <a:p>
                    <a:fld id="{BC31FB05-10CF-8F43-ADA8-0142B6EF61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2A7-474C-AAC2-5D113BDD4E8C}"/>
                </c:ext>
              </c:extLst>
            </c:dLbl>
            <c:dLbl>
              <c:idx val="2"/>
              <c:tx>
                <c:rich>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fld id="{45BEA98F-4B1A-EF4B-A1DA-CA30310200F2}" type="CELLRANGE">
                      <a:rPr lang="en-US"/>
                      <a:pPr>
                        <a:defRPr sz="1050"/>
                      </a:pPr>
                      <a:t>[CELLRANGE]</a:t>
                    </a:fld>
                    <a:endParaRPr lang="en-US"/>
                  </a:p>
                </c:rich>
              </c:tx>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2A7-474C-AAC2-5D113BDD4E8C}"/>
                </c:ext>
              </c:extLst>
            </c:dLbl>
            <c:dLbl>
              <c:idx val="3"/>
              <c:tx>
                <c:rich>
                  <a:bodyPr/>
                  <a:lstStyle/>
                  <a:p>
                    <a:fld id="{6F7B5703-FDD0-694D-885C-FC44DC8652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2A7-474C-AAC2-5D113BDD4E8C}"/>
                </c:ext>
              </c:extLst>
            </c:dLbl>
            <c:dLbl>
              <c:idx val="4"/>
              <c:tx>
                <c:rich>
                  <a:bodyPr/>
                  <a:lstStyle/>
                  <a:p>
                    <a:fld id="{7DEE347C-138D-1848-8DF3-74D0044F05F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2A7-474C-AAC2-5D113BDD4E8C}"/>
                </c:ext>
              </c:extLst>
            </c:dLbl>
            <c:dLbl>
              <c:idx val="5"/>
              <c:tx>
                <c:rich>
                  <a:bodyPr/>
                  <a:lstStyle/>
                  <a:p>
                    <a:fld id="{E4B53A01-87E0-184B-9548-91CD24A67C8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2A7-474C-AAC2-5D113BDD4E8C}"/>
                </c:ext>
              </c:extLst>
            </c:dLbl>
            <c:dLbl>
              <c:idx val="6"/>
              <c:layout>
                <c:manualLayout>
                  <c:x val="-8.3736199595576488E-2"/>
                  <c:y val="3.0369716625833612E-2"/>
                </c:manualLayout>
              </c:layout>
              <c:tx>
                <c:rich>
                  <a:bodyPr/>
                  <a:lstStyle/>
                  <a:p>
                    <a:fld id="{0BA107BE-2A4D-0D4C-9F00-BB64270CAEE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2A7-474C-AAC2-5D113BDD4E8C}"/>
                </c:ext>
              </c:extLst>
            </c:dLbl>
            <c:dLbl>
              <c:idx val="7"/>
              <c:layout>
                <c:manualLayout>
                  <c:x val="-7.6281818360089168E-2"/>
                  <c:y val="-3.6443659951000337E-2"/>
                </c:manualLayout>
              </c:layout>
              <c:tx>
                <c:rich>
                  <a:bodyPr/>
                  <a:lstStyle/>
                  <a:p>
                    <a:fld id="{05E8E622-38C3-694F-8F77-036313602F1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2A7-474C-AAC2-5D113BDD4E8C}"/>
                </c:ext>
              </c:extLst>
            </c:dLbl>
            <c:dLbl>
              <c:idx val="8"/>
              <c:tx>
                <c:rich>
                  <a:bodyPr/>
                  <a:lstStyle/>
                  <a:p>
                    <a:fld id="{EFD4A875-0EF1-AD44-8A4C-CE83C3C680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2A7-474C-AAC2-5D113BDD4E8C}"/>
                </c:ext>
              </c:extLst>
            </c:dLbl>
            <c:dLbl>
              <c:idx val="9"/>
              <c:tx>
                <c:rich>
                  <a:bodyPr/>
                  <a:lstStyle/>
                  <a:p>
                    <a:fld id="{1FC0F824-7A51-7141-B3BE-B3330DEA795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2A7-474C-AAC2-5D113BDD4E8C}"/>
                </c:ext>
              </c:extLst>
            </c:dLbl>
            <c:dLbl>
              <c:idx val="10"/>
              <c:layout>
                <c:manualLayout>
                  <c:x val="-0.10839784384361521"/>
                  <c:y val="-4.0492955501111481E-3"/>
                </c:manualLayout>
              </c:layout>
              <c:tx>
                <c:rich>
                  <a:bodyPr/>
                  <a:lstStyle/>
                  <a:p>
                    <a:fld id="{91192269-E39E-A742-A442-34A3424A3A8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2A7-474C-AAC2-5D113BDD4E8C}"/>
                </c:ext>
              </c:extLst>
            </c:dLbl>
            <c:dLbl>
              <c:idx val="11"/>
              <c:tx>
                <c:rich>
                  <a:bodyPr/>
                  <a:lstStyle/>
                  <a:p>
                    <a:fld id="{90536F3F-98EE-E24F-895A-F8D2EE2132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2A7-474C-AAC2-5D113BDD4E8C}"/>
                </c:ext>
              </c:extLst>
            </c:dLbl>
            <c:dLbl>
              <c:idx val="12"/>
              <c:tx>
                <c:rich>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fld id="{60722433-2493-A043-9946-27D9E496A61D}" type="CELLRANGE">
                      <a:rPr lang="en-US"/>
                      <a:pPr>
                        <a:defRPr sz="1050"/>
                      </a:pPr>
                      <a:t>[CELLRANGE]</a:t>
                    </a:fld>
                    <a:endParaRPr lang="en-US"/>
                  </a:p>
                </c:rich>
              </c:tx>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2A7-474C-AAC2-5D113BDD4E8C}"/>
                </c:ext>
              </c:extLst>
            </c:dLbl>
            <c:dLbl>
              <c:idx val="13"/>
              <c:layout>
                <c:manualLayout>
                  <c:x val="-0.12830168655908955"/>
                  <c:y val="2.6320421075722428E-2"/>
                </c:manualLayout>
              </c:layout>
              <c:tx>
                <c:rich>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fld id="{060DA091-6CD2-9344-9ECA-102459B1B670}" type="CELLRANGE">
                      <a:rPr lang="en-US"/>
                      <a:pPr>
                        <a:defRPr sz="1050"/>
                      </a:pPr>
                      <a:t>[CELLRANGE]</a:t>
                    </a:fld>
                    <a:endParaRPr lang="en-US"/>
                  </a:p>
                </c:rich>
              </c:tx>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2A7-474C-AAC2-5D113BDD4E8C}"/>
                </c:ext>
              </c:extLst>
            </c:dLbl>
            <c:dLbl>
              <c:idx val="14"/>
              <c:tx>
                <c:rich>
                  <a:bodyPr/>
                  <a:lstStyle/>
                  <a:p>
                    <a:fld id="{CB59D043-CC59-6941-8004-3670B8F764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2A7-474C-AAC2-5D113BDD4E8C}"/>
                </c:ext>
              </c:extLst>
            </c:dLbl>
            <c:dLbl>
              <c:idx val="15"/>
              <c:tx>
                <c:rich>
                  <a:bodyPr/>
                  <a:lstStyle/>
                  <a:p>
                    <a:fld id="{774D92EB-BF63-3C4E-9AC8-493F4022DE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2A7-474C-AAC2-5D113BDD4E8C}"/>
                </c:ext>
              </c:extLst>
            </c:dLbl>
            <c:dLbl>
              <c:idx val="16"/>
              <c:tx>
                <c:rich>
                  <a:bodyPr/>
                  <a:lstStyle/>
                  <a:p>
                    <a:fld id="{E2C1E6EC-6E0E-5045-8AFC-D9ADED0D2B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2A7-474C-AAC2-5D113BDD4E8C}"/>
                </c:ext>
              </c:extLst>
            </c:dLbl>
            <c:dLbl>
              <c:idx val="17"/>
              <c:layout>
                <c:manualLayout>
                  <c:x val="-0.11847521031522196"/>
                  <c:y val="-1.2147886650333445E-2"/>
                </c:manualLayout>
              </c:layout>
              <c:tx>
                <c:rich>
                  <a:bodyPr/>
                  <a:lstStyle/>
                  <a:p>
                    <a:fld id="{CAC14712-5426-6444-A328-ABB52C7DB25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72A7-474C-AAC2-5D113BDD4E8C}"/>
                </c:ext>
              </c:extLst>
            </c:dLbl>
            <c:dLbl>
              <c:idx val="18"/>
              <c:layout>
                <c:manualLayout>
                  <c:x val="-3.6214245258751457E-2"/>
                  <c:y val="-3.6443659951000337E-2"/>
                </c:manualLayout>
              </c:layout>
              <c:tx>
                <c:rich>
                  <a:bodyPr/>
                  <a:lstStyle/>
                  <a:p>
                    <a:fld id="{2AB89764-EDC6-D943-AE8E-605E77D1AC4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2A7-474C-AAC2-5D113BDD4E8C}"/>
                </c:ext>
              </c:extLst>
            </c:dLbl>
            <c:dLbl>
              <c:idx val="19"/>
              <c:layout>
                <c:manualLayout>
                  <c:x val="-5.8415088942027661E-2"/>
                  <c:y val="-2.6320421075722463E-2"/>
                </c:manualLayout>
              </c:layout>
              <c:tx>
                <c:rich>
                  <a:bodyPr/>
                  <a:lstStyle/>
                  <a:p>
                    <a:fld id="{91E84BE5-1B92-DA4D-9BF6-0872AB7FC16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2A7-474C-AAC2-5D113BDD4E8C}"/>
                </c:ext>
              </c:extLst>
            </c:dLbl>
            <c:dLbl>
              <c:idx val="20"/>
              <c:layout>
                <c:manualLayout>
                  <c:x val="-0.10012654095624361"/>
                  <c:y val="-8.0985911002222962E-3"/>
                </c:manualLayout>
              </c:layout>
              <c:tx>
                <c:rich>
                  <a:bodyPr/>
                  <a:lstStyle/>
                  <a:p>
                    <a:fld id="{11380018-BC37-C74F-8EBC-028BA3DA59D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2A7-474C-AAC2-5D113BDD4E8C}"/>
                </c:ext>
              </c:extLst>
            </c:dLbl>
            <c:dLbl>
              <c:idx val="21"/>
              <c:layout>
                <c:manualLayout>
                  <c:x val="-9.7936355781952755E-2"/>
                  <c:y val="2.2271125525611241E-2"/>
                </c:manualLayout>
              </c:layout>
              <c:tx>
                <c:rich>
                  <a:bodyPr/>
                  <a:lstStyle/>
                  <a:p>
                    <a:fld id="{73362DE6-6A58-C44A-A57A-93527482F8A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2A7-474C-AAC2-5D113BDD4E8C}"/>
                </c:ext>
              </c:extLst>
            </c:dLbl>
            <c:dLbl>
              <c:idx val="22"/>
              <c:tx>
                <c:rich>
                  <a:bodyPr/>
                  <a:lstStyle/>
                  <a:p>
                    <a:fld id="{1FE1E6AD-8975-AF45-BCEC-D2DACA94F5A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2A7-474C-AAC2-5D113BDD4E8C}"/>
                </c:ext>
              </c:extLst>
            </c:dLbl>
            <c:dLbl>
              <c:idx val="23"/>
              <c:tx>
                <c:rich>
                  <a:bodyPr/>
                  <a:lstStyle/>
                  <a:p>
                    <a:fld id="{D7278E62-0142-844B-8FEC-28B52D686F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2A7-474C-AAC2-5D113BDD4E8C}"/>
                </c:ext>
              </c:extLst>
            </c:dLbl>
            <c:dLbl>
              <c:idx val="24"/>
              <c:layout>
                <c:manualLayout>
                  <c:x val="-9.6898073970513782E-2"/>
                  <c:y val="-2.8345068850778112E-2"/>
                </c:manualLayout>
              </c:layout>
              <c:tx>
                <c:rich>
                  <a:bodyPr/>
                  <a:lstStyle/>
                  <a:p>
                    <a:fld id="{B52DEEE1-094D-024C-A730-F22CFBE23A8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2A7-474C-AAC2-5D113BDD4E8C}"/>
                </c:ext>
              </c:extLst>
            </c:dLbl>
            <c:dLbl>
              <c:idx val="25"/>
              <c:layout>
                <c:manualLayout>
                  <c:x val="-0.10725505327524218"/>
                  <c:y val="1.0123238875277871E-2"/>
                </c:manualLayout>
              </c:layout>
              <c:tx>
                <c:rich>
                  <a:bodyPr/>
                  <a:lstStyle/>
                  <a:p>
                    <a:fld id="{D7B1E5C8-726F-9547-B9BF-B606CB4E2B2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2A7-474C-AAC2-5D113BDD4E8C}"/>
                </c:ext>
              </c:extLst>
            </c:dLbl>
            <c:dLbl>
              <c:idx val="26"/>
              <c:tx>
                <c:rich>
                  <a:bodyPr/>
                  <a:lstStyle/>
                  <a:p>
                    <a:fld id="{A0A5BD28-5FCB-8448-A5D0-3474E77FE4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2A7-474C-AAC2-5D113BDD4E8C}"/>
                </c:ext>
              </c:extLst>
            </c:dLbl>
            <c:dLbl>
              <c:idx val="27"/>
              <c:tx>
                <c:rich>
                  <a:bodyPr/>
                  <a:lstStyle/>
                  <a:p>
                    <a:fld id="{0A4FACCB-CB29-9348-AE66-DE86B8AEF5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2A7-474C-AAC2-5D113BDD4E8C}"/>
                </c:ext>
              </c:extLst>
            </c:dLbl>
            <c:dLbl>
              <c:idx val="28"/>
              <c:tx>
                <c:rich>
                  <a:bodyPr/>
                  <a:lstStyle/>
                  <a:p>
                    <a:fld id="{60134F23-FF5E-1E41-8E22-C7A0F35C3B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2A7-474C-AAC2-5D113BDD4E8C}"/>
                </c:ext>
              </c:extLst>
            </c:dLbl>
            <c:dLbl>
              <c:idx val="29"/>
              <c:tx>
                <c:rich>
                  <a:bodyPr/>
                  <a:lstStyle/>
                  <a:p>
                    <a:fld id="{9C4E5E45-F020-2D46-ADF4-6D64C4131D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2A7-474C-AAC2-5D113BDD4E8C}"/>
                </c:ext>
              </c:extLst>
            </c:dLbl>
            <c:dLbl>
              <c:idx val="30"/>
              <c:tx>
                <c:rich>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fld id="{20892262-21E7-C147-833F-3642CA4CC45F}" type="CELLRANGE">
                      <a:rPr lang="en-US"/>
                      <a:pPr>
                        <a:defRPr sz="1050"/>
                      </a:pPr>
                      <a:t>[CELLRANGE]</a:t>
                    </a:fld>
                    <a:endParaRPr lang="en-US"/>
                  </a:p>
                </c:rich>
              </c:tx>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2A7-474C-AAC2-5D113BDD4E8C}"/>
                </c:ext>
              </c:extLst>
            </c:dLbl>
            <c:dLbl>
              <c:idx val="31"/>
              <c:layout>
                <c:manualLayout>
                  <c:x val="3.4384073142287579E-2"/>
                  <c:y val="-3.2394364400889185E-2"/>
                </c:manualLayout>
              </c:layout>
              <c:tx>
                <c:rich>
                  <a:bodyPr/>
                  <a:lstStyle/>
                  <a:p>
                    <a:fld id="{B5A45AAF-D444-FC4F-9191-25592B0AC4E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72A7-474C-AAC2-5D113BDD4E8C}"/>
                </c:ext>
              </c:extLst>
            </c:dLbl>
            <c:dLbl>
              <c:idx val="32"/>
              <c:tx>
                <c:rich>
                  <a:bodyPr/>
                  <a:lstStyle/>
                  <a:p>
                    <a:fld id="{3FAE5986-C2AF-694C-AA7C-8FC3C44467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2A7-474C-AAC2-5D113BDD4E8C}"/>
                </c:ext>
              </c:extLst>
            </c:dLbl>
            <c:dLbl>
              <c:idx val="33"/>
              <c:layout>
                <c:manualLayout>
                  <c:x val="-6.3464038490598243E-2"/>
                  <c:y val="2.6320421075722463E-2"/>
                </c:manualLayout>
              </c:layout>
              <c:tx>
                <c:rich>
                  <a:bodyPr/>
                  <a:lstStyle/>
                  <a:p>
                    <a:fld id="{15C4C2F1-A4AF-3A41-9818-F2B522F6ECE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72A7-474C-AAC2-5D113BDD4E8C}"/>
                </c:ext>
              </c:extLst>
            </c:dLbl>
            <c:dLbl>
              <c:idx val="34"/>
              <c:tx>
                <c:rich>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fld id="{AA743D94-1143-7C4D-A7A5-1F3A15004B73}" type="CELLRANGE">
                      <a:rPr lang="en-US"/>
                      <a:pPr>
                        <a:defRPr sz="1050"/>
                      </a:pPr>
                      <a:t>[CELLRANGE]</a:t>
                    </a:fld>
                    <a:endParaRPr lang="en-US"/>
                  </a:p>
                </c:rich>
              </c:tx>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2A7-474C-AAC2-5D113BDD4E8C}"/>
                </c:ext>
              </c:extLst>
            </c:dLbl>
            <c:dLbl>
              <c:idx val="35"/>
              <c:layout>
                <c:manualLayout>
                  <c:x val="-7.0970674104552586E-2"/>
                  <c:y val="2.8345068850778001E-2"/>
                </c:manualLayout>
              </c:layout>
              <c:tx>
                <c:rich>
                  <a:bodyPr/>
                  <a:lstStyle/>
                  <a:p>
                    <a:fld id="{25CAE568-8535-CB46-8E23-BE552F94219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72A7-474C-AAC2-5D113BDD4E8C}"/>
                </c:ext>
              </c:extLst>
            </c:dLbl>
            <c:dLbl>
              <c:idx val="36"/>
              <c:layout>
                <c:manualLayout>
                  <c:x val="2.8198331320443921E-2"/>
                  <c:y val="1.6197182200444592E-2"/>
                </c:manualLayout>
              </c:layout>
              <c:tx>
                <c:rich>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fld id="{3D7275B2-450E-9247-93A5-07E81BDD972C}" type="CELLRANGE">
                      <a:rPr lang="en-US"/>
                      <a:pPr>
                        <a:defRPr sz="1050"/>
                      </a:pPr>
                      <a:t>[CELLRANGE]</a:t>
                    </a:fld>
                    <a:endParaRPr lang="en-US"/>
                  </a:p>
                </c:rich>
              </c:tx>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72A7-474C-AAC2-5D113BDD4E8C}"/>
                </c:ext>
              </c:extLst>
            </c:dLbl>
            <c:dLbl>
              <c:idx val="37"/>
              <c:layout>
                <c:manualLayout>
                  <c:x val="4.9040099756261585E-2"/>
                  <c:y val="-4.0492955501112227E-3"/>
                </c:manualLayout>
              </c:layout>
              <c:tx>
                <c:rich>
                  <a:bodyPr/>
                  <a:lstStyle/>
                  <a:p>
                    <a:fld id="{FD22B4EB-264C-5340-BFB1-A5FFF6D33F1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2A7-474C-AAC2-5D113BDD4E8C}"/>
                </c:ext>
              </c:extLst>
            </c:dLbl>
            <c:dLbl>
              <c:idx val="38"/>
              <c:layout>
                <c:manualLayout>
                  <c:x val="-0.12131805613712103"/>
                  <c:y val="-2.0246477750555741E-3"/>
                </c:manualLayout>
              </c:layout>
              <c:tx>
                <c:rich>
                  <a:bodyPr/>
                  <a:lstStyle/>
                  <a:p>
                    <a:fld id="{23B8169C-0948-3747-9BFD-051EA1836F4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72A7-474C-AAC2-5D113BDD4E8C}"/>
                </c:ext>
              </c:extLst>
            </c:dLbl>
            <c:dLbl>
              <c:idx val="39"/>
              <c:tx>
                <c:rich>
                  <a:bodyPr/>
                  <a:lstStyle/>
                  <a:p>
                    <a:fld id="{8BF801C2-00CA-4344-BA5A-81EF0B8EDE2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2A7-474C-AAC2-5D113BDD4E8C}"/>
                </c:ext>
              </c:extLst>
            </c:dLbl>
            <c:dLbl>
              <c:idx val="40"/>
              <c:tx>
                <c:rich>
                  <a:bodyPr/>
                  <a:lstStyle/>
                  <a:p>
                    <a:fld id="{738EF224-EADF-E24E-A500-B2B04BAD9B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2A7-474C-AAC2-5D113BDD4E8C}"/>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Garamond" panose="02020404030301010803" pitchFamily="18" charset="0"/>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DataF2!$C$46:$C$86</c:f>
              <c:numCache>
                <c:formatCode>0.00</c:formatCode>
                <c:ptCount val="41"/>
                <c:pt idx="0">
                  <c:v>0.18742426983704405</c:v>
                </c:pt>
                <c:pt idx="1">
                  <c:v>4.3730990037364761E-2</c:v>
                </c:pt>
                <c:pt idx="2" formatCode="0%">
                  <c:v>0.08</c:v>
                </c:pt>
                <c:pt idx="3">
                  <c:v>2.7963025736591773E-2</c:v>
                </c:pt>
                <c:pt idx="4">
                  <c:v>0.10484903843270543</c:v>
                </c:pt>
                <c:pt idx="5">
                  <c:v>0.05</c:v>
                </c:pt>
                <c:pt idx="6">
                  <c:v>0</c:v>
                </c:pt>
                <c:pt idx="7">
                  <c:v>4.4461771845509403E-2</c:v>
                </c:pt>
                <c:pt idx="8">
                  <c:v>0.05</c:v>
                </c:pt>
                <c:pt idx="9">
                  <c:v>0</c:v>
                </c:pt>
                <c:pt idx="10">
                  <c:v>0</c:v>
                </c:pt>
                <c:pt idx="11">
                  <c:v>2.5778599227480076E-2</c:v>
                </c:pt>
                <c:pt idx="12">
                  <c:v>0</c:v>
                </c:pt>
                <c:pt idx="13">
                  <c:v>0</c:v>
                </c:pt>
                <c:pt idx="14">
                  <c:v>0.05</c:v>
                </c:pt>
                <c:pt idx="15">
                  <c:v>0</c:v>
                </c:pt>
                <c:pt idx="16">
                  <c:v>0</c:v>
                </c:pt>
                <c:pt idx="17">
                  <c:v>1.9511092513116006E-3</c:v>
                </c:pt>
                <c:pt idx="18">
                  <c:v>0.16850316349676739</c:v>
                </c:pt>
                <c:pt idx="19">
                  <c:v>2.7364227815319216E-2</c:v>
                </c:pt>
                <c:pt idx="20">
                  <c:v>4.7718744947522623E-2</c:v>
                </c:pt>
                <c:pt idx="21">
                  <c:v>0</c:v>
                </c:pt>
                <c:pt idx="22">
                  <c:v>0.05</c:v>
                </c:pt>
                <c:pt idx="23" formatCode="0%">
                  <c:v>0.14000000000000001</c:v>
                </c:pt>
                <c:pt idx="24">
                  <c:v>0</c:v>
                </c:pt>
                <c:pt idx="25">
                  <c:v>4.9777531207312861E-2</c:v>
                </c:pt>
                <c:pt idx="26">
                  <c:v>0.05</c:v>
                </c:pt>
                <c:pt idx="27">
                  <c:v>4.6687589199483959E-2</c:v>
                </c:pt>
                <c:pt idx="28">
                  <c:v>4.7649291571561309E-2</c:v>
                </c:pt>
                <c:pt idx="29">
                  <c:v>0</c:v>
                </c:pt>
                <c:pt idx="30">
                  <c:v>0.05</c:v>
                </c:pt>
                <c:pt idx="31">
                  <c:v>4.942998321745383E-2</c:v>
                </c:pt>
                <c:pt idx="32">
                  <c:v>4.5803143613001168E-2</c:v>
                </c:pt>
                <c:pt idx="33">
                  <c:v>4.9340614007041685E-2</c:v>
                </c:pt>
                <c:pt idx="34">
                  <c:v>8.300833934937181E-2</c:v>
                </c:pt>
                <c:pt idx="35">
                  <c:v>4.9266765661179608E-2</c:v>
                </c:pt>
                <c:pt idx="36">
                  <c:v>4.5720053840228939E-2</c:v>
                </c:pt>
                <c:pt idx="37">
                  <c:v>4.7601747922099084E-2</c:v>
                </c:pt>
                <c:pt idx="38">
                  <c:v>0</c:v>
                </c:pt>
                <c:pt idx="39">
                  <c:v>4.980823680357159E-2</c:v>
                </c:pt>
                <c:pt idx="40">
                  <c:v>3.2938604318924807E-2</c:v>
                </c:pt>
              </c:numCache>
            </c:numRef>
          </c:xVal>
          <c:yVal>
            <c:numRef>
              <c:f>DataF2!$B$46:$B$86</c:f>
              <c:numCache>
                <c:formatCode>0%</c:formatCode>
                <c:ptCount val="41"/>
                <c:pt idx="0">
                  <c:v>0.2766520914996401</c:v>
                </c:pt>
                <c:pt idx="1">
                  <c:v>7.3154855390908962</c:v>
                </c:pt>
                <c:pt idx="2">
                  <c:v>3.0790748312803982</c:v>
                </c:pt>
                <c:pt idx="3">
                  <c:v>4.2030394790209336</c:v>
                </c:pt>
                <c:pt idx="4">
                  <c:v>0.73803680925792792</c:v>
                </c:pt>
                <c:pt idx="5">
                  <c:v>4.7809060793958746</c:v>
                </c:pt>
                <c:pt idx="6">
                  <c:v>11.251422761757572</c:v>
                </c:pt>
                <c:pt idx="7">
                  <c:v>21.005739105554436</c:v>
                </c:pt>
                <c:pt idx="8">
                  <c:v>4.7808826228568515</c:v>
                </c:pt>
                <c:pt idx="9">
                  <c:v>37.231417468439538</c:v>
                </c:pt>
                <c:pt idx="10">
                  <c:v>1.9659559489868603</c:v>
                </c:pt>
                <c:pt idx="11">
                  <c:v>33.537214422961362</c:v>
                </c:pt>
                <c:pt idx="12">
                  <c:v>16.767199933412421</c:v>
                </c:pt>
                <c:pt idx="13">
                  <c:v>19.322108395502767</c:v>
                </c:pt>
                <c:pt idx="14">
                  <c:v>4.7808845146187657</c:v>
                </c:pt>
                <c:pt idx="15">
                  <c:v>445.58039346336153</c:v>
                </c:pt>
                <c:pt idx="16">
                  <c:v>39.256506374774219</c:v>
                </c:pt>
                <c:pt idx="17">
                  <c:v>20.310920435703739</c:v>
                </c:pt>
                <c:pt idx="18">
                  <c:v>1.9027066990195132</c:v>
                </c:pt>
                <c:pt idx="19">
                  <c:v>9.7281836367193577</c:v>
                </c:pt>
                <c:pt idx="20">
                  <c:v>12.384376618952441</c:v>
                </c:pt>
                <c:pt idx="21">
                  <c:v>4.7808853636437023</c:v>
                </c:pt>
                <c:pt idx="22">
                  <c:v>4.7808617130855069</c:v>
                </c:pt>
                <c:pt idx="23">
                  <c:v>1.6549275502967551</c:v>
                </c:pt>
                <c:pt idx="24">
                  <c:v>6.2086668394398528</c:v>
                </c:pt>
                <c:pt idx="25">
                  <c:v>1.3021112864562181</c:v>
                </c:pt>
                <c:pt idx="26">
                  <c:v>-1.3686134929437765E-2</c:v>
                </c:pt>
                <c:pt idx="27">
                  <c:v>2.40150256056114</c:v>
                </c:pt>
                <c:pt idx="28">
                  <c:v>11.213806283737666</c:v>
                </c:pt>
                <c:pt idx="29">
                  <c:v>-0.1718929080500079</c:v>
                </c:pt>
                <c:pt idx="30">
                  <c:v>4.7808951682270573</c:v>
                </c:pt>
                <c:pt idx="31">
                  <c:v>4.8498416823569794</c:v>
                </c:pt>
                <c:pt idx="32">
                  <c:v>38.650346217739425</c:v>
                </c:pt>
                <c:pt idx="33">
                  <c:v>19.659664455422252</c:v>
                </c:pt>
                <c:pt idx="34">
                  <c:v>1.7015124436330518</c:v>
                </c:pt>
                <c:pt idx="35">
                  <c:v>14.826715461317375</c:v>
                </c:pt>
                <c:pt idx="36">
                  <c:v>20.101571778529333</c:v>
                </c:pt>
                <c:pt idx="37">
                  <c:v>12.655311380469662</c:v>
                </c:pt>
                <c:pt idx="38">
                  <c:v>5.3524235978666708</c:v>
                </c:pt>
                <c:pt idx="39">
                  <c:v>8.5439889468974037</c:v>
                </c:pt>
                <c:pt idx="40">
                  <c:v>16.265571541041854</c:v>
                </c:pt>
              </c:numCache>
            </c:numRef>
          </c:yVal>
          <c:bubbleSize>
            <c:numRef>
              <c:f>DataF2!$D$46:$D$86</c:f>
              <c:numCache>
                <c:formatCode>General</c:formatCode>
                <c:ptCount val="41"/>
                <c:pt idx="0">
                  <c:v>13.106870602869716</c:v>
                </c:pt>
                <c:pt idx="1">
                  <c:v>106.3289638729139</c:v>
                </c:pt>
                <c:pt idx="2">
                  <c:v>58.152724672949248</c:v>
                </c:pt>
                <c:pt idx="3">
                  <c:v>46.799572185855702</c:v>
                </c:pt>
                <c:pt idx="4">
                  <c:v>57.353364287520073</c:v>
                </c:pt>
                <c:pt idx="5">
                  <c:v>0.97359327582033472</c:v>
                </c:pt>
                <c:pt idx="6">
                  <c:v>0.21683698740995794</c:v>
                </c:pt>
                <c:pt idx="7">
                  <c:v>0.79166765632839253</c:v>
                </c:pt>
                <c:pt idx="8">
                  <c:v>0.86572413769996781</c:v>
                </c:pt>
                <c:pt idx="9">
                  <c:v>7.3311788434424798</c:v>
                </c:pt>
                <c:pt idx="10">
                  <c:v>7.9601858461284136</c:v>
                </c:pt>
                <c:pt idx="11">
                  <c:v>4.6272367930221332</c:v>
                </c:pt>
                <c:pt idx="12">
                  <c:v>0.89802440091367575</c:v>
                </c:pt>
                <c:pt idx="13">
                  <c:v>23.950680817428665</c:v>
                </c:pt>
                <c:pt idx="14">
                  <c:v>0.13857833606997835</c:v>
                </c:pt>
                <c:pt idx="15">
                  <c:v>29.046851153404386</c:v>
                </c:pt>
                <c:pt idx="16">
                  <c:v>22.241009225666584</c:v>
                </c:pt>
                <c:pt idx="17">
                  <c:v>11.0354105348083</c:v>
                </c:pt>
                <c:pt idx="18">
                  <c:v>4.220454615709551</c:v>
                </c:pt>
                <c:pt idx="19">
                  <c:v>4.9132386020923846</c:v>
                </c:pt>
                <c:pt idx="20">
                  <c:v>0.36611708689079836</c:v>
                </c:pt>
                <c:pt idx="21">
                  <c:v>1.6236441277636195</c:v>
                </c:pt>
                <c:pt idx="22">
                  <c:v>0.86918360757516799</c:v>
                </c:pt>
                <c:pt idx="23">
                  <c:v>39.035168909870336</c:v>
                </c:pt>
                <c:pt idx="24">
                  <c:v>3.0545895810023342</c:v>
                </c:pt>
                <c:pt idx="25">
                  <c:v>7.9265912025883249</c:v>
                </c:pt>
                <c:pt idx="26">
                  <c:v>-1.5976646471228539E-2</c:v>
                </c:pt>
                <c:pt idx="27">
                  <c:v>9.0073525686775824</c:v>
                </c:pt>
                <c:pt idx="28">
                  <c:v>12.327426958163089</c:v>
                </c:pt>
                <c:pt idx="29">
                  <c:v>-5.7402704296166882E-3</c:v>
                </c:pt>
                <c:pt idx="30">
                  <c:v>1.9877049751420814</c:v>
                </c:pt>
                <c:pt idx="31">
                  <c:v>0.27916658691983243</c:v>
                </c:pt>
                <c:pt idx="32">
                  <c:v>7.2698575780768468</c:v>
                </c:pt>
                <c:pt idx="33">
                  <c:v>0.79067591979762319</c:v>
                </c:pt>
                <c:pt idx="34">
                  <c:v>70.416271670151048</c:v>
                </c:pt>
                <c:pt idx="35">
                  <c:v>0.43731622619230615</c:v>
                </c:pt>
                <c:pt idx="36">
                  <c:v>0.92654576830210822</c:v>
                </c:pt>
                <c:pt idx="37">
                  <c:v>0.37416665279599115</c:v>
                </c:pt>
                <c:pt idx="38">
                  <c:v>0.24501896552426217</c:v>
                </c:pt>
                <c:pt idx="39">
                  <c:v>16.911318951094543</c:v>
                </c:pt>
                <c:pt idx="40">
                  <c:v>41.683062581236264</c:v>
                </c:pt>
              </c:numCache>
            </c:numRef>
          </c:bubbleSize>
          <c:bubble3D val="0"/>
          <c:extLst>
            <c:ext xmlns:c15="http://schemas.microsoft.com/office/drawing/2012/chart" uri="{02D57815-91ED-43cb-92C2-25804820EDAC}">
              <c15:datalabelsRange>
                <c15:f>DataF2!$A$46:$A$86</c15:f>
                <c15:dlblRangeCache>
                  <c:ptCount val="41"/>
                  <c:pt idx="0">
                    <c:v>Belgium</c:v>
                  </c:pt>
                  <c:pt idx="1">
                    <c:v>Ireland</c:v>
                  </c:pt>
                  <c:pt idx="2">
                    <c:v>Switzerland</c:v>
                  </c:pt>
                  <c:pt idx="3">
                    <c:v>Luxembourg</c:v>
                  </c:pt>
                  <c:pt idx="4">
                    <c:v>Netherlands</c:v>
                  </c:pt>
                  <c:pt idx="5">
                    <c:v>Andorra</c:v>
                  </c:pt>
                  <c:pt idx="6">
                    <c:v>Anguilla</c:v>
                  </c:pt>
                  <c:pt idx="7">
                    <c:v>Antigua and Barbuda</c:v>
                  </c:pt>
                  <c:pt idx="8">
                    <c:v>Aruba</c:v>
                  </c:pt>
                  <c:pt idx="9">
                    <c:v>Bahamas</c:v>
                  </c:pt>
                  <c:pt idx="10">
                    <c:v>Bahrain</c:v>
                  </c:pt>
                  <c:pt idx="11">
                    <c:v>Barbados</c:v>
                  </c:pt>
                  <c:pt idx="12">
                    <c:v>Belize</c:v>
                  </c:pt>
                  <c:pt idx="13">
                    <c:v>Bermuda</c:v>
                  </c:pt>
                  <c:pt idx="14">
                    <c:v>Bonaire</c:v>
                  </c:pt>
                  <c:pt idx="15">
                    <c:v>BVI</c:v>
                  </c:pt>
                  <c:pt idx="16">
                    <c:v>Cayman Islands</c:v>
                  </c:pt>
                  <c:pt idx="17">
                    <c:v>Curacao</c:v>
                  </c:pt>
                  <c:pt idx="18">
                    <c:v>Cyprus</c:v>
                  </c:pt>
                  <c:pt idx="19">
                    <c:v>Jersey</c:v>
                  </c:pt>
                  <c:pt idx="20">
                    <c:v>Grenada</c:v>
                  </c:pt>
                  <c:pt idx="21">
                    <c:v>Guernsey</c:v>
                  </c:pt>
                  <c:pt idx="22">
                    <c:v>Gibraltar</c:v>
                  </c:pt>
                  <c:pt idx="23">
                    <c:v>Hong Kong</c:v>
                  </c:pt>
                  <c:pt idx="24">
                    <c:v>Isle of man</c:v>
                  </c:pt>
                  <c:pt idx="25">
                    <c:v>Lebanon</c:v>
                  </c:pt>
                  <c:pt idx="26">
                    <c:v>Liechtenstein</c:v>
                  </c:pt>
                  <c:pt idx="27">
                    <c:v>Macau</c:v>
                  </c:pt>
                  <c:pt idx="28">
                    <c:v>Malta</c:v>
                  </c:pt>
                  <c:pt idx="29">
                    <c:v>Marshall Islands</c:v>
                  </c:pt>
                  <c:pt idx="30">
                    <c:v>Monaco</c:v>
                  </c:pt>
                  <c:pt idx="31">
                    <c:v>Sint Maarten</c:v>
                  </c:pt>
                  <c:pt idx="32">
                    <c:v>Mauritius</c:v>
                  </c:pt>
                  <c:pt idx="33">
                    <c:v>Seychelles</c:v>
                  </c:pt>
                  <c:pt idx="34">
                    <c:v>Singapore</c:v>
                  </c:pt>
                  <c:pt idx="35">
                    <c:v>St. Kitts and Nevis</c:v>
                  </c:pt>
                  <c:pt idx="36">
                    <c:v>St. Lucia</c:v>
                  </c:pt>
                  <c:pt idx="37">
                    <c:v>St. Vincent and the Grenadines</c:v>
                  </c:pt>
                  <c:pt idx="38">
                    <c:v>Turks and Caicos</c:v>
                  </c:pt>
                  <c:pt idx="39">
                    <c:v>Panama</c:v>
                  </c:pt>
                  <c:pt idx="40">
                    <c:v>Puerto Rico</c:v>
                  </c:pt>
                </c15:dlblRangeCache>
              </c15:datalabelsRange>
            </c:ext>
            <c:ext xmlns:c16="http://schemas.microsoft.com/office/drawing/2014/chart" uri="{C3380CC4-5D6E-409C-BE32-E72D297353CC}">
              <c16:uniqueId val="{0000002A-72A7-474C-AAC2-5D113BDD4E8C}"/>
            </c:ext>
          </c:extLst>
        </c:ser>
        <c:ser>
          <c:idx val="2"/>
          <c:order val="2"/>
          <c:spPr>
            <a:noFill/>
            <a:ln>
              <a:solidFill>
                <a:schemeClr val="accent1"/>
              </a:solidFill>
            </a:ln>
            <a:effectLst/>
          </c:spPr>
          <c:invertIfNegative val="0"/>
          <c:xVal>
            <c:numLit>
              <c:formatCode>General</c:formatCode>
              <c:ptCount val="7"/>
              <c:pt idx="0">
                <c:v>0.34611388196176218</c:v>
              </c:pt>
              <c:pt idx="1">
                <c:v>0.19987578983562221</c:v>
              </c:pt>
              <c:pt idx="2">
                <c:v>0.10626839819341541</c:v>
              </c:pt>
              <c:pt idx="3">
                <c:v>0.25136691949526291</c:v>
              </c:pt>
              <c:pt idx="4">
                <c:v>0.18430597322014902</c:v>
              </c:pt>
              <c:pt idx="5">
                <c:v>0.23240677496786705</c:v>
              </c:pt>
              <c:pt idx="6">
                <c:v>0.20396568806595239</c:v>
              </c:pt>
            </c:numLit>
          </c:xVal>
          <c:yVal>
            <c:numLit>
              <c:formatCode>General</c:formatCode>
              <c:ptCount val="7"/>
              <c:pt idx="0">
                <c:v>0.32865438237295319</c:v>
              </c:pt>
              <c:pt idx="1">
                <c:v>0.24765288533753682</c:v>
              </c:pt>
              <c:pt idx="2">
                <c:v>1.7949374184903277E-2</c:v>
              </c:pt>
              <c:pt idx="3">
                <c:v>4.7377696157491322E-2</c:v>
              </c:pt>
              <c:pt idx="4">
                <c:v>0.11628062983663115</c:v>
              </c:pt>
              <c:pt idx="5">
                <c:v>0.21180430005290674</c:v>
              </c:pt>
              <c:pt idx="6">
                <c:v>0.18239284894938212</c:v>
              </c:pt>
            </c:numLit>
          </c:yVal>
          <c:bubbleSize>
            <c:numLit>
              <c:formatCode>General</c:formatCode>
              <c:ptCount val="7"/>
              <c:pt idx="0">
                <c:v>30.089596637272944</c:v>
              </c:pt>
              <c:pt idx="1">
                <c:v>5.6664744803053289</c:v>
              </c:pt>
              <c:pt idx="2">
                <c:v>0.28410621149757276</c:v>
              </c:pt>
              <c:pt idx="3">
                <c:v>0.45485932595201106</c:v>
              </c:pt>
              <c:pt idx="4">
                <c:v>0.46379054198845515</c:v>
              </c:pt>
              <c:pt idx="5">
                <c:v>9.6083563947268509</c:v>
              </c:pt>
              <c:pt idx="6">
                <c:v>34.40311206885427</c:v>
              </c:pt>
            </c:numLit>
          </c:bubbleSize>
          <c:bubble3D val="0"/>
          <c:extLst>
            <c:ext xmlns:c16="http://schemas.microsoft.com/office/drawing/2014/chart" uri="{C3380CC4-5D6E-409C-BE32-E72D297353CC}">
              <c16:uniqueId val="{0000002B-72A7-474C-AAC2-5D113BDD4E8C}"/>
            </c:ext>
          </c:extLst>
        </c:ser>
        <c:dLbls>
          <c:showLegendKey val="0"/>
          <c:showVal val="0"/>
          <c:showCatName val="0"/>
          <c:showSerName val="0"/>
          <c:showPercent val="0"/>
          <c:showBubbleSize val="0"/>
        </c:dLbls>
        <c:bubbleScale val="70"/>
        <c:showNegBubbles val="0"/>
        <c:axId val="2046998191"/>
        <c:axId val="1947580463"/>
      </c:bubbleChart>
      <c:valAx>
        <c:axId val="2046998191"/>
        <c:scaling>
          <c:orientation val="minMax"/>
          <c:max val="0.37000000000000005"/>
          <c:min val="-5.000000000000001E-2"/>
        </c:scaling>
        <c:delete val="0"/>
        <c:axPos val="b"/>
        <c:title>
          <c:tx>
            <c:rich>
              <a:bodyPr rot="0" spcFirstLastPara="1" vertOverflow="ellipsis" vert="horz" wrap="square" anchor="ctr" anchorCtr="1"/>
              <a:lstStyle/>
              <a:p>
                <a:pPr>
                  <a:defRPr sz="1800" b="0" i="0" u="none" strike="noStrike" kern="1200" baseline="0">
                    <a:solidFill>
                      <a:schemeClr val="tx1"/>
                    </a:solidFill>
                    <a:latin typeface="Garamond" panose="02020404030301010803" pitchFamily="18" charset="0"/>
                    <a:ea typeface="+mn-ea"/>
                    <a:cs typeface="+mn-cs"/>
                  </a:defRPr>
                </a:pPr>
                <a:r>
                  <a:rPr lang="en-US" sz="1800">
                    <a:latin typeface="Garamond" panose="02020404030301010803" pitchFamily="18" charset="0"/>
                  </a:rPr>
                  <a:t>Effective corporate income</a:t>
                </a:r>
                <a:r>
                  <a:rPr lang="en-US" sz="1800" baseline="0">
                    <a:latin typeface="Garamond" panose="02020404030301010803" pitchFamily="18" charset="0"/>
                  </a:rPr>
                  <a:t> tax rate</a:t>
                </a:r>
                <a:endParaRPr lang="en-US" sz="1800">
                  <a:latin typeface="Garamond" panose="02020404030301010803" pitchFamily="18" charset="0"/>
                </a:endParaRPr>
              </a:p>
            </c:rich>
          </c:tx>
          <c:layout>
            <c:manualLayout>
              <c:xMode val="edge"/>
              <c:yMode val="edge"/>
              <c:x val="0.3287323876166594"/>
              <c:y val="0.93471189384721376"/>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Garamond" panose="02020404030301010803" pitchFamily="18" charset="0"/>
                  <a:ea typeface="+mn-ea"/>
                  <a:cs typeface="+mn-cs"/>
                </a:defRPr>
              </a:pPr>
              <a:endParaRPr lang="en-U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Garamond" panose="02020404030301010803" pitchFamily="18" charset="0"/>
                <a:ea typeface="+mn-ea"/>
                <a:cs typeface="+mn-cs"/>
              </a:defRPr>
            </a:pPr>
            <a:endParaRPr lang="en-US"/>
          </a:p>
        </c:txPr>
        <c:crossAx val="1947580463"/>
        <c:crosses val="autoZero"/>
        <c:crossBetween val="midCat"/>
        <c:majorUnit val="5.000000000000001E-2"/>
      </c:valAx>
      <c:valAx>
        <c:axId val="1947580463"/>
        <c:scaling>
          <c:orientation val="minMax"/>
          <c:max val="22"/>
          <c:min val="-4"/>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Garamond" panose="02020404030301010803" pitchFamily="18" charset="0"/>
                    <a:ea typeface="+mn-ea"/>
                    <a:cs typeface="+mn-cs"/>
                  </a:defRPr>
                </a:pPr>
                <a:r>
                  <a:rPr lang="en-US" sz="1750"/>
                  <a:t>Profit-to-wage ratio in foreign firms minus in local firms</a:t>
                </a:r>
              </a:p>
            </c:rich>
          </c:tx>
          <c:layout>
            <c:manualLayout>
              <c:xMode val="edge"/>
              <c:yMode val="edge"/>
              <c:x val="2.9259895143594664E-3"/>
              <c:y val="5.850019095422555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Garamond" panose="02020404030301010803" pitchFamily="18" charset="0"/>
                  <a:ea typeface="+mn-ea"/>
                  <a:cs typeface="+mn-cs"/>
                </a:defRPr>
              </a:pPr>
              <a:endParaRPr lang="en-U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Garamond" panose="02020404030301010803" pitchFamily="18" charset="0"/>
                <a:ea typeface="+mn-ea"/>
                <a:cs typeface="+mn-cs"/>
              </a:defRPr>
            </a:pPr>
            <a:endParaRPr lang="en-US"/>
          </a:p>
        </c:txPr>
        <c:crossAx val="20469981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Garamond" panose="02020404030301010803" pitchFamily="18" charset="0"/>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Pre-tax</a:t>
            </a:r>
            <a:r>
              <a:rPr lang="en-US" sz="2200" b="1" baseline="0"/>
              <a:t> </a:t>
            </a:r>
            <a:r>
              <a:rPr lang="en-US" sz="2200" b="1"/>
              <a:t>corporate</a:t>
            </a:r>
            <a:r>
              <a:rPr lang="en-US" sz="2200" b="1" baseline="0"/>
              <a:t> profits                                                              </a:t>
            </a:r>
            <a:r>
              <a:rPr lang="en-US" sz="2200" b="0" baseline="0"/>
              <a:t>(% of compensation of employees)</a:t>
            </a:r>
            <a:endParaRPr lang="en-US" sz="2200" b="0"/>
          </a:p>
        </c:rich>
      </c:tx>
      <c:layout>
        <c:manualLayout>
          <c:xMode val="edge"/>
          <c:yMode val="edge"/>
          <c:x val="0.324589011839232"/>
          <c:y val="1.46180238441982E-2"/>
        </c:manualLayout>
      </c:layout>
      <c:overlay val="1"/>
    </c:title>
    <c:autoTitleDeleted val="0"/>
    <c:plotArea>
      <c:layout>
        <c:manualLayout>
          <c:layoutTarget val="inner"/>
          <c:xMode val="edge"/>
          <c:yMode val="edge"/>
          <c:x val="7.8435200722860504E-2"/>
          <c:y val="9.0193426222897999E-2"/>
          <c:w val="0.92019867905856001"/>
          <c:h val="0.702746680723487"/>
        </c:manualLayout>
      </c:layout>
      <c:barChart>
        <c:barDir val="col"/>
        <c:grouping val="clustered"/>
        <c:varyColors val="0"/>
        <c:ser>
          <c:idx val="0"/>
          <c:order val="0"/>
          <c:tx>
            <c:v>All firms</c:v>
          </c:tx>
          <c:spPr>
            <a:solidFill>
              <a:schemeClr val="tx2">
                <a:lumMod val="60000"/>
                <a:lumOff val="40000"/>
              </a:schemeClr>
            </a:solidFill>
            <a:ln>
              <a:noFill/>
            </a:ln>
          </c:spPr>
          <c:invertIfNegative val="0"/>
          <c:val>
            <c:numRef>
              <c:f>DataF4supp!$L$2:$L$8</c:f>
              <c:numCache>
                <c:formatCode>0%</c:formatCode>
                <c:ptCount val="7"/>
                <c:pt idx="0">
                  <c:v>2.5760594544648772</c:v>
                </c:pt>
                <c:pt idx="1">
                  <c:v>2.4170053053193823</c:v>
                </c:pt>
                <c:pt idx="2">
                  <c:v>2.2852999866399926</c:v>
                </c:pt>
                <c:pt idx="3">
                  <c:v>0.97482127044710287</c:v>
                </c:pt>
                <c:pt idx="4">
                  <c:v>0.89230249376021953</c:v>
                </c:pt>
                <c:pt idx="5">
                  <c:v>0.61488639096018938</c:v>
                </c:pt>
                <c:pt idx="6">
                  <c:v>0.48185631506037491</c:v>
                </c:pt>
              </c:numCache>
            </c:numRef>
          </c:val>
          <c:extLst>
            <c:ext xmlns:c16="http://schemas.microsoft.com/office/drawing/2014/chart" uri="{C3380CC4-5D6E-409C-BE32-E72D297353CC}">
              <c16:uniqueId val="{00000000-D7A0-5C40-B263-8DFBFBEE2A9A}"/>
            </c:ext>
          </c:extLst>
        </c:ser>
        <c:ser>
          <c:idx val="2"/>
          <c:order val="2"/>
          <c:tx>
            <c:v>Local firms</c:v>
          </c:tx>
          <c:invertIfNegative val="0"/>
          <c:val>
            <c:numRef>
              <c:f>DataF4supp!$N$2:$N$8</c:f>
              <c:numCache>
                <c:formatCode>0%</c:formatCode>
                <c:ptCount val="7"/>
                <c:pt idx="0">
                  <c:v>0.40461450275815142</c:v>
                </c:pt>
                <c:pt idx="1">
                  <c:v>0.68416351867003244</c:v>
                </c:pt>
                <c:pt idx="2">
                  <c:v>0.47996308817683037</c:v>
                </c:pt>
                <c:pt idx="3">
                  <c:v>0.47996308817683037</c:v>
                </c:pt>
                <c:pt idx="4">
                  <c:v>0.47996308817683037</c:v>
                </c:pt>
                <c:pt idx="5">
                  <c:v>0.41153378760859277</c:v>
                </c:pt>
                <c:pt idx="6">
                  <c:v>0.4031489417707429</c:v>
                </c:pt>
              </c:numCache>
            </c:numRef>
          </c:val>
          <c:extLst>
            <c:ext xmlns:c16="http://schemas.microsoft.com/office/drawing/2014/chart" uri="{C3380CC4-5D6E-409C-BE32-E72D297353CC}">
              <c16:uniqueId val="{00000001-D7A0-5C40-B263-8DFBFBEE2A9A}"/>
            </c:ext>
          </c:extLst>
        </c:ser>
        <c:dLbls>
          <c:showLegendKey val="0"/>
          <c:showVal val="0"/>
          <c:showCatName val="0"/>
          <c:showSerName val="0"/>
          <c:showPercent val="0"/>
          <c:showBubbleSize val="0"/>
        </c:dLbls>
        <c:gapWidth val="150"/>
        <c:axId val="-2103598552"/>
        <c:axId val="-2103595480"/>
      </c:barChart>
      <c:lineChart>
        <c:grouping val="standard"/>
        <c:varyColors val="0"/>
        <c:ser>
          <c:idx val="1"/>
          <c:order val="1"/>
          <c:marker>
            <c:symbol val="none"/>
          </c:marker>
          <c:cat>
            <c:strRef>
              <c:f>DataF4supp!$K$2:$K$8</c:f>
              <c:strCache>
                <c:ptCount val="7"/>
                <c:pt idx="0">
                  <c:v>Luxembourg</c:v>
                </c:pt>
                <c:pt idx="1">
                  <c:v>Ireland</c:v>
                </c:pt>
                <c:pt idx="2">
                  <c:v>Puerto Rico</c:v>
                </c:pt>
                <c:pt idx="3">
                  <c:v>Singapore</c:v>
                </c:pt>
                <c:pt idx="4">
                  <c:v>Hong Kong</c:v>
                </c:pt>
                <c:pt idx="5">
                  <c:v>Netherlands</c:v>
                </c:pt>
                <c:pt idx="6">
                  <c:v>Belgium</c:v>
                </c:pt>
              </c:strCache>
            </c:strRef>
          </c:cat>
          <c:val>
            <c:numRef>
              <c:f>'DataF3(old)'!$C$2:$C$8</c:f>
              <c:numCache>
                <c:formatCode>0%</c:formatCode>
                <c:ptCount val="7"/>
                <c:pt idx="0">
                  <c:v>0.36081676937669838</c:v>
                </c:pt>
                <c:pt idx="1">
                  <c:v>0.36081676937669838</c:v>
                </c:pt>
                <c:pt idx="2">
                  <c:v>0.36081676937669838</c:v>
                </c:pt>
                <c:pt idx="3">
                  <c:v>0.36081676937669838</c:v>
                </c:pt>
                <c:pt idx="4">
                  <c:v>0.36081676937669838</c:v>
                </c:pt>
                <c:pt idx="5">
                  <c:v>0.36081676937669838</c:v>
                </c:pt>
                <c:pt idx="6">
                  <c:v>0.36081676937669838</c:v>
                </c:pt>
              </c:numCache>
            </c:numRef>
          </c:val>
          <c:smooth val="0"/>
          <c:extLst>
            <c:ext xmlns:c16="http://schemas.microsoft.com/office/drawing/2014/chart" uri="{C3380CC4-5D6E-409C-BE32-E72D297353CC}">
              <c16:uniqueId val="{00000002-D7A0-5C40-B263-8DFBFBEE2A9A}"/>
            </c:ext>
          </c:extLst>
        </c:ser>
        <c:dLbls>
          <c:showLegendKey val="0"/>
          <c:showVal val="0"/>
          <c:showCatName val="0"/>
          <c:showSerName val="0"/>
          <c:showPercent val="0"/>
          <c:showBubbleSize val="0"/>
        </c:dLbls>
        <c:marker val="1"/>
        <c:smooth val="0"/>
        <c:axId val="-2103598552"/>
        <c:axId val="-2103595480"/>
      </c:lineChart>
      <c:catAx>
        <c:axId val="-2103598552"/>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2103595480"/>
        <c:crosses val="autoZero"/>
        <c:auto val="1"/>
        <c:lblAlgn val="ctr"/>
        <c:lblOffset val="100"/>
        <c:noMultiLvlLbl val="0"/>
      </c:catAx>
      <c:valAx>
        <c:axId val="-2103595480"/>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03598552"/>
        <c:crosses val="autoZero"/>
        <c:crossBetween val="between"/>
      </c:valAx>
    </c:plotArea>
    <c:legend>
      <c:legendPos val="r"/>
      <c:layout>
        <c:manualLayout>
          <c:xMode val="edge"/>
          <c:yMode val="edge"/>
          <c:x val="0.691256830601093"/>
          <c:y val="0.29560916548611299"/>
          <c:w val="0.24863387978142101"/>
          <c:h val="7.8237571245016999E-2"/>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Pre-tax</a:t>
            </a:r>
            <a:r>
              <a:rPr lang="en-US" sz="2200" b="1" baseline="0"/>
              <a:t> </a:t>
            </a:r>
            <a:r>
              <a:rPr lang="en-US" sz="2200" b="1"/>
              <a:t>corporate</a:t>
            </a:r>
            <a:r>
              <a:rPr lang="en-US" sz="2200" b="1" baseline="0"/>
              <a:t> profits                                                             </a:t>
            </a:r>
            <a:r>
              <a:rPr lang="en-US" sz="2200" b="0" baseline="0"/>
              <a:t>(% of compensation of employees)</a:t>
            </a:r>
            <a:endParaRPr lang="en-US" sz="2200" b="0"/>
          </a:p>
        </c:rich>
      </c:tx>
      <c:layout>
        <c:manualLayout>
          <c:xMode val="edge"/>
          <c:yMode val="edge"/>
          <c:x val="0.324589011839232"/>
          <c:y val="1.46180238441982E-2"/>
        </c:manualLayout>
      </c:layout>
      <c:overlay val="1"/>
    </c:title>
    <c:autoTitleDeleted val="0"/>
    <c:plotArea>
      <c:layout>
        <c:manualLayout>
          <c:layoutTarget val="inner"/>
          <c:xMode val="edge"/>
          <c:yMode val="edge"/>
          <c:x val="7.8435200722860504E-2"/>
          <c:y val="9.0193426222897999E-2"/>
          <c:w val="0.92019867905856001"/>
          <c:h val="0.70145389253121604"/>
        </c:manualLayout>
      </c:layout>
      <c:barChart>
        <c:barDir val="col"/>
        <c:grouping val="clustered"/>
        <c:varyColors val="0"/>
        <c:ser>
          <c:idx val="0"/>
          <c:order val="0"/>
          <c:tx>
            <c:v>Foreign firms</c:v>
          </c:tx>
          <c:spPr>
            <a:solidFill>
              <a:schemeClr val="accent2">
                <a:lumMod val="60000"/>
                <a:lumOff val="40000"/>
              </a:schemeClr>
            </a:solidFill>
            <a:ln>
              <a:noFill/>
            </a:ln>
          </c:spPr>
          <c:invertIfNegative val="0"/>
          <c:cat>
            <c:strRef>
              <c:f>DataF4supp!$A$2:$A$9</c:f>
              <c:strCache>
                <c:ptCount val="8"/>
                <c:pt idx="0">
                  <c:v>Germany</c:v>
                </c:pt>
                <c:pt idx="1">
                  <c:v>Italy</c:v>
                </c:pt>
                <c:pt idx="2">
                  <c:v>United Kingdom</c:v>
                </c:pt>
                <c:pt idx="3">
                  <c:v>Spain</c:v>
                </c:pt>
                <c:pt idx="4">
                  <c:v>Japan</c:v>
                </c:pt>
                <c:pt idx="5">
                  <c:v>Australia</c:v>
                </c:pt>
                <c:pt idx="6">
                  <c:v>United States</c:v>
                </c:pt>
                <c:pt idx="7">
                  <c:v>France</c:v>
                </c:pt>
              </c:strCache>
            </c:strRef>
          </c:cat>
          <c:val>
            <c:numRef>
              <c:f>DataF4supp!$G$2:$G$9</c:f>
              <c:numCache>
                <c:formatCode>0%</c:formatCode>
                <c:ptCount val="8"/>
                <c:pt idx="0">
                  <c:v>0.18304850872360104</c:v>
                </c:pt>
                <c:pt idx="1">
                  <c:v>0.16233602672515596</c:v>
                </c:pt>
                <c:pt idx="2">
                  <c:v>0.25723407405999843</c:v>
                </c:pt>
                <c:pt idx="3">
                  <c:v>0.24643753940062663</c:v>
                </c:pt>
                <c:pt idx="4">
                  <c:v>0.23732566147384185</c:v>
                </c:pt>
                <c:pt idx="5">
                  <c:v>0.27383940346897767</c:v>
                </c:pt>
                <c:pt idx="6">
                  <c:v>0.28343272646330486</c:v>
                </c:pt>
                <c:pt idx="7">
                  <c:v>0.2071972615008727</c:v>
                </c:pt>
              </c:numCache>
            </c:numRef>
          </c:val>
          <c:extLst>
            <c:ext xmlns:c16="http://schemas.microsoft.com/office/drawing/2014/chart" uri="{C3380CC4-5D6E-409C-BE32-E72D297353CC}">
              <c16:uniqueId val="{00000000-66BC-D142-AEFE-C8468F9DC4AB}"/>
            </c:ext>
          </c:extLst>
        </c:ser>
        <c:ser>
          <c:idx val="2"/>
          <c:order val="1"/>
          <c:tx>
            <c:v>Local firms</c:v>
          </c:tx>
          <c:spPr>
            <a:solidFill>
              <a:schemeClr val="tx1"/>
            </a:solidFill>
          </c:spPr>
          <c:invertIfNegative val="0"/>
          <c:cat>
            <c:strRef>
              <c:f>DataF4supp!$A$2:$A$9</c:f>
              <c:strCache>
                <c:ptCount val="8"/>
                <c:pt idx="0">
                  <c:v>Germany</c:v>
                </c:pt>
                <c:pt idx="1">
                  <c:v>Italy</c:v>
                </c:pt>
                <c:pt idx="2">
                  <c:v>United Kingdom</c:v>
                </c:pt>
                <c:pt idx="3">
                  <c:v>Spain</c:v>
                </c:pt>
                <c:pt idx="4">
                  <c:v>Japan</c:v>
                </c:pt>
                <c:pt idx="5">
                  <c:v>Australia</c:v>
                </c:pt>
                <c:pt idx="6">
                  <c:v>United States</c:v>
                </c:pt>
                <c:pt idx="7">
                  <c:v>France</c:v>
                </c:pt>
              </c:strCache>
            </c:strRef>
          </c:cat>
          <c:val>
            <c:numRef>
              <c:f>DataF4supp!$F$2:$F$9</c:f>
              <c:numCache>
                <c:formatCode>0%</c:formatCode>
                <c:ptCount val="8"/>
                <c:pt idx="0">
                  <c:v>0.51589201053413136</c:v>
                </c:pt>
                <c:pt idx="1">
                  <c:v>0.48415758018996907</c:v>
                </c:pt>
                <c:pt idx="2">
                  <c:v>0.48210280844721259</c:v>
                </c:pt>
                <c:pt idx="3">
                  <c:v>0.44755015816737814</c:v>
                </c:pt>
                <c:pt idx="4">
                  <c:v>0.43664443770241151</c:v>
                </c:pt>
                <c:pt idx="5">
                  <c:v>0.38244922547378107</c:v>
                </c:pt>
                <c:pt idx="6">
                  <c:v>0.3159171001923794</c:v>
                </c:pt>
                <c:pt idx="7">
                  <c:v>0.2171009289647885</c:v>
                </c:pt>
              </c:numCache>
            </c:numRef>
          </c:val>
          <c:extLst>
            <c:ext xmlns:c16="http://schemas.microsoft.com/office/drawing/2014/chart" uri="{C3380CC4-5D6E-409C-BE32-E72D297353CC}">
              <c16:uniqueId val="{00000001-66BC-D142-AEFE-C8468F9DC4AB}"/>
            </c:ext>
          </c:extLst>
        </c:ser>
        <c:dLbls>
          <c:showLegendKey val="0"/>
          <c:showVal val="0"/>
          <c:showCatName val="0"/>
          <c:showSerName val="0"/>
          <c:showPercent val="0"/>
          <c:showBubbleSize val="0"/>
        </c:dLbls>
        <c:gapWidth val="150"/>
        <c:axId val="-2108219432"/>
        <c:axId val="-2107939800"/>
      </c:barChart>
      <c:lineChart>
        <c:grouping val="standard"/>
        <c:varyColors val="0"/>
        <c:ser>
          <c:idx val="1"/>
          <c:order val="2"/>
          <c:spPr>
            <a:ln>
              <a:solidFill>
                <a:schemeClr val="bg1">
                  <a:lumMod val="65000"/>
                </a:schemeClr>
              </a:solidFill>
            </a:ln>
          </c:spPr>
          <c:marker>
            <c:symbol val="none"/>
          </c:marker>
          <c:cat>
            <c:strRef>
              <c:f>DataF4supp!$K$2:$K$10</c:f>
              <c:strCache>
                <c:ptCount val="9"/>
                <c:pt idx="0">
                  <c:v>Luxembourg</c:v>
                </c:pt>
                <c:pt idx="1">
                  <c:v>Ireland</c:v>
                </c:pt>
                <c:pt idx="2">
                  <c:v>Puerto Rico</c:v>
                </c:pt>
                <c:pt idx="3">
                  <c:v>Singapore</c:v>
                </c:pt>
                <c:pt idx="4">
                  <c:v>Hong Kong</c:v>
                </c:pt>
                <c:pt idx="5">
                  <c:v>Netherlands</c:v>
                </c:pt>
                <c:pt idx="6">
                  <c:v>Belgium</c:v>
                </c:pt>
                <c:pt idx="7">
                  <c:v>Germany</c:v>
                </c:pt>
                <c:pt idx="8">
                  <c:v>Switzerland</c:v>
                </c:pt>
              </c:strCache>
            </c:strRef>
          </c:cat>
          <c:val>
            <c:numRef>
              <c:f>'DataF3(old)'!$C$2:$C$9</c:f>
              <c:numCache>
                <c:formatCode>0%</c:formatCode>
                <c:ptCount val="8"/>
                <c:pt idx="0">
                  <c:v>0.36081676937669838</c:v>
                </c:pt>
                <c:pt idx="1">
                  <c:v>0.36081676937669838</c:v>
                </c:pt>
                <c:pt idx="2">
                  <c:v>0.36081676937669838</c:v>
                </c:pt>
                <c:pt idx="3">
                  <c:v>0.36081676937669838</c:v>
                </c:pt>
                <c:pt idx="4">
                  <c:v>0.36081676937669838</c:v>
                </c:pt>
                <c:pt idx="5">
                  <c:v>0.36081676937669838</c:v>
                </c:pt>
                <c:pt idx="6">
                  <c:v>0.36081676937669838</c:v>
                </c:pt>
                <c:pt idx="7">
                  <c:v>0.36081676937669838</c:v>
                </c:pt>
              </c:numCache>
            </c:numRef>
          </c:val>
          <c:smooth val="0"/>
          <c:extLst>
            <c:ext xmlns:c16="http://schemas.microsoft.com/office/drawing/2014/chart" uri="{C3380CC4-5D6E-409C-BE32-E72D297353CC}">
              <c16:uniqueId val="{00000002-66BC-D142-AEFE-C8468F9DC4AB}"/>
            </c:ext>
          </c:extLst>
        </c:ser>
        <c:dLbls>
          <c:showLegendKey val="0"/>
          <c:showVal val="0"/>
          <c:showCatName val="0"/>
          <c:showSerName val="0"/>
          <c:showPercent val="0"/>
          <c:showBubbleSize val="0"/>
        </c:dLbls>
        <c:marker val="1"/>
        <c:smooth val="0"/>
        <c:axId val="-2108219432"/>
        <c:axId val="-2107939800"/>
      </c:lineChart>
      <c:catAx>
        <c:axId val="-2108219432"/>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2107939800"/>
        <c:crosses val="autoZero"/>
        <c:auto val="1"/>
        <c:lblAlgn val="ctr"/>
        <c:lblOffset val="100"/>
        <c:noMultiLvlLbl val="0"/>
      </c:catAx>
      <c:valAx>
        <c:axId val="-2107939800"/>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08219432"/>
        <c:crosses val="autoZero"/>
        <c:crossBetween val="between"/>
      </c:valAx>
    </c:plotArea>
    <c:legend>
      <c:legendPos val="r"/>
      <c:layout>
        <c:manualLayout>
          <c:xMode val="edge"/>
          <c:yMode val="edge"/>
          <c:x val="0.62295081967213095"/>
          <c:y val="0.16799410272460699"/>
          <c:w val="0.16120218579234999"/>
          <c:h val="7.6145521035811903E-2"/>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b="0"/>
            </a:pPr>
            <a:r>
              <a:rPr lang="en-US" sz="3000" b="1"/>
              <a:t>Pre-tax</a:t>
            </a:r>
            <a:r>
              <a:rPr lang="en-US" sz="3000" b="1" baseline="0"/>
              <a:t> </a:t>
            </a:r>
            <a:r>
              <a:rPr lang="en-US" sz="3000" b="1"/>
              <a:t>corporate</a:t>
            </a:r>
            <a:r>
              <a:rPr lang="en-US" sz="3000" b="1" baseline="0"/>
              <a:t> profits                                                             </a:t>
            </a:r>
            <a:r>
              <a:rPr lang="en-US" sz="3000" b="0" baseline="0"/>
              <a:t>(% of compensation of employees)</a:t>
            </a:r>
            <a:endParaRPr lang="en-US" sz="3000" b="0"/>
          </a:p>
        </c:rich>
      </c:tx>
      <c:layout>
        <c:manualLayout>
          <c:xMode val="edge"/>
          <c:yMode val="edge"/>
          <c:x val="0.23852340691020199"/>
          <c:y val="4.15774388034132E-3"/>
        </c:manualLayout>
      </c:layout>
      <c:overlay val="1"/>
    </c:title>
    <c:autoTitleDeleted val="0"/>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0"/>
          <c:order val="0"/>
          <c:tx>
            <c:v>Foreign firms</c:v>
          </c:tx>
          <c:spPr>
            <a:solidFill>
              <a:schemeClr val="accent2">
                <a:lumMod val="60000"/>
                <a:lumOff val="40000"/>
              </a:schemeClr>
            </a:solidFill>
            <a:ln>
              <a:noFill/>
            </a:ln>
          </c:spPr>
          <c:invertIfNegative val="0"/>
          <c:dLbls>
            <c:dLbl>
              <c:idx val="0"/>
              <c:layout>
                <c:manualLayout>
                  <c:x val="-7.2966127467867598E-2"/>
                  <c:y val="4.0860709499779303E-2"/>
                </c:manualLayout>
              </c:layout>
              <c:spPr/>
              <c:txPr>
                <a:bodyPr/>
                <a:lstStyle/>
                <a:p>
                  <a:pPr>
                    <a:defRPr sz="180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5A-4168-AE27-0BCB5698E1D2}"/>
                </c:ext>
              </c:extLst>
            </c:dLbl>
            <c:dLbl>
              <c:idx val="1"/>
              <c:delete val="1"/>
              <c:extLst>
                <c:ext xmlns:c15="http://schemas.microsoft.com/office/drawing/2012/chart" uri="{CE6537A1-D6FC-4f65-9D91-7224C49458BB}"/>
                <c:ext xmlns:c16="http://schemas.microsoft.com/office/drawing/2014/chart" uri="{C3380CC4-5D6E-409C-BE32-E72D297353CC}">
                  <c16:uniqueId val="{00000001-BA5A-4168-AE27-0BCB5698E1D2}"/>
                </c:ext>
              </c:extLst>
            </c:dLbl>
            <c:dLbl>
              <c:idx val="2"/>
              <c:delete val="1"/>
              <c:extLst>
                <c:ext xmlns:c15="http://schemas.microsoft.com/office/drawing/2012/chart" uri="{CE6537A1-D6FC-4f65-9D91-7224C49458BB}"/>
                <c:ext xmlns:c16="http://schemas.microsoft.com/office/drawing/2014/chart" uri="{C3380CC4-5D6E-409C-BE32-E72D297353CC}">
                  <c16:uniqueId val="{00000002-BA5A-4168-AE27-0BCB5698E1D2}"/>
                </c:ext>
              </c:extLst>
            </c:dLbl>
            <c:dLbl>
              <c:idx val="3"/>
              <c:delete val="1"/>
              <c:extLst>
                <c:ext xmlns:c15="http://schemas.microsoft.com/office/drawing/2012/chart" uri="{CE6537A1-D6FC-4f65-9D91-7224C49458BB}"/>
                <c:ext xmlns:c16="http://schemas.microsoft.com/office/drawing/2014/chart" uri="{C3380CC4-5D6E-409C-BE32-E72D297353CC}">
                  <c16:uniqueId val="{00000003-BA5A-4168-AE27-0BCB5698E1D2}"/>
                </c:ext>
              </c:extLst>
            </c:dLbl>
            <c:dLbl>
              <c:idx val="4"/>
              <c:delete val="1"/>
              <c:extLst>
                <c:ext xmlns:c15="http://schemas.microsoft.com/office/drawing/2012/chart" uri="{CE6537A1-D6FC-4f65-9D91-7224C49458BB}"/>
                <c:ext xmlns:c16="http://schemas.microsoft.com/office/drawing/2014/chart" uri="{C3380CC4-5D6E-409C-BE32-E72D297353CC}">
                  <c16:uniqueId val="{00000004-BA5A-4168-AE27-0BCB5698E1D2}"/>
                </c:ext>
              </c:extLst>
            </c:dLbl>
            <c:dLbl>
              <c:idx val="5"/>
              <c:delete val="1"/>
              <c:extLst>
                <c:ext xmlns:c15="http://schemas.microsoft.com/office/drawing/2012/chart" uri="{CE6537A1-D6FC-4f65-9D91-7224C49458BB}"/>
                <c:ext xmlns:c16="http://schemas.microsoft.com/office/drawing/2014/chart" uri="{C3380CC4-5D6E-409C-BE32-E72D297353CC}">
                  <c16:uniqueId val="{00000005-BA5A-4168-AE27-0BCB5698E1D2}"/>
                </c:ext>
              </c:extLst>
            </c:dLbl>
            <c:dLbl>
              <c:idx val="6"/>
              <c:delete val="1"/>
              <c:extLst>
                <c:ext xmlns:c15="http://schemas.microsoft.com/office/drawing/2012/chart" uri="{CE6537A1-D6FC-4f65-9D91-7224C49458BB}"/>
                <c:ext xmlns:c16="http://schemas.microsoft.com/office/drawing/2014/chart" uri="{C3380CC4-5D6E-409C-BE32-E72D297353CC}">
                  <c16:uniqueId val="{00000006-BA5A-4168-AE27-0BCB5698E1D2}"/>
                </c:ext>
              </c:extLst>
            </c:dLbl>
            <c:dLbl>
              <c:idx val="7"/>
              <c:delete val="1"/>
              <c:extLst>
                <c:ext xmlns:c15="http://schemas.microsoft.com/office/drawing/2012/chart" uri="{CE6537A1-D6FC-4f65-9D91-7224C49458BB}"/>
                <c:ext xmlns:c16="http://schemas.microsoft.com/office/drawing/2014/chart" uri="{C3380CC4-5D6E-409C-BE32-E72D297353CC}">
                  <c16:uniqueId val="{00000007-BA5A-4168-AE27-0BCB5698E1D2}"/>
                </c:ext>
              </c:extLst>
            </c:dLbl>
            <c:dLbl>
              <c:idx val="8"/>
              <c:delete val="1"/>
              <c:extLst>
                <c:ext xmlns:c15="http://schemas.microsoft.com/office/drawing/2012/chart" uri="{CE6537A1-D6FC-4f65-9D91-7224C49458BB}"/>
                <c:ext xmlns:c16="http://schemas.microsoft.com/office/drawing/2014/chart" uri="{C3380CC4-5D6E-409C-BE32-E72D297353CC}">
                  <c16:uniqueId val="{00000008-BA5A-4168-AE27-0BCB5698E1D2}"/>
                </c:ext>
              </c:extLst>
            </c:dLbl>
            <c:dLbl>
              <c:idx val="9"/>
              <c:delete val="1"/>
              <c:extLst>
                <c:ext xmlns:c15="http://schemas.microsoft.com/office/drawing/2012/chart" uri="{CE6537A1-D6FC-4f65-9D91-7224C49458BB}"/>
                <c:ext xmlns:c16="http://schemas.microsoft.com/office/drawing/2014/chart" uri="{C3380CC4-5D6E-409C-BE32-E72D297353CC}">
                  <c16:uniqueId val="{00000009-BA5A-4168-AE27-0BCB5698E1D2}"/>
                </c:ext>
              </c:extLst>
            </c:dLbl>
            <c:dLbl>
              <c:idx val="10"/>
              <c:delete val="1"/>
              <c:extLst>
                <c:ext xmlns:c15="http://schemas.microsoft.com/office/drawing/2012/chart" uri="{CE6537A1-D6FC-4f65-9D91-7224C49458BB}"/>
                <c:ext xmlns:c16="http://schemas.microsoft.com/office/drawing/2014/chart" uri="{C3380CC4-5D6E-409C-BE32-E72D297353CC}">
                  <c16:uniqueId val="{0000000A-BA5A-4168-AE27-0BCB5698E1D2}"/>
                </c:ext>
              </c:extLst>
            </c:dLbl>
            <c:dLbl>
              <c:idx val="11"/>
              <c:delete val="1"/>
              <c:extLst>
                <c:ext xmlns:c15="http://schemas.microsoft.com/office/drawing/2012/chart" uri="{CE6537A1-D6FC-4f65-9D91-7224C49458BB}"/>
                <c:ext xmlns:c16="http://schemas.microsoft.com/office/drawing/2014/chart" uri="{C3380CC4-5D6E-409C-BE32-E72D297353CC}">
                  <c16:uniqueId val="{0000000B-BA5A-4168-AE27-0BCB5698E1D2}"/>
                </c:ext>
              </c:extLst>
            </c:dLbl>
            <c:dLbl>
              <c:idx val="12"/>
              <c:delete val="1"/>
              <c:extLst>
                <c:ext xmlns:c15="http://schemas.microsoft.com/office/drawing/2012/chart" uri="{CE6537A1-D6FC-4f65-9D91-7224C49458BB}"/>
                <c:ext xmlns:c16="http://schemas.microsoft.com/office/drawing/2014/chart" uri="{C3380CC4-5D6E-409C-BE32-E72D297353CC}">
                  <c16:uniqueId val="{0000000C-BA5A-4168-AE27-0BCB5698E1D2}"/>
                </c:ext>
              </c:extLst>
            </c:dLbl>
            <c:dLbl>
              <c:idx val="13"/>
              <c:delete val="1"/>
              <c:extLst>
                <c:ext xmlns:c15="http://schemas.microsoft.com/office/drawing/2012/chart" uri="{CE6537A1-D6FC-4f65-9D91-7224C49458BB}"/>
                <c:ext xmlns:c16="http://schemas.microsoft.com/office/drawing/2014/chart" uri="{C3380CC4-5D6E-409C-BE32-E72D297353CC}">
                  <c16:uniqueId val="{0000000D-BA5A-4168-AE27-0BCB5698E1D2}"/>
                </c:ext>
              </c:extLst>
            </c:dLbl>
            <c:dLbl>
              <c:idx val="14"/>
              <c:delete val="1"/>
              <c:extLst>
                <c:ext xmlns:c15="http://schemas.microsoft.com/office/drawing/2012/chart" uri="{CE6537A1-D6FC-4f65-9D91-7224C49458BB}"/>
                <c:ext xmlns:c16="http://schemas.microsoft.com/office/drawing/2014/chart" uri="{C3380CC4-5D6E-409C-BE32-E72D297353CC}">
                  <c16:uniqueId val="{0000000E-BA5A-4168-AE27-0BCB5698E1D2}"/>
                </c:ext>
              </c:extLst>
            </c:dLbl>
            <c:dLbl>
              <c:idx val="15"/>
              <c:delete val="1"/>
              <c:extLst>
                <c:ext xmlns:c15="http://schemas.microsoft.com/office/drawing/2012/chart" uri="{CE6537A1-D6FC-4f65-9D91-7224C49458BB}"/>
                <c:ext xmlns:c16="http://schemas.microsoft.com/office/drawing/2014/chart" uri="{C3380CC4-5D6E-409C-BE32-E72D297353CC}">
                  <c16:uniqueId val="{00000000-6E36-4384-B847-AE6C0D92DFEA}"/>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DataF4!$A$2:$A$17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DataF4!$F$2:$F$17</c:f>
              <c:numCache>
                <c:formatCode>0%</c:formatCode>
                <c:ptCount val="16"/>
                <c:pt idx="0">
                  <c:v>16.745534629218685</c:v>
                </c:pt>
                <c:pt idx="1">
                  <c:v>7.9996490577609283</c:v>
                </c:pt>
                <c:pt idx="2">
                  <c:v>4.6076539817790847</c:v>
                </c:pt>
                <c:pt idx="3">
                  <c:v>3.1934639833073937</c:v>
                </c:pt>
                <c:pt idx="4">
                  <c:v>2.1814755318098822</c:v>
                </c:pt>
                <c:pt idx="5">
                  <c:v>2.1348906384735855</c:v>
                </c:pt>
                <c:pt idx="6">
                  <c:v>1.1495705968665206</c:v>
                </c:pt>
                <c:pt idx="7">
                  <c:v>0.67980103327038299</c:v>
                </c:pt>
                <c:pt idx="8">
                  <c:v>0.28343272646330486</c:v>
                </c:pt>
                <c:pt idx="9">
                  <c:v>0.27383940346897767</c:v>
                </c:pt>
                <c:pt idx="10">
                  <c:v>0.25723407405999843</c:v>
                </c:pt>
                <c:pt idx="11">
                  <c:v>0.24643753940062663</c:v>
                </c:pt>
                <c:pt idx="12">
                  <c:v>0.23732566147384185</c:v>
                </c:pt>
                <c:pt idx="13">
                  <c:v>0.2071972615008727</c:v>
                </c:pt>
                <c:pt idx="14">
                  <c:v>0.18304850872360104</c:v>
                </c:pt>
                <c:pt idx="15">
                  <c:v>0.16233602672515596</c:v>
                </c:pt>
              </c:numCache>
            </c:numRef>
          </c:val>
          <c:extLst>
            <c:ext xmlns:c16="http://schemas.microsoft.com/office/drawing/2014/chart" uri="{C3380CC4-5D6E-409C-BE32-E72D297353CC}">
              <c16:uniqueId val="{00000000-2C5B-419C-A742-51C7373EDC83}"/>
            </c:ext>
          </c:extLst>
        </c:ser>
        <c:ser>
          <c:idx val="2"/>
          <c:order val="1"/>
          <c:tx>
            <c:v>Local firms</c:v>
          </c:tx>
          <c:spPr>
            <a:solidFill>
              <a:schemeClr val="tx1"/>
            </a:solidFill>
          </c:spPr>
          <c:invertIfNegative val="0"/>
          <c:cat>
            <c:strRef>
              <c:f>DataF4!$A$2:$A$17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DataF4!$D$2:$D$17</c:f>
              <c:numCache>
                <c:formatCode>0%</c:formatCode>
                <c:ptCount val="16"/>
                <c:pt idx="0">
                  <c:v>0.47996308817683037</c:v>
                </c:pt>
                <c:pt idx="1">
                  <c:v>0.68416351867003244</c:v>
                </c:pt>
                <c:pt idx="2">
                  <c:v>0.40461450275815142</c:v>
                </c:pt>
                <c:pt idx="3">
                  <c:v>0.11438915202699569</c:v>
                </c:pt>
                <c:pt idx="4">
                  <c:v>0.47996308817683037</c:v>
                </c:pt>
                <c:pt idx="5">
                  <c:v>0.47996308817683037</c:v>
                </c:pt>
                <c:pt idx="6">
                  <c:v>0.41153378760859277</c:v>
                </c:pt>
                <c:pt idx="7">
                  <c:v>0.4031489417707429</c:v>
                </c:pt>
                <c:pt idx="8">
                  <c:v>0.3159171001923794</c:v>
                </c:pt>
                <c:pt idx="9">
                  <c:v>0.38244922547378107</c:v>
                </c:pt>
                <c:pt idx="10">
                  <c:v>0.48210280844721259</c:v>
                </c:pt>
                <c:pt idx="11">
                  <c:v>0.44755015816737814</c:v>
                </c:pt>
                <c:pt idx="12">
                  <c:v>0.43664443770241151</c:v>
                </c:pt>
                <c:pt idx="13">
                  <c:v>0.2171009289647885</c:v>
                </c:pt>
                <c:pt idx="14">
                  <c:v>0.51589201053413136</c:v>
                </c:pt>
                <c:pt idx="15">
                  <c:v>0.48415758018996907</c:v>
                </c:pt>
              </c:numCache>
            </c:numRef>
          </c:val>
          <c:extLst>
            <c:ext xmlns:c16="http://schemas.microsoft.com/office/drawing/2014/chart" uri="{C3380CC4-5D6E-409C-BE32-E72D297353CC}">
              <c16:uniqueId val="{00000001-2C5B-419C-A742-51C7373EDC83}"/>
            </c:ext>
          </c:extLst>
        </c:ser>
        <c:dLbls>
          <c:showLegendKey val="0"/>
          <c:showVal val="0"/>
          <c:showCatName val="0"/>
          <c:showSerName val="0"/>
          <c:showPercent val="0"/>
          <c:showBubbleSize val="0"/>
        </c:dLbls>
        <c:gapWidth val="150"/>
        <c:axId val="-2102879608"/>
        <c:axId val="-2102882264"/>
      </c:barChart>
      <c:catAx>
        <c:axId val="-2102879608"/>
        <c:scaling>
          <c:orientation val="minMax"/>
        </c:scaling>
        <c:delete val="0"/>
        <c:axPos val="b"/>
        <c:numFmt formatCode="General" sourceLinked="1"/>
        <c:majorTickMark val="none"/>
        <c:minorTickMark val="none"/>
        <c:tickLblPos val="nextTo"/>
        <c:txPr>
          <a:bodyPr rot="-2700000" vert="horz"/>
          <a:lstStyle/>
          <a:p>
            <a:pPr>
              <a:defRPr sz="2400"/>
            </a:pPr>
            <a:endParaRPr lang="en-US"/>
          </a:p>
        </c:txPr>
        <c:crossAx val="-2102882264"/>
        <c:crosses val="autoZero"/>
        <c:auto val="1"/>
        <c:lblAlgn val="ctr"/>
        <c:lblOffset val="100"/>
        <c:noMultiLvlLbl val="0"/>
      </c:catAx>
      <c:valAx>
        <c:axId val="-2102882264"/>
        <c:scaling>
          <c:orientation val="minMax"/>
          <c:max val="9"/>
          <c:min val="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02879608"/>
        <c:crosses val="autoZero"/>
        <c:crossBetween val="between"/>
        <c:majorUnit val="2"/>
        <c:minorUnit val="0.2"/>
      </c:valAx>
    </c:plotArea>
    <c:legend>
      <c:legendPos val="r"/>
      <c:layout>
        <c:manualLayout>
          <c:xMode val="edge"/>
          <c:yMode val="edge"/>
          <c:x val="0.59426229508196704"/>
          <c:y val="0.358370671762264"/>
          <c:w val="0.29900918635170598"/>
          <c:h val="0.224668566533786"/>
        </c:manualLayout>
      </c:layout>
      <c:overlay val="0"/>
      <c:txPr>
        <a:bodyPr/>
        <a:lstStyle/>
        <a:p>
          <a:pPr>
            <a:defRPr sz="30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b="1"/>
            </a:pPr>
            <a:r>
              <a:rPr lang="en-US" sz="2200" b="1"/>
              <a:t>Pre-tax corporate profits </a:t>
            </a:r>
          </a:p>
          <a:p>
            <a:pPr>
              <a:defRPr sz="2200" b="1"/>
            </a:pPr>
            <a:r>
              <a:rPr lang="en-US" sz="2200" b="0"/>
              <a:t>(%</a:t>
            </a:r>
            <a:r>
              <a:rPr lang="en-US" sz="2200" b="0" baseline="0"/>
              <a:t> of</a:t>
            </a:r>
            <a:r>
              <a:rPr lang="en-US" sz="2200" b="0"/>
              <a:t> compensation of employees)</a:t>
            </a:r>
          </a:p>
        </c:rich>
      </c:tx>
      <c:layout>
        <c:manualLayout>
          <c:xMode val="edge"/>
          <c:yMode val="edge"/>
          <c:x val="0.31068737442302502"/>
          <c:y val="4.4865856700039199E-3"/>
        </c:manualLayout>
      </c:layout>
      <c:overlay val="0"/>
    </c:title>
    <c:autoTitleDeleted val="0"/>
    <c:plotArea>
      <c:layout>
        <c:manualLayout>
          <c:layoutTarget val="inner"/>
          <c:xMode val="edge"/>
          <c:yMode val="edge"/>
          <c:x val="7.0089434270561093E-2"/>
          <c:y val="0.156224743093554"/>
          <c:w val="0.92413140187879805"/>
          <c:h val="0.74039912807509201"/>
        </c:manualLayout>
      </c:layout>
      <c:lineChart>
        <c:grouping val="standard"/>
        <c:varyColors val="0"/>
        <c:ser>
          <c:idx val="1"/>
          <c:order val="0"/>
          <c:spPr>
            <a:ln w="12700">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DataF8a!$A$9:$A$54</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DataF8a!$E$9:$E$54</c:f>
              <c:numCache>
                <c:formatCode>0%</c:formatCode>
                <c:ptCount val="46"/>
                <c:pt idx="0">
                  <c:v>0.2082585864676767</c:v>
                </c:pt>
                <c:pt idx="1">
                  <c:v>0.22816316850468396</c:v>
                </c:pt>
                <c:pt idx="2">
                  <c:v>0.23830446205438197</c:v>
                </c:pt>
                <c:pt idx="3">
                  <c:v>0.23437452477265122</c:v>
                </c:pt>
                <c:pt idx="4">
                  <c:v>0.19836070684990348</c:v>
                </c:pt>
                <c:pt idx="5">
                  <c:v>0.21795211387638055</c:v>
                </c:pt>
                <c:pt idx="6">
                  <c:v>0.24220473179004845</c:v>
                </c:pt>
                <c:pt idx="7">
                  <c:v>0.24967862992681059</c:v>
                </c:pt>
                <c:pt idx="8">
                  <c:v>0.25274726516845297</c:v>
                </c:pt>
                <c:pt idx="9">
                  <c:v>0.22419634403613548</c:v>
                </c:pt>
                <c:pt idx="10">
                  <c:v>0.18160749108668492</c:v>
                </c:pt>
                <c:pt idx="11">
                  <c:v>0.19014621085627487</c:v>
                </c:pt>
                <c:pt idx="12">
                  <c:v>0.16775127557222333</c:v>
                </c:pt>
                <c:pt idx="13">
                  <c:v>0.19527044006563291</c:v>
                </c:pt>
                <c:pt idx="14">
                  <c:v>0.21865506784484687</c:v>
                </c:pt>
                <c:pt idx="15">
                  <c:v>0.21490274027789552</c:v>
                </c:pt>
                <c:pt idx="16">
                  <c:v>0.18231029858653452</c:v>
                </c:pt>
                <c:pt idx="17">
                  <c:v>0.18558160680652072</c:v>
                </c:pt>
                <c:pt idx="18">
                  <c:v>0.19190095035281771</c:v>
                </c:pt>
                <c:pt idx="19">
                  <c:v>0.17965047477223955</c:v>
                </c:pt>
                <c:pt idx="20">
                  <c:v>0.16781584714661693</c:v>
                </c:pt>
                <c:pt idx="21">
                  <c:v>0.17934296827668558</c:v>
                </c:pt>
                <c:pt idx="22">
                  <c:v>0.18018559939714487</c:v>
                </c:pt>
                <c:pt idx="23">
                  <c:v>0.18953404527816489</c:v>
                </c:pt>
                <c:pt idx="24">
                  <c:v>0.21749526427568897</c:v>
                </c:pt>
                <c:pt idx="25">
                  <c:v>0.23206331670187846</c:v>
                </c:pt>
                <c:pt idx="26">
                  <c:v>0.24641288527563932</c:v>
                </c:pt>
                <c:pt idx="27">
                  <c:v>0.2495081184847342</c:v>
                </c:pt>
                <c:pt idx="28">
                  <c:v>0.21876697797609326</c:v>
                </c:pt>
                <c:pt idx="29">
                  <c:v>0.20684594572880904</c:v>
                </c:pt>
                <c:pt idx="30">
                  <c:v>0.1764586883223366</c:v>
                </c:pt>
                <c:pt idx="31">
                  <c:v>0.16654651096479925</c:v>
                </c:pt>
                <c:pt idx="32">
                  <c:v>0.20391489173238503</c:v>
                </c:pt>
                <c:pt idx="33">
                  <c:v>0.23274812538919093</c:v>
                </c:pt>
                <c:pt idx="34">
                  <c:v>0.26708848463815243</c:v>
                </c:pt>
                <c:pt idx="35">
                  <c:v>0.29214590679432006</c:v>
                </c:pt>
                <c:pt idx="36">
                  <c:v>0.30717164524094992</c:v>
                </c:pt>
                <c:pt idx="37">
                  <c:v>0.25434633770491133</c:v>
                </c:pt>
                <c:pt idx="38">
                  <c:v>0.19718266519613323</c:v>
                </c:pt>
                <c:pt idx="39">
                  <c:v>0.24653510492083217</c:v>
                </c:pt>
                <c:pt idx="40">
                  <c:v>0.30828673363313225</c:v>
                </c:pt>
                <c:pt idx="41">
                  <c:v>0.30459445622641695</c:v>
                </c:pt>
                <c:pt idx="42">
                  <c:v>0.3186913851945774</c:v>
                </c:pt>
                <c:pt idx="43">
                  <c:v>0.31649327580411218</c:v>
                </c:pt>
                <c:pt idx="44">
                  <c:v>0.32635651051223613</c:v>
                </c:pt>
                <c:pt idx="45">
                  <c:v>0.31375766594357318</c:v>
                </c:pt>
              </c:numCache>
            </c:numRef>
          </c:val>
          <c:smooth val="0"/>
          <c:extLst>
            <c:ext xmlns:c16="http://schemas.microsoft.com/office/drawing/2014/chart" uri="{C3380CC4-5D6E-409C-BE32-E72D297353CC}">
              <c16:uniqueId val="{00000001-031C-4692-A13B-43C6E9AFA7F4}"/>
            </c:ext>
          </c:extLst>
        </c:ser>
        <c:dLbls>
          <c:showLegendKey val="0"/>
          <c:showVal val="0"/>
          <c:showCatName val="0"/>
          <c:showSerName val="0"/>
          <c:showPercent val="0"/>
          <c:showBubbleSize val="0"/>
        </c:dLbls>
        <c:marker val="1"/>
        <c:smooth val="0"/>
        <c:axId val="-2106936280"/>
        <c:axId val="-2125037784"/>
      </c:lineChart>
      <c:catAx>
        <c:axId val="-2106936280"/>
        <c:scaling>
          <c:orientation val="minMax"/>
        </c:scaling>
        <c:delete val="0"/>
        <c:axPos val="b"/>
        <c:numFmt formatCode="General" sourceLinked="1"/>
        <c:majorTickMark val="none"/>
        <c:minorTickMark val="none"/>
        <c:tickLblPos val="nextTo"/>
        <c:txPr>
          <a:bodyPr/>
          <a:lstStyle/>
          <a:p>
            <a:pPr>
              <a:defRPr sz="1800"/>
            </a:pPr>
            <a:endParaRPr lang="en-US"/>
          </a:p>
        </c:txPr>
        <c:crossAx val="-2125037784"/>
        <c:crosses val="autoZero"/>
        <c:auto val="1"/>
        <c:lblAlgn val="ctr"/>
        <c:lblOffset val="100"/>
        <c:tickLblSkip val="5"/>
        <c:noMultiLvlLbl val="0"/>
      </c:catAx>
      <c:valAx>
        <c:axId val="-2125037784"/>
        <c:scaling>
          <c:orientation val="minMax"/>
          <c:max val="2.5"/>
        </c:scaling>
        <c:delete val="0"/>
        <c:axPos val="l"/>
        <c:majorGridlines>
          <c:spPr>
            <a:ln>
              <a:noFill/>
            </a:ln>
          </c:spPr>
        </c:majorGridlines>
        <c:numFmt formatCode="0%" sourceLinked="1"/>
        <c:majorTickMark val="none"/>
        <c:minorTickMark val="none"/>
        <c:tickLblPos val="nextTo"/>
        <c:txPr>
          <a:bodyPr/>
          <a:lstStyle/>
          <a:p>
            <a:pPr>
              <a:defRPr sz="1800"/>
            </a:pPr>
            <a:endParaRPr lang="en-US"/>
          </a:p>
        </c:txPr>
        <c:crossAx val="-2106936280"/>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b="1"/>
            </a:pPr>
            <a:r>
              <a:rPr lang="en-US" sz="2200" b="1"/>
              <a:t>Pre-tax</a:t>
            </a:r>
            <a:r>
              <a:rPr lang="en-US" sz="2200" b="1" baseline="0"/>
              <a:t> </a:t>
            </a:r>
            <a:r>
              <a:rPr lang="en-US" sz="2200" b="1"/>
              <a:t>profits of affiliates</a:t>
            </a:r>
            <a:r>
              <a:rPr lang="en-US" sz="2200" b="1" baseline="0"/>
              <a:t> of U.S. multinationals</a:t>
            </a:r>
            <a:r>
              <a:rPr lang="en-US" sz="2200" b="1"/>
              <a:t> </a:t>
            </a:r>
          </a:p>
          <a:p>
            <a:pPr>
              <a:defRPr sz="2200" b="1"/>
            </a:pPr>
            <a:r>
              <a:rPr lang="en-US" sz="2200" b="0"/>
              <a:t>(%</a:t>
            </a:r>
            <a:r>
              <a:rPr lang="en-US" sz="2200" b="0" baseline="0"/>
              <a:t> of</a:t>
            </a:r>
            <a:r>
              <a:rPr lang="en-US" sz="2200" b="0"/>
              <a:t> compensation of employees)</a:t>
            </a:r>
          </a:p>
        </c:rich>
      </c:tx>
      <c:layout>
        <c:manualLayout>
          <c:xMode val="edge"/>
          <c:yMode val="edge"/>
          <c:x val="0.223790822698887"/>
          <c:y val="6.7490291089179399E-3"/>
        </c:manualLayout>
      </c:layout>
      <c:overlay val="0"/>
    </c:title>
    <c:autoTitleDeleted val="0"/>
    <c:plotArea>
      <c:layout>
        <c:manualLayout>
          <c:layoutTarget val="inner"/>
          <c:xMode val="edge"/>
          <c:yMode val="edge"/>
          <c:x val="7.0089434270561093E-2"/>
          <c:y val="0.156224743093554"/>
          <c:w val="0.92413140187879805"/>
          <c:h val="0.74039912807509201"/>
        </c:manualLayout>
      </c:layout>
      <c:lineChart>
        <c:grouping val="standard"/>
        <c:varyColors val="0"/>
        <c:ser>
          <c:idx val="0"/>
          <c:order val="0"/>
          <c:spPr>
            <a:ln w="12700">
              <a:solidFill>
                <a:sysClr val="windowText" lastClr="000000"/>
              </a:solidFill>
            </a:ln>
            <a:effectLst/>
          </c:spPr>
          <c:marker>
            <c:symbol val="circle"/>
            <c:size val="10"/>
            <c:spPr>
              <a:solidFill>
                <a:schemeClr val="accent2">
                  <a:lumMod val="60000"/>
                  <a:lumOff val="40000"/>
                </a:schemeClr>
              </a:solidFill>
              <a:ln>
                <a:solidFill>
                  <a:sysClr val="windowText" lastClr="000000"/>
                </a:solidFill>
              </a:ln>
              <a:effectLst/>
            </c:spPr>
          </c:marker>
          <c:cat>
            <c:numRef>
              <c:f>DataF8a!$A$5:$A$55</c:f>
              <c:numCache>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Cache>
            </c:numRef>
          </c:cat>
          <c:val>
            <c:numRef>
              <c:f>DataF8a!$B$5:$B$55</c:f>
              <c:numCache>
                <c:formatCode>0%</c:formatCode>
                <c:ptCount val="51"/>
                <c:pt idx="0">
                  <c:v>0.49508107208624114</c:v>
                </c:pt>
                <c:pt idx="1">
                  <c:v>0.53200743198181777</c:v>
                </c:pt>
                <c:pt idx="2">
                  <c:v>0.52756150735356955</c:v>
                </c:pt>
                <c:pt idx="3">
                  <c:v>0.55569623825721859</c:v>
                </c:pt>
                <c:pt idx="4">
                  <c:v>0.70531986712938965</c:v>
                </c:pt>
                <c:pt idx="5">
                  <c:v>0.82854223650412195</c:v>
                </c:pt>
                <c:pt idx="6">
                  <c:v>0.82830841553670187</c:v>
                </c:pt>
                <c:pt idx="7">
                  <c:v>0.87708090175180697</c:v>
                </c:pt>
                <c:pt idx="8">
                  <c:v>0.87868433595720852</c:v>
                </c:pt>
                <c:pt idx="9">
                  <c:v>0.84854753193002774</c:v>
                </c:pt>
                <c:pt idx="10">
                  <c:v>0.90233023375604315</c:v>
                </c:pt>
                <c:pt idx="11">
                  <c:v>0.86798182350929043</c:v>
                </c:pt>
                <c:pt idx="12">
                  <c:v>1.073396363296081</c:v>
                </c:pt>
                <c:pt idx="13">
                  <c:v>1.3794073215162261</c:v>
                </c:pt>
                <c:pt idx="14">
                  <c:v>1.4867445331852969</c:v>
                </c:pt>
                <c:pt idx="15">
                  <c:v>1.2739406493878762</c:v>
                </c:pt>
                <c:pt idx="16">
                  <c:v>1.3347086801894943</c:v>
                </c:pt>
                <c:pt idx="17">
                  <c:v>1.4214327671020155</c:v>
                </c:pt>
                <c:pt idx="18">
                  <c:v>1.5513943546635445</c:v>
                </c:pt>
                <c:pt idx="19">
                  <c:v>1.6782389912274449</c:v>
                </c:pt>
                <c:pt idx="20">
                  <c:v>1.3720380659129294</c:v>
                </c:pt>
                <c:pt idx="21">
                  <c:v>1.6814539936788921</c:v>
                </c:pt>
                <c:pt idx="22">
                  <c:v>1.4250738801717022</c:v>
                </c:pt>
                <c:pt idx="23">
                  <c:v>1.5841551947528685</c:v>
                </c:pt>
                <c:pt idx="24">
                  <c:v>1.5498461696368608</c:v>
                </c:pt>
                <c:pt idx="25">
                  <c:v>1.29708616778208</c:v>
                </c:pt>
                <c:pt idx="26">
                  <c:v>1.116893961874085</c:v>
                </c:pt>
                <c:pt idx="27">
                  <c:v>1.104922858194326</c:v>
                </c:pt>
                <c:pt idx="28">
                  <c:v>1.0924972908357244</c:v>
                </c:pt>
                <c:pt idx="29">
                  <c:v>1.4603994778673741</c:v>
                </c:pt>
                <c:pt idx="30">
                  <c:v>1.4501501602936302</c:v>
                </c:pt>
                <c:pt idx="31">
                  <c:v>1.8366143664068701</c:v>
                </c:pt>
                <c:pt idx="32">
                  <c:v>1.8547309433154595</c:v>
                </c:pt>
                <c:pt idx="33">
                  <c:v>1.6942931697459387</c:v>
                </c:pt>
                <c:pt idx="34">
                  <c:v>2.0017305979613447</c:v>
                </c:pt>
                <c:pt idx="35">
                  <c:v>1.8170098366567757</c:v>
                </c:pt>
                <c:pt idx="36">
                  <c:v>1.926045446185717</c:v>
                </c:pt>
                <c:pt idx="37">
                  <c:v>2.2647648604148487</c:v>
                </c:pt>
                <c:pt idx="38">
                  <c:v>2.6033701272042853</c:v>
                </c:pt>
                <c:pt idx="39">
                  <c:v>2.5511742314267636</c:v>
                </c:pt>
                <c:pt idx="40">
                  <c:v>2.7757529765112872</c:v>
                </c:pt>
                <c:pt idx="41">
                  <c:v>2.9525414882701009</c:v>
                </c:pt>
                <c:pt idx="42">
                  <c:v>2.4753177086014273</c:v>
                </c:pt>
                <c:pt idx="43">
                  <c:v>2.7315573181759549</c:v>
                </c:pt>
                <c:pt idx="44">
                  <c:v>2.6849565214175408</c:v>
                </c:pt>
                <c:pt idx="45">
                  <c:v>3.1120076713938816</c:v>
                </c:pt>
                <c:pt idx="46">
                  <c:v>3.1692348522042195</c:v>
                </c:pt>
                <c:pt idx="47">
                  <c:v>2.8163143739421144</c:v>
                </c:pt>
                <c:pt idx="48">
                  <c:v>3.0151255442461316</c:v>
                </c:pt>
                <c:pt idx="49">
                  <c:v>3.5718069375336432</c:v>
                </c:pt>
              </c:numCache>
            </c:numRef>
          </c:val>
          <c:smooth val="0"/>
          <c:extLst>
            <c:ext xmlns:c16="http://schemas.microsoft.com/office/drawing/2014/chart" uri="{C3380CC4-5D6E-409C-BE32-E72D297353CC}">
              <c16:uniqueId val="{00000000-031C-4692-A13B-43C6E9AFA7F4}"/>
            </c:ext>
          </c:extLst>
        </c:ser>
        <c:ser>
          <c:idx val="1"/>
          <c:order val="1"/>
          <c:spPr>
            <a:ln w="12700">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DataF8a!$A$5:$A$55</c:f>
              <c:numCache>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Cache>
            </c:numRef>
          </c:cat>
          <c:val>
            <c:numRef>
              <c:f>DataF8a!$C$5:$C$55</c:f>
              <c:numCache>
                <c:formatCode>0%</c:formatCode>
                <c:ptCount val="51"/>
                <c:pt idx="0">
                  <c:v>0.46805143163842577</c:v>
                </c:pt>
                <c:pt idx="1">
                  <c:v>0.42827520463822283</c:v>
                </c:pt>
                <c:pt idx="2">
                  <c:v>0.41835536094219122</c:v>
                </c:pt>
                <c:pt idx="3">
                  <c:v>0.42954218923887788</c:v>
                </c:pt>
                <c:pt idx="4">
                  <c:v>0.41652808858302864</c:v>
                </c:pt>
                <c:pt idx="5">
                  <c:v>0.46447188052526978</c:v>
                </c:pt>
                <c:pt idx="6">
                  <c:v>0.46609399049882427</c:v>
                </c:pt>
                <c:pt idx="7">
                  <c:v>0.48640453645927767</c:v>
                </c:pt>
                <c:pt idx="8">
                  <c:v>0.41821092668379206</c:v>
                </c:pt>
                <c:pt idx="9">
                  <c:v>0.41190561487176824</c:v>
                </c:pt>
                <c:pt idx="10">
                  <c:v>0.43673327051951683</c:v>
                </c:pt>
                <c:pt idx="11">
                  <c:v>0.36275276616030661</c:v>
                </c:pt>
                <c:pt idx="12">
                  <c:v>0.40671731368300224</c:v>
                </c:pt>
                <c:pt idx="13">
                  <c:v>0.42404441231649603</c:v>
                </c:pt>
                <c:pt idx="14">
                  <c:v>0.4005053411707698</c:v>
                </c:pt>
                <c:pt idx="15">
                  <c:v>0.31643750555456895</c:v>
                </c:pt>
                <c:pt idx="16">
                  <c:v>0.24426920698491125</c:v>
                </c:pt>
                <c:pt idx="17">
                  <c:v>0.31338656244658269</c:v>
                </c:pt>
                <c:pt idx="18">
                  <c:v>0.37819235253477734</c:v>
                </c:pt>
                <c:pt idx="19">
                  <c:v>0.37158685153177656</c:v>
                </c:pt>
                <c:pt idx="20">
                  <c:v>0.42063117756785584</c:v>
                </c:pt>
                <c:pt idx="21">
                  <c:v>0.48041606055249653</c:v>
                </c:pt>
                <c:pt idx="22">
                  <c:v>0.55628659647632994</c:v>
                </c:pt>
                <c:pt idx="23">
                  <c:v>0.5035577174540995</c:v>
                </c:pt>
                <c:pt idx="24">
                  <c:v>0.38203994792573576</c:v>
                </c:pt>
                <c:pt idx="25">
                  <c:v>0.30559101624148571</c:v>
                </c:pt>
                <c:pt idx="26">
                  <c:v>0.28024512588145323</c:v>
                </c:pt>
                <c:pt idx="27">
                  <c:v>0.2964638275267511</c:v>
                </c:pt>
                <c:pt idx="28">
                  <c:v>0.33784847978767402</c:v>
                </c:pt>
                <c:pt idx="29">
                  <c:v>0.42068293367425685</c:v>
                </c:pt>
                <c:pt idx="30">
                  <c:v>0.43264872251840186</c:v>
                </c:pt>
                <c:pt idx="31">
                  <c:v>0.4512265875465663</c:v>
                </c:pt>
                <c:pt idx="32">
                  <c:v>0.39636756204057283</c:v>
                </c:pt>
                <c:pt idx="33">
                  <c:v>0.38880811113413788</c:v>
                </c:pt>
                <c:pt idx="34">
                  <c:v>0.37695017482887427</c:v>
                </c:pt>
                <c:pt idx="35">
                  <c:v>0.28687115643328076</c:v>
                </c:pt>
                <c:pt idx="36">
                  <c:v>0.33155824331457912</c:v>
                </c:pt>
                <c:pt idx="37">
                  <c:v>0.41668479248409379</c:v>
                </c:pt>
                <c:pt idx="38">
                  <c:v>0.41536229639067146</c:v>
                </c:pt>
                <c:pt idx="39">
                  <c:v>0.49857345738278214</c:v>
                </c:pt>
                <c:pt idx="40">
                  <c:v>0.49107193265476268</c:v>
                </c:pt>
                <c:pt idx="41">
                  <c:v>0.51694809451208679</c:v>
                </c:pt>
                <c:pt idx="42">
                  <c:v>0.48498421933828328</c:v>
                </c:pt>
                <c:pt idx="43">
                  <c:v>0.45040499156605945</c:v>
                </c:pt>
                <c:pt idx="44">
                  <c:v>0.52029668940503371</c:v>
                </c:pt>
                <c:pt idx="45">
                  <c:v>0.54760134794718585</c:v>
                </c:pt>
                <c:pt idx="46">
                  <c:v>0.5015743131552044</c:v>
                </c:pt>
                <c:pt idx="47">
                  <c:v>0.47613402676788741</c:v>
                </c:pt>
                <c:pt idx="48">
                  <c:v>0.48632670013550233</c:v>
                </c:pt>
                <c:pt idx="49">
                  <c:v>0.44655582020645129</c:v>
                </c:pt>
              </c:numCache>
            </c:numRef>
          </c:val>
          <c:smooth val="0"/>
          <c:extLst>
            <c:ext xmlns:c16="http://schemas.microsoft.com/office/drawing/2014/chart" uri="{C3380CC4-5D6E-409C-BE32-E72D297353CC}">
              <c16:uniqueId val="{00000001-031C-4692-A13B-43C6E9AFA7F4}"/>
            </c:ext>
          </c:extLst>
        </c:ser>
        <c:dLbls>
          <c:showLegendKey val="0"/>
          <c:showVal val="0"/>
          <c:showCatName val="0"/>
          <c:showSerName val="0"/>
          <c:showPercent val="0"/>
          <c:showBubbleSize val="0"/>
        </c:dLbls>
        <c:marker val="1"/>
        <c:smooth val="0"/>
        <c:axId val="-2102996440"/>
        <c:axId val="-2103001064"/>
      </c:lineChart>
      <c:catAx>
        <c:axId val="-2102996440"/>
        <c:scaling>
          <c:orientation val="minMax"/>
        </c:scaling>
        <c:delete val="0"/>
        <c:axPos val="b"/>
        <c:numFmt formatCode="General" sourceLinked="1"/>
        <c:majorTickMark val="none"/>
        <c:minorTickMark val="none"/>
        <c:tickLblPos val="nextTo"/>
        <c:txPr>
          <a:bodyPr/>
          <a:lstStyle/>
          <a:p>
            <a:pPr>
              <a:defRPr sz="1800"/>
            </a:pPr>
            <a:endParaRPr lang="en-US"/>
          </a:p>
        </c:txPr>
        <c:crossAx val="-2103001064"/>
        <c:crosses val="autoZero"/>
        <c:auto val="1"/>
        <c:lblAlgn val="ctr"/>
        <c:lblOffset val="100"/>
        <c:tickLblSkip val="5"/>
        <c:noMultiLvlLbl val="0"/>
      </c:catAx>
      <c:valAx>
        <c:axId val="-2103001064"/>
        <c:scaling>
          <c:orientation val="minMax"/>
          <c:max val="3.6"/>
          <c:min val="0"/>
        </c:scaling>
        <c:delete val="0"/>
        <c:axPos val="l"/>
        <c:majorGridlines>
          <c:spPr>
            <a:ln>
              <a:noFill/>
            </a:ln>
          </c:spPr>
        </c:majorGridlines>
        <c:numFmt formatCode="0%" sourceLinked="1"/>
        <c:majorTickMark val="none"/>
        <c:minorTickMark val="none"/>
        <c:tickLblPos val="nextTo"/>
        <c:txPr>
          <a:bodyPr/>
          <a:lstStyle/>
          <a:p>
            <a:pPr>
              <a:defRPr sz="1800"/>
            </a:pPr>
            <a:endParaRPr lang="en-US"/>
          </a:p>
        </c:txPr>
        <c:crossAx val="-2102996440"/>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b="1"/>
            </a:pPr>
            <a:r>
              <a:rPr lang="en-US" sz="2200" b="1"/>
              <a:t>Pre-tax</a:t>
            </a:r>
            <a:r>
              <a:rPr lang="en-US" sz="2200" b="1" baseline="0"/>
              <a:t> </a:t>
            </a:r>
            <a:r>
              <a:rPr lang="en-US" sz="2200" b="1"/>
              <a:t>profits of affiliates</a:t>
            </a:r>
            <a:r>
              <a:rPr lang="en-US" sz="2200" b="1" baseline="0"/>
              <a:t> of U.S. multinationals</a:t>
            </a:r>
            <a:r>
              <a:rPr lang="en-US" sz="2200" b="1"/>
              <a:t> </a:t>
            </a:r>
          </a:p>
          <a:p>
            <a:pPr>
              <a:defRPr sz="2200" b="1"/>
            </a:pPr>
            <a:r>
              <a:rPr lang="en-US" sz="2200" b="0"/>
              <a:t>(%</a:t>
            </a:r>
            <a:r>
              <a:rPr lang="en-US" sz="2200" b="0" baseline="0"/>
              <a:t> of</a:t>
            </a:r>
            <a:r>
              <a:rPr lang="en-US" sz="2200" b="0"/>
              <a:t> compensation of employees)</a:t>
            </a:r>
          </a:p>
        </c:rich>
      </c:tx>
      <c:layout>
        <c:manualLayout>
          <c:xMode val="edge"/>
          <c:yMode val="edge"/>
          <c:x val="0.223790822698887"/>
          <c:y val="6.7490291089179399E-3"/>
        </c:manualLayout>
      </c:layout>
      <c:overlay val="0"/>
    </c:title>
    <c:autoTitleDeleted val="0"/>
    <c:plotArea>
      <c:layout>
        <c:manualLayout>
          <c:layoutTarget val="inner"/>
          <c:xMode val="edge"/>
          <c:yMode val="edge"/>
          <c:x val="7.0089434270561093E-2"/>
          <c:y val="0.156224743093554"/>
          <c:w val="0.92413140187879805"/>
          <c:h val="0.74039912807509201"/>
        </c:manualLayout>
      </c:layout>
      <c:lineChart>
        <c:grouping val="standard"/>
        <c:varyColors val="0"/>
        <c:ser>
          <c:idx val="0"/>
          <c:order val="0"/>
          <c:spPr>
            <a:ln w="12700">
              <a:solidFill>
                <a:sysClr val="windowText" lastClr="000000"/>
              </a:solidFill>
            </a:ln>
            <a:effectLst/>
          </c:spPr>
          <c:marker>
            <c:symbol val="circle"/>
            <c:size val="10"/>
            <c:spPr>
              <a:solidFill>
                <a:schemeClr val="accent2">
                  <a:lumMod val="60000"/>
                  <a:lumOff val="40000"/>
                </a:schemeClr>
              </a:solidFill>
              <a:ln>
                <a:solidFill>
                  <a:sysClr val="windowText" lastClr="000000"/>
                </a:solidFill>
              </a:ln>
              <a:effectLst/>
            </c:spPr>
          </c:marker>
          <c:cat>
            <c:numRef>
              <c:f>DataF8a!$A$5:$A$55</c:f>
              <c:numCache>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Cache>
            </c:numRef>
          </c:cat>
          <c:val>
            <c:numRef>
              <c:f>DataF8a!$B$5:$B$55</c:f>
              <c:numCache>
                <c:formatCode>0%</c:formatCode>
                <c:ptCount val="51"/>
                <c:pt idx="0">
                  <c:v>0.49508107208624114</c:v>
                </c:pt>
                <c:pt idx="1">
                  <c:v>0.53200743198181777</c:v>
                </c:pt>
                <c:pt idx="2">
                  <c:v>0.52756150735356955</c:v>
                </c:pt>
                <c:pt idx="3">
                  <c:v>0.55569623825721859</c:v>
                </c:pt>
                <c:pt idx="4">
                  <c:v>0.70531986712938965</c:v>
                </c:pt>
                <c:pt idx="5">
                  <c:v>0.82854223650412195</c:v>
                </c:pt>
                <c:pt idx="6">
                  <c:v>0.82830841553670187</c:v>
                </c:pt>
                <c:pt idx="7">
                  <c:v>0.87708090175180697</c:v>
                </c:pt>
                <c:pt idx="8">
                  <c:v>0.87868433595720852</c:v>
                </c:pt>
                <c:pt idx="9">
                  <c:v>0.84854753193002774</c:v>
                </c:pt>
                <c:pt idx="10">
                  <c:v>0.90233023375604315</c:v>
                </c:pt>
                <c:pt idx="11">
                  <c:v>0.86798182350929043</c:v>
                </c:pt>
                <c:pt idx="12">
                  <c:v>1.073396363296081</c:v>
                </c:pt>
                <c:pt idx="13">
                  <c:v>1.3794073215162261</c:v>
                </c:pt>
                <c:pt idx="14">
                  <c:v>1.4867445331852969</c:v>
                </c:pt>
                <c:pt idx="15">
                  <c:v>1.2739406493878762</c:v>
                </c:pt>
                <c:pt idx="16">
                  <c:v>1.3347086801894943</c:v>
                </c:pt>
                <c:pt idx="17">
                  <c:v>1.4214327671020155</c:v>
                </c:pt>
                <c:pt idx="18">
                  <c:v>1.5513943546635445</c:v>
                </c:pt>
                <c:pt idx="19">
                  <c:v>1.6782389912274449</c:v>
                </c:pt>
                <c:pt idx="20">
                  <c:v>1.3720380659129294</c:v>
                </c:pt>
                <c:pt idx="21">
                  <c:v>1.6814539936788921</c:v>
                </c:pt>
                <c:pt idx="22">
                  <c:v>1.4250738801717022</c:v>
                </c:pt>
                <c:pt idx="23">
                  <c:v>1.5841551947528685</c:v>
                </c:pt>
                <c:pt idx="24">
                  <c:v>1.5498461696368608</c:v>
                </c:pt>
                <c:pt idx="25">
                  <c:v>1.29708616778208</c:v>
                </c:pt>
                <c:pt idx="26">
                  <c:v>1.116893961874085</c:v>
                </c:pt>
                <c:pt idx="27">
                  <c:v>1.104922858194326</c:v>
                </c:pt>
                <c:pt idx="28">
                  <c:v>1.0924972908357244</c:v>
                </c:pt>
                <c:pt idx="29">
                  <c:v>1.4603994778673741</c:v>
                </c:pt>
                <c:pt idx="30">
                  <c:v>1.4501501602936302</c:v>
                </c:pt>
                <c:pt idx="31">
                  <c:v>1.8366143664068701</c:v>
                </c:pt>
                <c:pt idx="32">
                  <c:v>1.8547309433154595</c:v>
                </c:pt>
                <c:pt idx="33">
                  <c:v>1.6942931697459387</c:v>
                </c:pt>
                <c:pt idx="34">
                  <c:v>2.0017305979613447</c:v>
                </c:pt>
                <c:pt idx="35">
                  <c:v>1.8170098366567757</c:v>
                </c:pt>
                <c:pt idx="36">
                  <c:v>1.926045446185717</c:v>
                </c:pt>
                <c:pt idx="37">
                  <c:v>2.2647648604148487</c:v>
                </c:pt>
                <c:pt idx="38">
                  <c:v>2.6033701272042853</c:v>
                </c:pt>
                <c:pt idx="39">
                  <c:v>2.5511742314267636</c:v>
                </c:pt>
                <c:pt idx="40">
                  <c:v>2.7757529765112872</c:v>
                </c:pt>
                <c:pt idx="41">
                  <c:v>2.9525414882701009</c:v>
                </c:pt>
                <c:pt idx="42">
                  <c:v>2.4753177086014273</c:v>
                </c:pt>
                <c:pt idx="43">
                  <c:v>2.7315573181759549</c:v>
                </c:pt>
                <c:pt idx="44">
                  <c:v>2.6849565214175408</c:v>
                </c:pt>
                <c:pt idx="45">
                  <c:v>3.1120076713938816</c:v>
                </c:pt>
                <c:pt idx="46">
                  <c:v>3.1692348522042195</c:v>
                </c:pt>
                <c:pt idx="47">
                  <c:v>2.8163143739421144</c:v>
                </c:pt>
                <c:pt idx="48">
                  <c:v>3.0151255442461316</c:v>
                </c:pt>
                <c:pt idx="49">
                  <c:v>3.5718069375336432</c:v>
                </c:pt>
              </c:numCache>
            </c:numRef>
          </c:val>
          <c:smooth val="0"/>
          <c:extLst>
            <c:ext xmlns:c16="http://schemas.microsoft.com/office/drawing/2014/chart" uri="{C3380CC4-5D6E-409C-BE32-E72D297353CC}">
              <c16:uniqueId val="{00000000-031C-4692-A13B-43C6E9AFA7F4}"/>
            </c:ext>
          </c:extLst>
        </c:ser>
        <c:ser>
          <c:idx val="1"/>
          <c:order val="1"/>
          <c:spPr>
            <a:ln w="12700">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DataF8a!$A$5:$A$55</c:f>
              <c:numCache>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Cache>
            </c:numRef>
          </c:cat>
          <c:val>
            <c:numRef>
              <c:f>DataF8a!$C$5:$C$55</c:f>
              <c:numCache>
                <c:formatCode>0%</c:formatCode>
                <c:ptCount val="51"/>
                <c:pt idx="0">
                  <c:v>0.46805143163842577</c:v>
                </c:pt>
                <c:pt idx="1">
                  <c:v>0.42827520463822283</c:v>
                </c:pt>
                <c:pt idx="2">
                  <c:v>0.41835536094219122</c:v>
                </c:pt>
                <c:pt idx="3">
                  <c:v>0.42954218923887788</c:v>
                </c:pt>
                <c:pt idx="4">
                  <c:v>0.41652808858302864</c:v>
                </c:pt>
                <c:pt idx="5">
                  <c:v>0.46447188052526978</c:v>
                </c:pt>
                <c:pt idx="6">
                  <c:v>0.46609399049882427</c:v>
                </c:pt>
                <c:pt idx="7">
                  <c:v>0.48640453645927767</c:v>
                </c:pt>
                <c:pt idx="8">
                  <c:v>0.41821092668379206</c:v>
                </c:pt>
                <c:pt idx="9">
                  <c:v>0.41190561487176824</c:v>
                </c:pt>
                <c:pt idx="10">
                  <c:v>0.43673327051951683</c:v>
                </c:pt>
                <c:pt idx="11">
                  <c:v>0.36275276616030661</c:v>
                </c:pt>
                <c:pt idx="12">
                  <c:v>0.40671731368300224</c:v>
                </c:pt>
                <c:pt idx="13">
                  <c:v>0.42404441231649603</c:v>
                </c:pt>
                <c:pt idx="14">
                  <c:v>0.4005053411707698</c:v>
                </c:pt>
                <c:pt idx="15">
                  <c:v>0.31643750555456895</c:v>
                </c:pt>
                <c:pt idx="16">
                  <c:v>0.24426920698491125</c:v>
                </c:pt>
                <c:pt idx="17">
                  <c:v>0.31338656244658269</c:v>
                </c:pt>
                <c:pt idx="18">
                  <c:v>0.37819235253477734</c:v>
                </c:pt>
                <c:pt idx="19">
                  <c:v>0.37158685153177656</c:v>
                </c:pt>
                <c:pt idx="20">
                  <c:v>0.42063117756785584</c:v>
                </c:pt>
                <c:pt idx="21">
                  <c:v>0.48041606055249653</c:v>
                </c:pt>
                <c:pt idx="22">
                  <c:v>0.55628659647632994</c:v>
                </c:pt>
                <c:pt idx="23">
                  <c:v>0.5035577174540995</c:v>
                </c:pt>
                <c:pt idx="24">
                  <c:v>0.38203994792573576</c:v>
                </c:pt>
                <c:pt idx="25">
                  <c:v>0.30559101624148571</c:v>
                </c:pt>
                <c:pt idx="26">
                  <c:v>0.28024512588145323</c:v>
                </c:pt>
                <c:pt idx="27">
                  <c:v>0.2964638275267511</c:v>
                </c:pt>
                <c:pt idx="28">
                  <c:v>0.33784847978767402</c:v>
                </c:pt>
                <c:pt idx="29">
                  <c:v>0.42068293367425685</c:v>
                </c:pt>
                <c:pt idx="30">
                  <c:v>0.43264872251840186</c:v>
                </c:pt>
                <c:pt idx="31">
                  <c:v>0.4512265875465663</c:v>
                </c:pt>
                <c:pt idx="32">
                  <c:v>0.39636756204057283</c:v>
                </c:pt>
                <c:pt idx="33">
                  <c:v>0.38880811113413788</c:v>
                </c:pt>
                <c:pt idx="34">
                  <c:v>0.37695017482887427</c:v>
                </c:pt>
                <c:pt idx="35">
                  <c:v>0.28687115643328076</c:v>
                </c:pt>
                <c:pt idx="36">
                  <c:v>0.33155824331457912</c:v>
                </c:pt>
                <c:pt idx="37">
                  <c:v>0.41668479248409379</c:v>
                </c:pt>
                <c:pt idx="38">
                  <c:v>0.41536229639067146</c:v>
                </c:pt>
                <c:pt idx="39">
                  <c:v>0.49857345738278214</c:v>
                </c:pt>
                <c:pt idx="40">
                  <c:v>0.49107193265476268</c:v>
                </c:pt>
                <c:pt idx="41">
                  <c:v>0.51694809451208679</c:v>
                </c:pt>
                <c:pt idx="42">
                  <c:v>0.48498421933828328</c:v>
                </c:pt>
                <c:pt idx="43">
                  <c:v>0.45040499156605945</c:v>
                </c:pt>
                <c:pt idx="44">
                  <c:v>0.52029668940503371</c:v>
                </c:pt>
                <c:pt idx="45">
                  <c:v>0.54760134794718585</c:v>
                </c:pt>
                <c:pt idx="46">
                  <c:v>0.5015743131552044</c:v>
                </c:pt>
                <c:pt idx="47">
                  <c:v>0.47613402676788741</c:v>
                </c:pt>
                <c:pt idx="48">
                  <c:v>0.48632670013550233</c:v>
                </c:pt>
                <c:pt idx="49">
                  <c:v>0.44655582020645129</c:v>
                </c:pt>
              </c:numCache>
            </c:numRef>
          </c:val>
          <c:smooth val="0"/>
          <c:extLst>
            <c:ext xmlns:c16="http://schemas.microsoft.com/office/drawing/2014/chart" uri="{C3380CC4-5D6E-409C-BE32-E72D297353CC}">
              <c16:uniqueId val="{00000001-031C-4692-A13B-43C6E9AFA7F4}"/>
            </c:ext>
          </c:extLst>
        </c:ser>
        <c:ser>
          <c:idx val="2"/>
          <c:order val="2"/>
          <c:spPr>
            <a:ln w="12700">
              <a:solidFill>
                <a:schemeClr val="tx1"/>
              </a:solidFill>
            </a:ln>
            <a:effectLst/>
          </c:spPr>
          <c:marker>
            <c:symbol val="circle"/>
            <c:size val="10"/>
            <c:spPr>
              <a:solidFill>
                <a:schemeClr val="bg1">
                  <a:lumMod val="85000"/>
                </a:schemeClr>
              </a:solidFill>
              <a:ln>
                <a:solidFill>
                  <a:schemeClr val="tx1"/>
                </a:solidFill>
              </a:ln>
              <a:effectLst/>
            </c:spPr>
          </c:marker>
          <c:val>
            <c:numRef>
              <c:f>DataF8a!$D$5:$D$55</c:f>
              <c:numCache>
                <c:formatCode>0%</c:formatCode>
                <c:ptCount val="51"/>
                <c:pt idx="11">
                  <c:v>0.35535913955593418</c:v>
                </c:pt>
                <c:pt idx="12">
                  <c:v>0.31558307533539731</c:v>
                </c:pt>
                <c:pt idx="13">
                  <c:v>0.34750362936312568</c:v>
                </c:pt>
                <c:pt idx="14">
                  <c:v>0.33797787599570506</c:v>
                </c:pt>
                <c:pt idx="15">
                  <c:v>0.27296616664841783</c:v>
                </c:pt>
                <c:pt idx="16">
                  <c:v>0.10862458731113894</c:v>
                </c:pt>
                <c:pt idx="17">
                  <c:v>0.14576316853024385</c:v>
                </c:pt>
                <c:pt idx="18">
                  <c:v>0.21569270726539538</c:v>
                </c:pt>
                <c:pt idx="19">
                  <c:v>0.16157281723443384</c:v>
                </c:pt>
                <c:pt idx="20">
                  <c:v>0.12353743698839199</c:v>
                </c:pt>
                <c:pt idx="21">
                  <c:v>0.14474684664979326</c:v>
                </c:pt>
                <c:pt idx="22">
                  <c:v>0.15055887599907275</c:v>
                </c:pt>
                <c:pt idx="23">
                  <c:v>8.6896795833403567E-2</c:v>
                </c:pt>
                <c:pt idx="24">
                  <c:v>-1.5220793192821166E-3</c:v>
                </c:pt>
                <c:pt idx="25">
                  <c:v>-3.098272991265507E-2</c:v>
                </c:pt>
                <c:pt idx="26">
                  <c:v>1.6004042201462003E-2</c:v>
                </c:pt>
                <c:pt idx="27">
                  <c:v>4.5585492227979273E-2</c:v>
                </c:pt>
                <c:pt idx="28">
                  <c:v>0.11272836029210179</c:v>
                </c:pt>
                <c:pt idx="29">
                  <c:v>0.13494771121470869</c:v>
                </c:pt>
                <c:pt idx="30">
                  <c:v>0.194921975915191</c:v>
                </c:pt>
                <c:pt idx="31">
                  <c:v>0.20341602194113553</c:v>
                </c:pt>
                <c:pt idx="32">
                  <c:v>0.17559939815350648</c:v>
                </c:pt>
                <c:pt idx="33">
                  <c:v>0.15163206613128821</c:v>
                </c:pt>
                <c:pt idx="34">
                  <c:v>0.12337134385056332</c:v>
                </c:pt>
                <c:pt idx="35">
                  <c:v>-3.1727497056594035E-2</c:v>
                </c:pt>
                <c:pt idx="36">
                  <c:v>6.9760813733655502E-2</c:v>
                </c:pt>
                <c:pt idx="37">
                  <c:v>0.14082289984164062</c:v>
                </c:pt>
                <c:pt idx="38">
                  <c:v>0.22882829462032842</c:v>
                </c:pt>
                <c:pt idx="39">
                  <c:v>0.27957456303458533</c:v>
                </c:pt>
                <c:pt idx="40">
                  <c:v>0.32496196079077611</c:v>
                </c:pt>
                <c:pt idx="41">
                  <c:v>0.30737031349121791</c:v>
                </c:pt>
                <c:pt idx="42">
                  <c:v>0.22234341255311482</c:v>
                </c:pt>
                <c:pt idx="43">
                  <c:v>0.11201013723848147</c:v>
                </c:pt>
                <c:pt idx="44">
                  <c:v>0.26509685958368429</c:v>
                </c:pt>
                <c:pt idx="45">
                  <c:v>0.32687946298455262</c:v>
                </c:pt>
                <c:pt idx="46">
                  <c:v>0.32403355449182741</c:v>
                </c:pt>
                <c:pt idx="47">
                  <c:v>0.32777705377360028</c:v>
                </c:pt>
                <c:pt idx="48">
                  <c:v>0.31659562544740616</c:v>
                </c:pt>
                <c:pt idx="49">
                  <c:v>0.28343272646330492</c:v>
                </c:pt>
              </c:numCache>
            </c:numRef>
          </c:val>
          <c:smooth val="0"/>
          <c:extLst>
            <c:ext xmlns:c16="http://schemas.microsoft.com/office/drawing/2014/chart" uri="{C3380CC4-5D6E-409C-BE32-E72D297353CC}">
              <c16:uniqueId val="{00000000-CD23-4437-90ED-E8A80F695C62}"/>
            </c:ext>
          </c:extLst>
        </c:ser>
        <c:dLbls>
          <c:showLegendKey val="0"/>
          <c:showVal val="0"/>
          <c:showCatName val="0"/>
          <c:showSerName val="0"/>
          <c:showPercent val="0"/>
          <c:showBubbleSize val="0"/>
        </c:dLbls>
        <c:marker val="1"/>
        <c:smooth val="0"/>
        <c:axId val="-2068345224"/>
        <c:axId val="-2068761544"/>
      </c:lineChart>
      <c:catAx>
        <c:axId val="-2068345224"/>
        <c:scaling>
          <c:orientation val="minMax"/>
        </c:scaling>
        <c:delete val="0"/>
        <c:axPos val="b"/>
        <c:numFmt formatCode="General" sourceLinked="1"/>
        <c:majorTickMark val="none"/>
        <c:minorTickMark val="none"/>
        <c:tickLblPos val="nextTo"/>
        <c:txPr>
          <a:bodyPr/>
          <a:lstStyle/>
          <a:p>
            <a:pPr>
              <a:defRPr sz="1800"/>
            </a:pPr>
            <a:endParaRPr lang="en-US"/>
          </a:p>
        </c:txPr>
        <c:crossAx val="-2068761544"/>
        <c:crosses val="autoZero"/>
        <c:auto val="1"/>
        <c:lblAlgn val="ctr"/>
        <c:lblOffset val="100"/>
        <c:tickLblSkip val="5"/>
        <c:noMultiLvlLbl val="0"/>
      </c:catAx>
      <c:valAx>
        <c:axId val="-2068761544"/>
        <c:scaling>
          <c:orientation val="minMax"/>
          <c:max val="3.6"/>
          <c:min val="-0.5"/>
        </c:scaling>
        <c:delete val="0"/>
        <c:axPos val="l"/>
        <c:majorGridlines>
          <c:spPr>
            <a:ln>
              <a:noFill/>
            </a:ln>
          </c:spPr>
        </c:majorGridlines>
        <c:numFmt formatCode="0%" sourceLinked="1"/>
        <c:majorTickMark val="none"/>
        <c:minorTickMark val="none"/>
        <c:tickLblPos val="nextTo"/>
        <c:txPr>
          <a:bodyPr/>
          <a:lstStyle/>
          <a:p>
            <a:pPr>
              <a:defRPr sz="1800"/>
            </a:pPr>
            <a:endParaRPr lang="en-US"/>
          </a:p>
        </c:txPr>
        <c:crossAx val="-2068345224"/>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Tax revenue lost due</a:t>
            </a:r>
            <a:r>
              <a:rPr lang="en-US" sz="2200" b="1" baseline="0"/>
              <a:t> to profit shifting</a:t>
            </a:r>
            <a:r>
              <a:rPr lang="en-US" sz="2200" b="1"/>
              <a:t> </a:t>
            </a:r>
          </a:p>
          <a:p>
            <a:pPr>
              <a:defRPr sz="2200" b="1"/>
            </a:pPr>
            <a:r>
              <a:rPr lang="en-US" sz="2200" b="0"/>
              <a:t>(% of corporate tax revenue collected)</a:t>
            </a:r>
            <a:r>
              <a:rPr lang="en-US" sz="2200" b="0" baseline="0"/>
              <a:t> </a:t>
            </a:r>
            <a:endParaRPr lang="en-US" sz="2200" b="0"/>
          </a:p>
        </c:rich>
      </c:tx>
      <c:layout>
        <c:manualLayout>
          <c:xMode val="edge"/>
          <c:yMode val="edge"/>
          <c:x val="0.30027150294737698"/>
          <c:y val="3.0474747141963101E-5"/>
        </c:manualLayout>
      </c:layout>
      <c:overlay val="1"/>
    </c:title>
    <c:autoTitleDeleted val="0"/>
    <c:plotArea>
      <c:layout>
        <c:manualLayout>
          <c:layoutTarget val="inner"/>
          <c:xMode val="edge"/>
          <c:yMode val="edge"/>
          <c:x val="7.5483843208123597E-2"/>
          <c:y val="0.11541081217117199"/>
          <c:w val="0.92377769889419603"/>
          <c:h val="0.76551164629525903"/>
        </c:manualLayout>
      </c:layout>
      <c:barChart>
        <c:barDir val="col"/>
        <c:grouping val="clustered"/>
        <c:varyColors val="0"/>
        <c:ser>
          <c:idx val="0"/>
          <c:order val="0"/>
          <c:tx>
            <c:strRef>
              <c:f>DataF6!$E$2</c:f>
              <c:strCache>
                <c:ptCount val="1"/>
                <c:pt idx="0">
                  <c:v>Benchmark scenario: transactions with tax havens</c:v>
                </c:pt>
              </c:strCache>
            </c:strRef>
          </c:tx>
          <c:spPr>
            <a:solidFill>
              <a:schemeClr val="accent2">
                <a:lumMod val="60000"/>
                <a:lumOff val="40000"/>
              </a:schemeClr>
            </a:solidFill>
          </c:spPr>
          <c:invertIfNegative val="0"/>
          <c:cat>
            <c:strRef>
              <c:f>DataF6!$B$3:$B$7</c:f>
              <c:strCache>
                <c:ptCount val="5"/>
                <c:pt idx="0">
                  <c:v>EU</c:v>
                </c:pt>
                <c:pt idx="1">
                  <c:v>US</c:v>
                </c:pt>
                <c:pt idx="2">
                  <c:v>Developing countries</c:v>
                </c:pt>
                <c:pt idx="3">
                  <c:v>Rest of OECD</c:v>
                </c:pt>
                <c:pt idx="4">
                  <c:v>World</c:v>
                </c:pt>
              </c:strCache>
            </c:strRef>
          </c:cat>
          <c:val>
            <c:numRef>
              <c:f>DataF6!$E$3:$E$6</c:f>
              <c:numCache>
                <c:formatCode>0%</c:formatCode>
                <c:ptCount val="4"/>
                <c:pt idx="0">
                  <c:v>0.18191577941372741</c:v>
                </c:pt>
                <c:pt idx="1">
                  <c:v>0.14080811485538131</c:v>
                </c:pt>
                <c:pt idx="2">
                  <c:v>5.3670025499145763E-2</c:v>
                </c:pt>
                <c:pt idx="3">
                  <c:v>5.1967895414787642E-2</c:v>
                </c:pt>
              </c:numCache>
            </c:numRef>
          </c:val>
          <c:extLst>
            <c:ext xmlns:c16="http://schemas.microsoft.com/office/drawing/2014/chart" uri="{C3380CC4-5D6E-409C-BE32-E72D297353CC}">
              <c16:uniqueId val="{00000000-1428-4467-BF01-042C8B4FC459}"/>
            </c:ext>
          </c:extLst>
        </c:ser>
        <c:dLbls>
          <c:showLegendKey val="0"/>
          <c:showVal val="0"/>
          <c:showCatName val="0"/>
          <c:showSerName val="0"/>
          <c:showPercent val="0"/>
          <c:showBubbleSize val="0"/>
        </c:dLbls>
        <c:gapWidth val="150"/>
        <c:axId val="-2107593064"/>
        <c:axId val="-2107589960"/>
      </c:barChart>
      <c:catAx>
        <c:axId val="-2107593064"/>
        <c:scaling>
          <c:orientation val="minMax"/>
        </c:scaling>
        <c:delete val="0"/>
        <c:axPos val="b"/>
        <c:numFmt formatCode="General" sourceLinked="0"/>
        <c:majorTickMark val="none"/>
        <c:minorTickMark val="none"/>
        <c:tickLblPos val="nextTo"/>
        <c:txPr>
          <a:bodyPr/>
          <a:lstStyle/>
          <a:p>
            <a:pPr>
              <a:defRPr sz="1800"/>
            </a:pPr>
            <a:endParaRPr lang="en-US"/>
          </a:p>
        </c:txPr>
        <c:crossAx val="-2107589960"/>
        <c:crosses val="autoZero"/>
        <c:auto val="1"/>
        <c:lblAlgn val="ctr"/>
        <c:lblOffset val="100"/>
        <c:noMultiLvlLbl val="0"/>
      </c:catAx>
      <c:valAx>
        <c:axId val="-2107589960"/>
        <c:scaling>
          <c:orientation val="minMax"/>
          <c:max val="0.2"/>
        </c:scaling>
        <c:delete val="0"/>
        <c:axPos val="l"/>
        <c:majorGridlines>
          <c:spPr>
            <a:ln>
              <a:noFill/>
            </a:ln>
          </c:spPr>
        </c:majorGridlines>
        <c:numFmt formatCode="0%" sourceLinked="1"/>
        <c:majorTickMark val="none"/>
        <c:minorTickMark val="none"/>
        <c:tickLblPos val="nextTo"/>
        <c:txPr>
          <a:bodyPr/>
          <a:lstStyle/>
          <a:p>
            <a:pPr>
              <a:defRPr sz="1800"/>
            </a:pPr>
            <a:endParaRPr lang="en-US"/>
          </a:p>
        </c:txPr>
        <c:crossAx val="-2107593064"/>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b="1"/>
            </a:pPr>
            <a:r>
              <a:rPr lang="en-US" sz="2200" b="1">
                <a:latin typeface="Garamond"/>
                <a:cs typeface="Garamond"/>
              </a:rPr>
              <a:t>The profitability </a:t>
            </a:r>
            <a:r>
              <a:rPr lang="en-US" sz="2200" b="1">
                <a:latin typeface="Garamond"/>
                <a:ea typeface="Lucida Grande"/>
                <a:cs typeface="Garamond"/>
              </a:rPr>
              <a:t>π</a:t>
            </a:r>
            <a:r>
              <a:rPr lang="en-US" sz="2200" b="1" baseline="0">
                <a:latin typeface="Garamond"/>
                <a:cs typeface="Garamond"/>
              </a:rPr>
              <a:t> of the affiliates of US multinationals</a:t>
            </a:r>
          </a:p>
          <a:p>
            <a:pPr>
              <a:defRPr sz="2200" b="1"/>
            </a:pPr>
            <a:r>
              <a:rPr lang="en-US" sz="2200" b="1" baseline="0"/>
              <a:t> </a:t>
            </a:r>
            <a:r>
              <a:rPr lang="en-US" sz="2200" b="0"/>
              <a:t>(ratio of Haven affiliates</a:t>
            </a:r>
            <a:r>
              <a:rPr lang="en-US" sz="2200" b="0" baseline="0"/>
              <a:t> / Non-haven affiliates</a:t>
            </a:r>
            <a:r>
              <a:rPr lang="en-US" sz="2200" b="0"/>
              <a:t>)</a:t>
            </a:r>
          </a:p>
        </c:rich>
      </c:tx>
      <c:layout>
        <c:manualLayout>
          <c:xMode val="edge"/>
          <c:yMode val="edge"/>
          <c:x val="0.18912049959272301"/>
          <c:y val="2.22414223108989E-3"/>
        </c:manualLayout>
      </c:layout>
      <c:overlay val="0"/>
    </c:title>
    <c:autoTitleDeleted val="0"/>
    <c:plotArea>
      <c:layout>
        <c:manualLayout>
          <c:layoutTarget val="inner"/>
          <c:xMode val="edge"/>
          <c:yMode val="edge"/>
          <c:x val="7.9192506109150101E-2"/>
          <c:y val="2.50030284675954E-2"/>
          <c:w val="0.89630105891935896"/>
          <c:h val="0.86483343428225301"/>
        </c:manualLayout>
      </c:layout>
      <c:lineChart>
        <c:grouping val="standard"/>
        <c:varyColors val="0"/>
        <c:ser>
          <c:idx val="0"/>
          <c:order val="0"/>
          <c:spPr>
            <a:ln w="12700">
              <a:solidFill>
                <a:sysClr val="windowText" lastClr="000000"/>
              </a:solidFill>
            </a:ln>
            <a:effectLst/>
          </c:spPr>
          <c:marker>
            <c:symbol val="circle"/>
            <c:size val="10"/>
            <c:spPr>
              <a:solidFill>
                <a:srgbClr val="17375E"/>
              </a:solidFill>
              <a:ln>
                <a:solidFill>
                  <a:sysClr val="windowText" lastClr="000000"/>
                </a:solidFill>
              </a:ln>
              <a:effectLst/>
            </c:spPr>
          </c:marker>
          <c:cat>
            <c:numLit>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Lit>
          </c:cat>
          <c:val>
            <c:numLit>
              <c:formatCode>General</c:formatCode>
              <c:ptCount val="51"/>
              <c:pt idx="0">
                <c:v>0.73942345259071973</c:v>
              </c:pt>
              <c:pt idx="1">
                <c:v>0.82253901165923637</c:v>
              </c:pt>
              <c:pt idx="2">
                <c:v>0.78096736876872019</c:v>
              </c:pt>
              <c:pt idx="3">
                <c:v>0.81496380199561025</c:v>
              </c:pt>
              <c:pt idx="4">
                <c:v>1.1390175593303749</c:v>
              </c:pt>
              <c:pt idx="5">
                <c:v>1.1211685825607955</c:v>
              </c:pt>
              <c:pt idx="6">
                <c:v>1.0382409455831434</c:v>
              </c:pt>
              <c:pt idx="7">
                <c:v>1.1694207292239178</c:v>
              </c:pt>
              <c:pt idx="8">
                <c:v>0.93613987497286599</c:v>
              </c:pt>
              <c:pt idx="9">
                <c:v>0.82691031863411435</c:v>
              </c:pt>
              <c:pt idx="10">
                <c:v>0.64860566974647116</c:v>
              </c:pt>
              <c:pt idx="11">
                <c:v>0.736207844478726</c:v>
              </c:pt>
              <c:pt idx="12">
                <c:v>0.95727007956366628</c:v>
              </c:pt>
              <c:pt idx="13">
                <c:v>1.1606897653348913</c:v>
              </c:pt>
              <c:pt idx="14">
                <c:v>1.5767103539441485</c:v>
              </c:pt>
              <c:pt idx="15">
                <c:v>1.3243073255081621</c:v>
              </c:pt>
              <c:pt idx="16">
                <c:v>1.4245337410024721</c:v>
              </c:pt>
              <c:pt idx="17">
                <c:v>1.2605681762521248</c:v>
              </c:pt>
              <c:pt idx="18">
                <c:v>1.2329975218626088</c:v>
              </c:pt>
              <c:pt idx="19">
                <c:v>1.3150856313944439</c:v>
              </c:pt>
              <c:pt idx="20">
                <c:v>1.2028821899607929</c:v>
              </c:pt>
              <c:pt idx="21">
                <c:v>1.7726362611875819</c:v>
              </c:pt>
              <c:pt idx="22">
                <c:v>1.4550189358883827</c:v>
              </c:pt>
              <c:pt idx="23">
                <c:v>1.9843572361815078</c:v>
              </c:pt>
              <c:pt idx="24">
                <c:v>2.4259274427031579</c:v>
              </c:pt>
              <c:pt idx="25">
                <c:v>2.6017207769561908</c:v>
              </c:pt>
              <c:pt idx="26">
                <c:v>2.1772320382369874</c:v>
              </c:pt>
              <c:pt idx="27">
                <c:v>2.1397447277579245</c:v>
              </c:pt>
              <c:pt idx="28">
                <c:v>2.252803488514147</c:v>
              </c:pt>
              <c:pt idx="29">
                <c:v>2.4273983463109987</c:v>
              </c:pt>
              <c:pt idx="30">
                <c:v>2.3288881286676926</c:v>
              </c:pt>
              <c:pt idx="31">
                <c:v>2.7791178675161397</c:v>
              </c:pt>
              <c:pt idx="32">
                <c:v>3.5372977269833639</c:v>
              </c:pt>
              <c:pt idx="33">
                <c:v>2.7644656500056035</c:v>
              </c:pt>
              <c:pt idx="34">
                <c:v>3.0734766461997385</c:v>
              </c:pt>
              <c:pt idx="35">
                <c:v>3.1494522802448159</c:v>
              </c:pt>
              <c:pt idx="36">
                <c:v>3.2128660053232458</c:v>
              </c:pt>
              <c:pt idx="37">
                <c:v>3.2199544781285478</c:v>
              </c:pt>
              <c:pt idx="38">
                <c:v>3.6612745886546136</c:v>
              </c:pt>
              <c:pt idx="39">
                <c:v>2.6293574123137233</c:v>
              </c:pt>
              <c:pt idx="40">
                <c:v>3.0158999719317361</c:v>
              </c:pt>
              <c:pt idx="41">
                <c:v>2.9782228185268802</c:v>
              </c:pt>
              <c:pt idx="42">
                <c:v>2.1158339636123102</c:v>
              </c:pt>
              <c:pt idx="43">
                <c:v>3.0003194663757657</c:v>
              </c:pt>
              <c:pt idx="44">
                <c:v>2.6328533399101919</c:v>
              </c:pt>
              <c:pt idx="45">
                <c:v>2.581973084361699</c:v>
              </c:pt>
              <c:pt idx="46">
                <c:v>2.9248705043670822</c:v>
              </c:pt>
              <c:pt idx="47">
                <c:v>2.9090120647922739</c:v>
              </c:pt>
              <c:pt idx="48">
                <c:v>3.0619364209693511</c:v>
              </c:pt>
              <c:pt idx="49">
                <c:v>4.5527581908588139</c:v>
              </c:pt>
            </c:numLit>
          </c:val>
          <c:smooth val="0"/>
          <c:extLst>
            <c:ext xmlns:c16="http://schemas.microsoft.com/office/drawing/2014/chart" uri="{C3380CC4-5D6E-409C-BE32-E72D297353CC}">
              <c16:uniqueId val="{00000000-031C-4692-A13B-43C6E9AFA7F4}"/>
            </c:ext>
          </c:extLst>
        </c:ser>
        <c:ser>
          <c:idx val="1"/>
          <c:order val="1"/>
          <c:spPr>
            <a:ln w="12700">
              <a:solidFill>
                <a:schemeClr val="tx1"/>
              </a:solidFill>
            </a:ln>
            <a:effectLst/>
          </c:spPr>
          <c:marker>
            <c:symbol val="circle"/>
            <c:size val="10"/>
            <c:spPr>
              <a:solidFill>
                <a:schemeClr val="tx2">
                  <a:lumMod val="60000"/>
                  <a:lumOff val="40000"/>
                </a:schemeClr>
              </a:solidFill>
              <a:ln>
                <a:solidFill>
                  <a:schemeClr val="tx1"/>
                </a:solidFill>
              </a:ln>
              <a:effectLst/>
            </c:spPr>
          </c:marker>
          <c:cat>
            <c:numLit>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Lit>
          </c:cat>
          <c:val>
            <c:numLit>
              <c:formatCode>General</c:formatCode>
              <c:ptCount val="51"/>
              <c:pt idx="0">
                <c:v>1.0755128012839048</c:v>
              </c:pt>
              <c:pt idx="1">
                <c:v>1.0757712510324493</c:v>
              </c:pt>
              <c:pt idx="2">
                <c:v>1.0760272227169689</c:v>
              </c:pt>
              <c:pt idx="3">
                <c:v>1.0759760604500295</c:v>
              </c:pt>
              <c:pt idx="4">
                <c:v>1.075443824788507</c:v>
              </c:pt>
              <c:pt idx="5">
                <c:v>1.0743456474315702</c:v>
              </c:pt>
              <c:pt idx="6">
                <c:v>1.0770634997751705</c:v>
              </c:pt>
              <c:pt idx="7">
                <c:v>1.0773070811395677</c:v>
              </c:pt>
              <c:pt idx="8">
                <c:v>1.0757202491153326</c:v>
              </c:pt>
              <c:pt idx="9">
                <c:v>1.0727826464808938</c:v>
              </c:pt>
              <c:pt idx="10">
                <c:v>1.0688547606468872</c:v>
              </c:pt>
              <c:pt idx="11">
                <c:v>1.09065276149317</c:v>
              </c:pt>
              <c:pt idx="12">
                <c:v>1.0785249879615557</c:v>
              </c:pt>
              <c:pt idx="13">
                <c:v>1.0677860889941555</c:v>
              </c:pt>
              <c:pt idx="14">
                <c:v>1.0580946333087002</c:v>
              </c:pt>
              <c:pt idx="15">
                <c:v>1.0492153314768544</c:v>
              </c:pt>
              <c:pt idx="16">
                <c:v>1.040980712116836</c:v>
              </c:pt>
              <c:pt idx="17">
                <c:v>1.0338078587348372</c:v>
              </c:pt>
              <c:pt idx="18">
                <c:v>1.0383165600619084</c:v>
              </c:pt>
              <c:pt idx="19">
                <c:v>1.1001144067644026</c:v>
              </c:pt>
              <c:pt idx="20">
                <c:v>1.130919241231368</c:v>
              </c:pt>
              <c:pt idx="21">
                <c:v>1.0777895310217094</c:v>
              </c:pt>
              <c:pt idx="22">
                <c:v>1.0124831219228367</c:v>
              </c:pt>
              <c:pt idx="23">
                <c:v>0.99243558617268024</c:v>
              </c:pt>
              <c:pt idx="24">
                <c:v>1.0356477689154622</c:v>
              </c:pt>
              <c:pt idx="25">
                <c:v>0.99993038505768783</c:v>
              </c:pt>
              <c:pt idx="26">
                <c:v>1.109907136283778</c:v>
              </c:pt>
              <c:pt idx="27">
                <c:v>1.0716952884387094</c:v>
              </c:pt>
              <c:pt idx="28">
                <c:v>1.0015553232650494</c:v>
              </c:pt>
              <c:pt idx="29">
                <c:v>1.0123491024230655</c:v>
              </c:pt>
              <c:pt idx="30">
                <c:v>0.9659975759812558</c:v>
              </c:pt>
              <c:pt idx="31">
                <c:v>0.9864957823520194</c:v>
              </c:pt>
              <c:pt idx="32">
                <c:v>0.98075245219637219</c:v>
              </c:pt>
              <c:pt idx="33">
                <c:v>1.1094543217462636</c:v>
              </c:pt>
              <c:pt idx="34">
                <c:v>1.2118946156647856</c:v>
              </c:pt>
              <c:pt idx="35">
                <c:v>1.3103966499534057</c:v>
              </c:pt>
              <c:pt idx="36">
                <c:v>1.3445764122350639</c:v>
              </c:pt>
              <c:pt idx="37">
                <c:v>1.2421898614022129</c:v>
              </c:pt>
              <c:pt idx="38">
                <c:v>1.1050556283310922</c:v>
              </c:pt>
              <c:pt idx="39">
                <c:v>1.2112157932060261</c:v>
              </c:pt>
              <c:pt idx="40">
                <c:v>1.209188666317347</c:v>
              </c:pt>
              <c:pt idx="41">
                <c:v>1.1581205052979289</c:v>
              </c:pt>
              <c:pt idx="42">
                <c:v>1.2560549986701406</c:v>
              </c:pt>
              <c:pt idx="43">
                <c:v>1.2767723952369345</c:v>
              </c:pt>
              <c:pt idx="44">
                <c:v>1.3018530509088719</c:v>
              </c:pt>
              <c:pt idx="45">
                <c:v>1.3275612524974592</c:v>
              </c:pt>
              <c:pt idx="46">
                <c:v>1.302207992755873</c:v>
              </c:pt>
              <c:pt idx="47">
                <c:v>1.2579404013396074</c:v>
              </c:pt>
              <c:pt idx="48">
                <c:v>1.3420195485010997</c:v>
              </c:pt>
              <c:pt idx="49">
                <c:v>1.4299784577733792</c:v>
              </c:pt>
            </c:numLit>
          </c:val>
          <c:smooth val="0"/>
          <c:extLst>
            <c:ext xmlns:c16="http://schemas.microsoft.com/office/drawing/2014/chart" uri="{C3380CC4-5D6E-409C-BE32-E72D297353CC}">
              <c16:uniqueId val="{00000001-031C-4692-A13B-43C6E9AFA7F4}"/>
            </c:ext>
          </c:extLst>
        </c:ser>
        <c:ser>
          <c:idx val="2"/>
          <c:order val="2"/>
          <c:spPr>
            <a:ln w="12700">
              <a:solidFill>
                <a:schemeClr val="tx1"/>
              </a:solidFill>
            </a:ln>
            <a:effectLst/>
          </c:spPr>
          <c:marker>
            <c:symbol val="circle"/>
            <c:size val="9"/>
            <c:spPr>
              <a:solidFill>
                <a:schemeClr val="accent6">
                  <a:lumMod val="60000"/>
                  <a:lumOff val="40000"/>
                </a:schemeClr>
              </a:solidFill>
              <a:ln>
                <a:solidFill>
                  <a:schemeClr val="tx1"/>
                </a:solidFill>
              </a:ln>
              <a:effectLst/>
            </c:spPr>
          </c:marker>
          <c:cat>
            <c:numLit>
              <c:formatCode>General</c:formatCode>
              <c:ptCount val="51"/>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numLit>
          </c:cat>
          <c:val>
            <c:numLit>
              <c:formatCode>General</c:formatCode>
              <c:ptCount val="51"/>
              <c:pt idx="0">
                <c:v>1.0430360026950636</c:v>
              </c:pt>
              <c:pt idx="1">
                <c:v>1.0326238487206336</c:v>
              </c:pt>
              <c:pt idx="2">
                <c:v>1.0690886539928546</c:v>
              </c:pt>
              <c:pt idx="3">
                <c:v>1.0732700489347395</c:v>
              </c:pt>
              <c:pt idx="4">
                <c:v>1.0014970097437761</c:v>
              </c:pt>
              <c:pt idx="5">
                <c:v>1.0193516988635622</c:v>
              </c:pt>
              <c:pt idx="6">
                <c:v>1.0457892850338484</c:v>
              </c:pt>
              <c:pt idx="7">
                <c:v>1.093768217092365</c:v>
              </c:pt>
              <c:pt idx="8">
                <c:v>1.0888712012599995</c:v>
              </c:pt>
              <c:pt idx="9">
                <c:v>1.1335325849057618</c:v>
              </c:pt>
              <c:pt idx="10">
                <c:v>1.1486460241144083</c:v>
              </c:pt>
              <c:pt idx="11">
                <c:v>1.1732258721442548</c:v>
              </c:pt>
              <c:pt idx="12">
                <c:v>1.2696336152136911</c:v>
              </c:pt>
              <c:pt idx="13">
                <c:v>1.2439158839349096</c:v>
              </c:pt>
              <c:pt idx="14">
                <c:v>1.3766773234717331</c:v>
              </c:pt>
              <c:pt idx="15">
                <c:v>1.6042648674481825</c:v>
              </c:pt>
              <c:pt idx="16">
                <c:v>1.8291652175493847</c:v>
              </c:pt>
              <c:pt idx="17">
                <c:v>1.8177830852341381</c:v>
              </c:pt>
              <c:pt idx="18">
                <c:v>1.7547085900926089</c:v>
              </c:pt>
              <c:pt idx="19">
                <c:v>1.7452734019883598</c:v>
              </c:pt>
              <c:pt idx="20">
                <c:v>1.8486118888027818</c:v>
              </c:pt>
              <c:pt idx="21">
                <c:v>1.4845174851116389</c:v>
              </c:pt>
              <c:pt idx="22">
                <c:v>1.5349357699331236</c:v>
              </c:pt>
              <c:pt idx="23">
                <c:v>1.3860353580173206</c:v>
              </c:pt>
              <c:pt idx="24">
                <c:v>1.2989490943939284</c:v>
              </c:pt>
              <c:pt idx="25">
                <c:v>1.3035675586558328</c:v>
              </c:pt>
              <c:pt idx="26">
                <c:v>1.3245987083574597</c:v>
              </c:pt>
              <c:pt idx="27">
                <c:v>1.2735908697760683</c:v>
              </c:pt>
              <c:pt idx="28">
                <c:v>1.2097620257642239</c:v>
              </c:pt>
              <c:pt idx="29">
                <c:v>1.2100059551534226</c:v>
              </c:pt>
              <c:pt idx="30">
                <c:v>1.2203388591435091</c:v>
              </c:pt>
              <c:pt idx="31">
                <c:v>1.2224264049723796</c:v>
              </c:pt>
              <c:pt idx="32">
                <c:v>1.2001221067353178</c:v>
              </c:pt>
              <c:pt idx="33">
                <c:v>1.2232937677913098</c:v>
              </c:pt>
              <c:pt idx="34">
                <c:v>1.0397011958081805</c:v>
              </c:pt>
              <c:pt idx="35">
                <c:v>1.0776113550386213</c:v>
              </c:pt>
              <c:pt idx="36">
                <c:v>1.0174061091258835</c:v>
              </c:pt>
              <c:pt idx="37">
                <c:v>1.0221800461795196</c:v>
              </c:pt>
              <c:pt idx="38">
                <c:v>1.0780703033098094</c:v>
              </c:pt>
              <c:pt idx="39">
                <c:v>1.1189779700935587</c:v>
              </c:pt>
              <c:pt idx="40">
                <c:v>1.0455327298769437</c:v>
              </c:pt>
              <c:pt idx="41">
                <c:v>1.1198576312959605</c:v>
              </c:pt>
              <c:pt idx="42">
                <c:v>1.1352650789633258</c:v>
              </c:pt>
              <c:pt idx="43">
                <c:v>1.1495918427145468</c:v>
              </c:pt>
              <c:pt idx="44">
                <c:v>1.0730935808105446</c:v>
              </c:pt>
              <c:pt idx="45">
                <c:v>1.1302770966431184</c:v>
              </c:pt>
              <c:pt idx="46">
                <c:v>1.1376201510413544</c:v>
              </c:pt>
              <c:pt idx="47">
                <c:v>1.1245150518649265</c:v>
              </c:pt>
              <c:pt idx="48">
                <c:v>1.1598250555123719</c:v>
              </c:pt>
              <c:pt idx="49">
                <c:v>1.1194723669291773</c:v>
              </c:pt>
            </c:numLit>
          </c:val>
          <c:smooth val="0"/>
          <c:extLst>
            <c:ext xmlns:c16="http://schemas.microsoft.com/office/drawing/2014/chart" uri="{C3380CC4-5D6E-409C-BE32-E72D297353CC}">
              <c16:uniqueId val="{00000000-78B2-4675-B9A3-7BD0BBE196EA}"/>
            </c:ext>
          </c:extLst>
        </c:ser>
        <c:dLbls>
          <c:showLegendKey val="0"/>
          <c:showVal val="0"/>
          <c:showCatName val="0"/>
          <c:showSerName val="0"/>
          <c:showPercent val="0"/>
          <c:showBubbleSize val="0"/>
        </c:dLbls>
        <c:marker val="1"/>
        <c:smooth val="0"/>
        <c:axId val="-2107008312"/>
        <c:axId val="-2106980120"/>
      </c:lineChart>
      <c:catAx>
        <c:axId val="-2107008312"/>
        <c:scaling>
          <c:orientation val="minMax"/>
        </c:scaling>
        <c:delete val="0"/>
        <c:axPos val="b"/>
        <c:numFmt formatCode="General" sourceLinked="1"/>
        <c:majorTickMark val="none"/>
        <c:minorTickMark val="none"/>
        <c:tickLblPos val="nextTo"/>
        <c:txPr>
          <a:bodyPr/>
          <a:lstStyle/>
          <a:p>
            <a:pPr>
              <a:defRPr sz="1800"/>
            </a:pPr>
            <a:endParaRPr lang="en-US"/>
          </a:p>
        </c:txPr>
        <c:crossAx val="-2106980120"/>
        <c:crosses val="autoZero"/>
        <c:auto val="1"/>
        <c:lblAlgn val="ctr"/>
        <c:lblOffset val="100"/>
        <c:tickLblSkip val="5"/>
        <c:noMultiLvlLbl val="0"/>
      </c:catAx>
      <c:valAx>
        <c:axId val="-2106980120"/>
        <c:scaling>
          <c:orientation val="minMax"/>
          <c:max val="5.5"/>
          <c:min val="0"/>
        </c:scaling>
        <c:delete val="0"/>
        <c:axPos val="l"/>
        <c:majorGridlines>
          <c:spPr>
            <a:ln>
              <a:noFill/>
            </a:ln>
          </c:spPr>
        </c:majorGridlines>
        <c:numFmt formatCode="General" sourceLinked="1"/>
        <c:majorTickMark val="none"/>
        <c:minorTickMark val="none"/>
        <c:tickLblPos val="nextTo"/>
        <c:txPr>
          <a:bodyPr/>
          <a:lstStyle/>
          <a:p>
            <a:pPr>
              <a:defRPr sz="1800"/>
            </a:pPr>
            <a:endParaRPr lang="en-US"/>
          </a:p>
        </c:txPr>
        <c:crossAx val="-2107008312"/>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Where do the shifted profits come from?</a:t>
            </a:r>
          </a:p>
        </c:rich>
      </c:tx>
      <c:layout>
        <c:manualLayout>
          <c:xMode val="edge"/>
          <c:yMode val="edge"/>
          <c:x val="0.27431521879437198"/>
          <c:y val="8.3986755839620397E-3"/>
        </c:manualLayout>
      </c:layout>
      <c:overlay val="1"/>
    </c:title>
    <c:autoTitleDeleted val="0"/>
    <c:plotArea>
      <c:layout>
        <c:manualLayout>
          <c:layoutTarget val="inner"/>
          <c:xMode val="edge"/>
          <c:yMode val="edge"/>
          <c:x val="0.123268701928075"/>
          <c:y val="0.11541081217117199"/>
          <c:w val="0.87599290298803001"/>
          <c:h val="0.76341959608605403"/>
        </c:manualLayout>
      </c:layout>
      <c:barChart>
        <c:barDir val="col"/>
        <c:grouping val="clustered"/>
        <c:varyColors val="0"/>
        <c:ser>
          <c:idx val="0"/>
          <c:order val="0"/>
          <c:tx>
            <c:strRef>
              <c:f>DataF6!$C$2</c:f>
              <c:strCache>
                <c:ptCount val="1"/>
                <c:pt idx="0">
                  <c:v>Where the shifted profits come from</c:v>
                </c:pt>
              </c:strCache>
            </c:strRef>
          </c:tx>
          <c:spPr>
            <a:solidFill>
              <a:schemeClr val="accent2">
                <a:lumMod val="60000"/>
                <a:lumOff val="40000"/>
              </a:schemeClr>
            </a:solidFill>
          </c:spPr>
          <c:invertIfNegative val="0"/>
          <c:cat>
            <c:strRef>
              <c:f>DataF6!$B$3:$B$6</c:f>
              <c:strCache>
                <c:ptCount val="4"/>
                <c:pt idx="0">
                  <c:v>EU</c:v>
                </c:pt>
                <c:pt idx="1">
                  <c:v>US</c:v>
                </c:pt>
                <c:pt idx="2">
                  <c:v>Developing countries</c:v>
                </c:pt>
                <c:pt idx="3">
                  <c:v>Rest of OECD</c:v>
                </c:pt>
              </c:strCache>
            </c:strRef>
          </c:cat>
          <c:val>
            <c:numRef>
              <c:f>DataF6!$C$3:$C$6</c:f>
              <c:numCache>
                <c:formatCode>0%</c:formatCode>
                <c:ptCount val="4"/>
                <c:pt idx="0">
                  <c:v>0.35039159347449211</c:v>
                </c:pt>
                <c:pt idx="1">
                  <c:v>0.23126388034635956</c:v>
                </c:pt>
                <c:pt idx="2">
                  <c:v>0.29412597845123534</c:v>
                </c:pt>
                <c:pt idx="3">
                  <c:v>0.12421854772791288</c:v>
                </c:pt>
              </c:numCache>
            </c:numRef>
          </c:val>
          <c:extLst>
            <c:ext xmlns:c16="http://schemas.microsoft.com/office/drawing/2014/chart" uri="{C3380CC4-5D6E-409C-BE32-E72D297353CC}">
              <c16:uniqueId val="{00000000-9F4E-4DBA-A8C3-50BB71E91B97}"/>
            </c:ext>
          </c:extLst>
        </c:ser>
        <c:dLbls>
          <c:showLegendKey val="0"/>
          <c:showVal val="0"/>
          <c:showCatName val="0"/>
          <c:showSerName val="0"/>
          <c:showPercent val="0"/>
          <c:showBubbleSize val="0"/>
        </c:dLbls>
        <c:gapWidth val="150"/>
        <c:axId val="-2103542232"/>
        <c:axId val="-2103539128"/>
      </c:barChart>
      <c:catAx>
        <c:axId val="-2103542232"/>
        <c:scaling>
          <c:orientation val="minMax"/>
        </c:scaling>
        <c:delete val="0"/>
        <c:axPos val="b"/>
        <c:numFmt formatCode="General" sourceLinked="0"/>
        <c:majorTickMark val="none"/>
        <c:minorTickMark val="none"/>
        <c:tickLblPos val="nextTo"/>
        <c:txPr>
          <a:bodyPr/>
          <a:lstStyle/>
          <a:p>
            <a:pPr>
              <a:defRPr sz="1800"/>
            </a:pPr>
            <a:endParaRPr lang="en-US"/>
          </a:p>
        </c:txPr>
        <c:crossAx val="-2103539128"/>
        <c:crosses val="autoZero"/>
        <c:auto val="1"/>
        <c:lblAlgn val="ctr"/>
        <c:lblOffset val="100"/>
        <c:noMultiLvlLbl val="0"/>
      </c:catAx>
      <c:valAx>
        <c:axId val="-2103539128"/>
        <c:scaling>
          <c:orientation val="minMax"/>
        </c:scaling>
        <c:delete val="0"/>
        <c:axPos val="l"/>
        <c:majorGridlines>
          <c:spPr>
            <a:ln>
              <a:no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Garamond" panose="02020404030301010803" pitchFamily="18" charset="0"/>
                    <a:ea typeface="+mn-ea"/>
                    <a:cs typeface="+mn-cs"/>
                  </a:defRPr>
                </a:pPr>
                <a:r>
                  <a:rPr lang="en-US" sz="1800" b="0" i="0" baseline="0">
                    <a:effectLst/>
                  </a:rPr>
                  <a:t>% of total profits shifted to tax havens</a:t>
                </a:r>
                <a:endParaRPr lang="en-GB">
                  <a:effectLst/>
                </a:endParaRPr>
              </a:p>
            </c:rich>
          </c:tx>
          <c:layout>
            <c:manualLayout>
              <c:xMode val="edge"/>
              <c:yMode val="edge"/>
              <c:x val="4.9594466675272099E-3"/>
              <c:y val="0.18031314861792899"/>
            </c:manualLayout>
          </c:layout>
          <c:overlay val="0"/>
        </c:title>
        <c:numFmt formatCode="0%" sourceLinked="1"/>
        <c:majorTickMark val="none"/>
        <c:minorTickMark val="none"/>
        <c:tickLblPos val="nextTo"/>
        <c:txPr>
          <a:bodyPr/>
          <a:lstStyle/>
          <a:p>
            <a:pPr>
              <a:defRPr sz="1800"/>
            </a:pPr>
            <a:endParaRPr lang="en-US"/>
          </a:p>
        </c:txPr>
        <c:crossAx val="-2103542232"/>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pPr>
            <a:r>
              <a:rPr lang="en-US" sz="2200" b="1"/>
              <a:t>Tax revenue lost due</a:t>
            </a:r>
            <a:r>
              <a:rPr lang="en-US" sz="2200" b="1" baseline="0"/>
              <a:t> to profit shifting: </a:t>
            </a:r>
          </a:p>
          <a:p>
            <a:pPr>
              <a:defRPr sz="2200" b="1"/>
            </a:pPr>
            <a:r>
              <a:rPr lang="en-US" sz="2200" b="1" baseline="0"/>
              <a:t>more open countries lose more</a:t>
            </a:r>
            <a:r>
              <a:rPr lang="en-US" sz="2200" b="1"/>
              <a:t> </a:t>
            </a:r>
          </a:p>
        </c:rich>
      </c:tx>
      <c:layout>
        <c:manualLayout>
          <c:xMode val="edge"/>
          <c:yMode val="edge"/>
          <c:x val="0.30027150294737698"/>
          <c:y val="3.0474747141963101E-5"/>
        </c:manualLayout>
      </c:layout>
      <c:overlay val="1"/>
    </c:title>
    <c:autoTitleDeleted val="0"/>
    <c:plotArea>
      <c:layout>
        <c:manualLayout>
          <c:layoutTarget val="inner"/>
          <c:xMode val="edge"/>
          <c:yMode val="edge"/>
          <c:x val="7.5483843208123597E-2"/>
          <c:y val="0.11541081217117199"/>
          <c:w val="0.92377769889419603"/>
          <c:h val="0.76551164629525903"/>
        </c:manualLayout>
      </c:layout>
      <c:barChart>
        <c:barDir val="col"/>
        <c:grouping val="clustered"/>
        <c:varyColors val="0"/>
        <c:ser>
          <c:idx val="0"/>
          <c:order val="0"/>
          <c:tx>
            <c:v>Lost revenue, % revenue collected</c:v>
          </c:tx>
          <c:spPr>
            <a:solidFill>
              <a:schemeClr val="accent2">
                <a:lumMod val="60000"/>
                <a:lumOff val="40000"/>
              </a:schemeClr>
            </a:solidFill>
          </c:spPr>
          <c:invertIfNegative val="0"/>
          <c:cat>
            <c:strRef>
              <c:f>DataF6!$B$3:$B$7</c:f>
              <c:strCache>
                <c:ptCount val="5"/>
                <c:pt idx="0">
                  <c:v>EU</c:v>
                </c:pt>
                <c:pt idx="1">
                  <c:v>US</c:v>
                </c:pt>
                <c:pt idx="2">
                  <c:v>Developing countries</c:v>
                </c:pt>
                <c:pt idx="3">
                  <c:v>Rest of OECD</c:v>
                </c:pt>
                <c:pt idx="4">
                  <c:v>World</c:v>
                </c:pt>
              </c:strCache>
            </c:strRef>
          </c:cat>
          <c:val>
            <c:numRef>
              <c:f>DataF6!$E$3:$E$6</c:f>
              <c:numCache>
                <c:formatCode>0%</c:formatCode>
                <c:ptCount val="4"/>
                <c:pt idx="0">
                  <c:v>0.18191577941372741</c:v>
                </c:pt>
                <c:pt idx="1">
                  <c:v>0.14080811485538131</c:v>
                </c:pt>
                <c:pt idx="2">
                  <c:v>5.3670025499145763E-2</c:v>
                </c:pt>
                <c:pt idx="3">
                  <c:v>5.1967895414787642E-2</c:v>
                </c:pt>
              </c:numCache>
            </c:numRef>
          </c:val>
          <c:extLst>
            <c:ext xmlns:c16="http://schemas.microsoft.com/office/drawing/2014/chart" uri="{C3380CC4-5D6E-409C-BE32-E72D297353CC}">
              <c16:uniqueId val="{00000000-1428-4467-BF01-042C8B4FC459}"/>
            </c:ext>
          </c:extLst>
        </c:ser>
        <c:ser>
          <c:idx val="1"/>
          <c:order val="1"/>
          <c:tx>
            <c:v>Compensation paid in foreign-controlled firms, % total compensation paid</c:v>
          </c:tx>
          <c:invertIfNegative val="0"/>
          <c:cat>
            <c:strRef>
              <c:f>DataF6!$B$3:$B$7</c:f>
              <c:strCache>
                <c:ptCount val="5"/>
                <c:pt idx="0">
                  <c:v>EU</c:v>
                </c:pt>
                <c:pt idx="1">
                  <c:v>US</c:v>
                </c:pt>
                <c:pt idx="2">
                  <c:v>Developing countries</c:v>
                </c:pt>
                <c:pt idx="3">
                  <c:v>Rest of OECD</c:v>
                </c:pt>
                <c:pt idx="4">
                  <c:v>World</c:v>
                </c:pt>
              </c:strCache>
            </c:strRef>
          </c:cat>
          <c:val>
            <c:numRef>
              <c:f>DataF6!$G$3:$G$6</c:f>
              <c:numCache>
                <c:formatCode>0%</c:formatCode>
                <c:ptCount val="4"/>
                <c:pt idx="0">
                  <c:v>0.22281020911382729</c:v>
                </c:pt>
                <c:pt idx="1">
                  <c:v>8.9313361895562174E-2</c:v>
                </c:pt>
                <c:pt idx="2">
                  <c:v>9.0554586439847928E-2</c:v>
                </c:pt>
                <c:pt idx="3">
                  <c:v>0.12882912213221742</c:v>
                </c:pt>
              </c:numCache>
            </c:numRef>
          </c:val>
          <c:extLst>
            <c:ext xmlns:c16="http://schemas.microsoft.com/office/drawing/2014/chart" uri="{C3380CC4-5D6E-409C-BE32-E72D297353CC}">
              <c16:uniqueId val="{00000000-4C51-41BF-A5BE-8D8C1D1F18BD}"/>
            </c:ext>
          </c:extLst>
        </c:ser>
        <c:dLbls>
          <c:showLegendKey val="0"/>
          <c:showVal val="0"/>
          <c:showCatName val="0"/>
          <c:showSerName val="0"/>
          <c:showPercent val="0"/>
          <c:showBubbleSize val="0"/>
        </c:dLbls>
        <c:gapWidth val="150"/>
        <c:axId val="-2104443928"/>
        <c:axId val="-2104450184"/>
      </c:barChart>
      <c:catAx>
        <c:axId val="-2104443928"/>
        <c:scaling>
          <c:orientation val="minMax"/>
        </c:scaling>
        <c:delete val="0"/>
        <c:axPos val="b"/>
        <c:numFmt formatCode="General" sourceLinked="0"/>
        <c:majorTickMark val="none"/>
        <c:minorTickMark val="none"/>
        <c:tickLblPos val="nextTo"/>
        <c:txPr>
          <a:bodyPr/>
          <a:lstStyle/>
          <a:p>
            <a:pPr>
              <a:defRPr sz="1800"/>
            </a:pPr>
            <a:endParaRPr lang="en-US"/>
          </a:p>
        </c:txPr>
        <c:crossAx val="-2104450184"/>
        <c:crosses val="autoZero"/>
        <c:auto val="1"/>
        <c:lblAlgn val="ctr"/>
        <c:lblOffset val="100"/>
        <c:noMultiLvlLbl val="0"/>
      </c:catAx>
      <c:valAx>
        <c:axId val="-2104450184"/>
        <c:scaling>
          <c:orientation val="minMax"/>
          <c:max val="0.2"/>
        </c:scaling>
        <c:delete val="0"/>
        <c:axPos val="l"/>
        <c:majorGridlines>
          <c:spPr>
            <a:ln>
              <a:noFill/>
            </a:ln>
          </c:spPr>
        </c:majorGridlines>
        <c:numFmt formatCode="0%" sourceLinked="1"/>
        <c:majorTickMark val="none"/>
        <c:minorTickMark val="none"/>
        <c:tickLblPos val="nextTo"/>
        <c:txPr>
          <a:bodyPr/>
          <a:lstStyle/>
          <a:p>
            <a:pPr>
              <a:defRPr sz="1800"/>
            </a:pPr>
            <a:endParaRPr lang="en-US"/>
          </a:p>
        </c:txPr>
        <c:crossAx val="-2104443928"/>
        <c:crosses val="autoZero"/>
        <c:crossBetween val="between"/>
      </c:valAx>
    </c:plotArea>
    <c:legend>
      <c:legendPos val="r"/>
      <c:layout>
        <c:manualLayout>
          <c:xMode val="edge"/>
          <c:yMode val="edge"/>
          <c:x val="0.51204778193709399"/>
          <c:y val="0.18773004315883099"/>
          <c:w val="0.47019265522137599"/>
          <c:h val="0.156674134352453"/>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7.8519576432256308E-2"/>
          <c:y val="4.0840132539993586E-2"/>
          <c:w val="0.89935574260114037"/>
          <c:h val="0.88972031211030744"/>
        </c:manualLayout>
      </c:layout>
      <c:lineChart>
        <c:grouping val="standard"/>
        <c:varyColors val="0"/>
        <c:ser>
          <c:idx val="0"/>
          <c:order val="0"/>
          <c:tx>
            <c:strRef>
              <c:f>DataF3!$R$5</c:f>
              <c:strCache>
                <c:ptCount val="1"/>
                <c:pt idx="0">
                  <c:v>Haven affiliates</c:v>
                </c:pt>
              </c:strCache>
            </c:strRef>
          </c:tx>
          <c:spPr>
            <a:ln w="12700">
              <a:solidFill>
                <a:sysClr val="windowText" lastClr="000000"/>
              </a:solidFill>
            </a:ln>
            <a:effectLst/>
          </c:spPr>
          <c:marker>
            <c:symbol val="circle"/>
            <c:size val="10"/>
            <c:spPr>
              <a:solidFill>
                <a:schemeClr val="tx1"/>
              </a:solidFill>
              <a:ln>
                <a:solidFill>
                  <a:sysClr val="windowText" lastClr="000000"/>
                </a:solidFill>
              </a:ln>
              <a:effectLst/>
            </c:spPr>
          </c:marker>
          <c:cat>
            <c:numRef>
              <c:f>DataF3!$Q$6:$Q$58</c:f>
              <c:numCache>
                <c:formatCode>General</c:formatCode>
                <c:ptCount val="53"/>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numCache>
            </c:numRef>
          </c:cat>
          <c:val>
            <c:numRef>
              <c:f>DataF3!$X$6:$X$58</c:f>
              <c:numCache>
                <c:formatCode>0%</c:formatCode>
                <c:ptCount val="53"/>
                <c:pt idx="0">
                  <c:v>0.55510468582688532</c:v>
                </c:pt>
                <c:pt idx="4">
                  <c:v>0.80433727715458025</c:v>
                </c:pt>
                <c:pt idx="11">
                  <c:v>1.0892454954954955</c:v>
                </c:pt>
                <c:pt idx="17">
                  <c:v>1.209322</c:v>
                </c:pt>
                <c:pt idx="18">
                  <c:v>1.320403</c:v>
                </c:pt>
                <c:pt idx="19">
                  <c:v>1.3268230000000001</c:v>
                </c:pt>
                <c:pt idx="20">
                  <c:v>1.1149929999999999</c:v>
                </c:pt>
                <c:pt idx="21">
                  <c:v>1.46784</c:v>
                </c:pt>
                <c:pt idx="22">
                  <c:v>1.332203</c:v>
                </c:pt>
                <c:pt idx="23">
                  <c:v>1.2944515000000001</c:v>
                </c:pt>
                <c:pt idx="24">
                  <c:v>1.2566999999999999</c:v>
                </c:pt>
                <c:pt idx="25">
                  <c:v>1.0715110000000001</c:v>
                </c:pt>
                <c:pt idx="26">
                  <c:v>0.9105761</c:v>
                </c:pt>
                <c:pt idx="27">
                  <c:v>0.91214240000000002</c:v>
                </c:pt>
                <c:pt idx="28">
                  <c:v>1.0719430000000001</c:v>
                </c:pt>
                <c:pt idx="29">
                  <c:v>1.257344</c:v>
                </c:pt>
                <c:pt idx="30">
                  <c:v>1.458046</c:v>
                </c:pt>
                <c:pt idx="31">
                  <c:v>1.843988</c:v>
                </c:pt>
                <c:pt idx="32">
                  <c:v>1.85623</c:v>
                </c:pt>
                <c:pt idx="33">
                  <c:v>1.7203790000000001</c:v>
                </c:pt>
                <c:pt idx="34">
                  <c:v>1.6985479999999999</c:v>
                </c:pt>
                <c:pt idx="35">
                  <c:v>1.5340689999999999</c:v>
                </c:pt>
                <c:pt idx="36">
                  <c:v>1.9702360000000001</c:v>
                </c:pt>
                <c:pt idx="37">
                  <c:v>2.322362</c:v>
                </c:pt>
                <c:pt idx="38">
                  <c:v>2.6802730000000001</c:v>
                </c:pt>
                <c:pt idx="39">
                  <c:v>2.6578140000000001</c:v>
                </c:pt>
                <c:pt idx="40">
                  <c:v>2.8853339999999998</c:v>
                </c:pt>
                <c:pt idx="41">
                  <c:v>3.0598540000000001</c:v>
                </c:pt>
                <c:pt idx="42">
                  <c:v>2.6133820000000001</c:v>
                </c:pt>
                <c:pt idx="43">
                  <c:v>2.7905790000000001</c:v>
                </c:pt>
                <c:pt idx="44">
                  <c:v>2.7664909999999998</c:v>
                </c:pt>
                <c:pt idx="45">
                  <c:v>3.210172</c:v>
                </c:pt>
                <c:pt idx="46">
                  <c:v>3.2536749999999999</c:v>
                </c:pt>
                <c:pt idx="47">
                  <c:v>2.8909150000000001</c:v>
                </c:pt>
                <c:pt idx="48">
                  <c:v>3.0490750000000002</c:v>
                </c:pt>
                <c:pt idx="49">
                  <c:v>3.457554</c:v>
                </c:pt>
                <c:pt idx="50">
                  <c:v>3.492518</c:v>
                </c:pt>
                <c:pt idx="51">
                  <c:v>3.9496190000000002</c:v>
                </c:pt>
                <c:pt idx="52">
                  <c:v>4.0198150000000004</c:v>
                </c:pt>
              </c:numCache>
            </c:numRef>
          </c:val>
          <c:smooth val="0"/>
          <c:extLst>
            <c:ext xmlns:c16="http://schemas.microsoft.com/office/drawing/2014/chart" uri="{C3380CC4-5D6E-409C-BE32-E72D297353CC}">
              <c16:uniqueId val="{00000000-2296-1949-8805-5680E281600F}"/>
            </c:ext>
          </c:extLst>
        </c:ser>
        <c:ser>
          <c:idx val="1"/>
          <c:order val="1"/>
          <c:tx>
            <c:strRef>
              <c:f>DataF3!$S$5</c:f>
              <c:strCache>
                <c:ptCount val="1"/>
                <c:pt idx="0">
                  <c:v>Non haven affiliates</c:v>
                </c:pt>
              </c:strCache>
            </c:strRef>
          </c:tx>
          <c:spPr>
            <a:ln w="12700">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DataF3!$Q$6:$Q$58</c:f>
              <c:numCache>
                <c:formatCode>General</c:formatCode>
                <c:ptCount val="53"/>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numCache>
            </c:numRef>
          </c:cat>
          <c:val>
            <c:numRef>
              <c:f>DataF3!$Y$6:$Y$58</c:f>
              <c:numCache>
                <c:formatCode>0%</c:formatCode>
                <c:ptCount val="53"/>
                <c:pt idx="0">
                  <c:v>0.66921672914951047</c:v>
                </c:pt>
                <c:pt idx="4">
                  <c:v>0.65898922376359736</c:v>
                </c:pt>
                <c:pt idx="11">
                  <c:v>1.1580329391590154</c:v>
                </c:pt>
                <c:pt idx="17">
                  <c:v>0.66210000000000002</c:v>
                </c:pt>
                <c:pt idx="18">
                  <c:v>0.75800000000000001</c:v>
                </c:pt>
                <c:pt idx="19">
                  <c:v>0.73299999999999998</c:v>
                </c:pt>
                <c:pt idx="20">
                  <c:v>0.58099999999999996</c:v>
                </c:pt>
                <c:pt idx="21">
                  <c:v>0.60099999999999998</c:v>
                </c:pt>
                <c:pt idx="22">
                  <c:v>0.623</c:v>
                </c:pt>
                <c:pt idx="23">
                  <c:v>0.65100000000000002</c:v>
                </c:pt>
                <c:pt idx="24">
                  <c:v>0.48</c:v>
                </c:pt>
                <c:pt idx="25">
                  <c:v>0.38500000000000001</c:v>
                </c:pt>
                <c:pt idx="26">
                  <c:v>0.35099999999999998</c:v>
                </c:pt>
                <c:pt idx="27">
                  <c:v>0.38200000000000001</c:v>
                </c:pt>
                <c:pt idx="28">
                  <c:v>0.40400000000000003</c:v>
                </c:pt>
                <c:pt idx="29">
                  <c:v>0.46450000000000002</c:v>
                </c:pt>
                <c:pt idx="30">
                  <c:v>0.52900000000000003</c:v>
                </c:pt>
                <c:pt idx="31">
                  <c:v>0.54400000000000004</c:v>
                </c:pt>
                <c:pt idx="32">
                  <c:v>0.438</c:v>
                </c:pt>
                <c:pt idx="33">
                  <c:v>0.44800000000000001</c:v>
                </c:pt>
                <c:pt idx="34">
                  <c:v>0.53800000000000003</c:v>
                </c:pt>
                <c:pt idx="35">
                  <c:v>0.42499999999999999</c:v>
                </c:pt>
                <c:pt idx="36">
                  <c:v>0.42299999999999999</c:v>
                </c:pt>
                <c:pt idx="37">
                  <c:v>0.53600000000000003</c:v>
                </c:pt>
                <c:pt idx="38">
                  <c:v>0.56899999999999995</c:v>
                </c:pt>
                <c:pt idx="39">
                  <c:v>0.68300000000000005</c:v>
                </c:pt>
                <c:pt idx="40">
                  <c:v>0.68100000000000005</c:v>
                </c:pt>
                <c:pt idx="41">
                  <c:v>0.65800000000000003</c:v>
                </c:pt>
                <c:pt idx="42">
                  <c:v>0.75</c:v>
                </c:pt>
                <c:pt idx="43">
                  <c:v>0.58199999999999996</c:v>
                </c:pt>
                <c:pt idx="44">
                  <c:v>0.67600000000000005</c:v>
                </c:pt>
                <c:pt idx="45">
                  <c:v>0.74399999999999999</c:v>
                </c:pt>
                <c:pt idx="46">
                  <c:v>0.67100000000000004</c:v>
                </c:pt>
                <c:pt idx="47">
                  <c:v>0.624</c:v>
                </c:pt>
                <c:pt idx="48">
                  <c:v>0.56899999999999995</c:v>
                </c:pt>
                <c:pt idx="49">
                  <c:v>0.45900000000000002</c:v>
                </c:pt>
                <c:pt idx="50">
                  <c:v>0.41699999999999998</c:v>
                </c:pt>
                <c:pt idx="51">
                  <c:v>0.53600000000000003</c:v>
                </c:pt>
                <c:pt idx="52">
                  <c:v>0.52200000000000002</c:v>
                </c:pt>
              </c:numCache>
            </c:numRef>
          </c:val>
          <c:smooth val="0"/>
          <c:extLst>
            <c:ext xmlns:c16="http://schemas.microsoft.com/office/drawing/2014/chart" uri="{C3380CC4-5D6E-409C-BE32-E72D297353CC}">
              <c16:uniqueId val="{00000001-2296-1949-8805-5680E281600F}"/>
            </c:ext>
          </c:extLst>
        </c:ser>
        <c:ser>
          <c:idx val="3"/>
          <c:order val="2"/>
          <c:tx>
            <c:strRef>
              <c:f>DataF3!$AF$5</c:f>
              <c:strCache>
                <c:ptCount val="1"/>
                <c:pt idx="0">
                  <c:v>Haven affiliates: baseline controls</c:v>
                </c:pt>
              </c:strCache>
            </c:strRef>
          </c:tx>
          <c:spPr>
            <a:ln w="12700">
              <a:solidFill>
                <a:schemeClr val="tx1"/>
              </a:solidFill>
            </a:ln>
            <a:effectLst/>
          </c:spPr>
          <c:marker>
            <c:symbol val="square"/>
            <c:size val="7"/>
            <c:spPr>
              <a:solidFill>
                <a:schemeClr val="accent2">
                  <a:lumMod val="60000"/>
                  <a:lumOff val="40000"/>
                </a:schemeClr>
              </a:solidFill>
              <a:ln>
                <a:solidFill>
                  <a:schemeClr val="tx1"/>
                </a:solidFill>
              </a:ln>
              <a:effectLst/>
            </c:spPr>
          </c:marker>
          <c:cat>
            <c:numRef>
              <c:f>DataF3!$Q$6:$Q$58</c:f>
              <c:numCache>
                <c:formatCode>General</c:formatCode>
                <c:ptCount val="53"/>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numCache>
            </c:numRef>
          </c:cat>
          <c:val>
            <c:numRef>
              <c:f>DataF3!$AF$6:$AF$58</c:f>
              <c:numCache>
                <c:formatCode>0%</c:formatCode>
                <c:ptCount val="53"/>
                <c:pt idx="17">
                  <c:v>0.87760590000000005</c:v>
                </c:pt>
                <c:pt idx="18">
                  <c:v>1.1050735</c:v>
                </c:pt>
                <c:pt idx="19">
                  <c:v>1.1403626</c:v>
                </c:pt>
                <c:pt idx="20">
                  <c:v>1.0904086</c:v>
                </c:pt>
                <c:pt idx="21">
                  <c:v>1.5474247000000001</c:v>
                </c:pt>
                <c:pt idx="22">
                  <c:v>1.3992414</c:v>
                </c:pt>
                <c:pt idx="23">
                  <c:v>1.2851129499999998</c:v>
                </c:pt>
                <c:pt idx="24">
                  <c:v>1.1709844999999999</c:v>
                </c:pt>
                <c:pt idx="25">
                  <c:v>1.0363659000000001</c:v>
                </c:pt>
                <c:pt idx="26">
                  <c:v>0.85789110000000002</c:v>
                </c:pt>
                <c:pt idx="27">
                  <c:v>0.97697290000000003</c:v>
                </c:pt>
                <c:pt idx="28">
                  <c:v>1.0209504</c:v>
                </c:pt>
                <c:pt idx="29">
                  <c:v>1.2434134999999999</c:v>
                </c:pt>
                <c:pt idx="30">
                  <c:v>1.3953043000000001</c:v>
                </c:pt>
                <c:pt idx="31">
                  <c:v>1.750054</c:v>
                </c:pt>
                <c:pt idx="32">
                  <c:v>1.7331779999999999</c:v>
                </c:pt>
                <c:pt idx="33">
                  <c:v>1.5737989999999999</c:v>
                </c:pt>
                <c:pt idx="34">
                  <c:v>1.508276</c:v>
                </c:pt>
                <c:pt idx="35">
                  <c:v>1.3266586</c:v>
                </c:pt>
                <c:pt idx="36">
                  <c:v>1.693495</c:v>
                </c:pt>
                <c:pt idx="37">
                  <c:v>2.0999439999999998</c:v>
                </c:pt>
                <c:pt idx="38">
                  <c:v>2.4207580000000002</c:v>
                </c:pt>
                <c:pt idx="39">
                  <c:v>2.432655</c:v>
                </c:pt>
                <c:pt idx="40">
                  <c:v>2.5416160000000003</c:v>
                </c:pt>
                <c:pt idx="41">
                  <c:v>2.5863650000000002</c:v>
                </c:pt>
                <c:pt idx="42">
                  <c:v>2.1068229999999999</c:v>
                </c:pt>
                <c:pt idx="43">
                  <c:v>2.4444819999999998</c:v>
                </c:pt>
                <c:pt idx="44">
                  <c:v>2.3680810000000001</c:v>
                </c:pt>
                <c:pt idx="45">
                  <c:v>2.7989160000000002</c:v>
                </c:pt>
                <c:pt idx="46">
                  <c:v>2.847137</c:v>
                </c:pt>
                <c:pt idx="47">
                  <c:v>2.4914589999999999</c:v>
                </c:pt>
                <c:pt idx="48">
                  <c:v>2.7338869999999997</c:v>
                </c:pt>
                <c:pt idx="49">
                  <c:v>3.2826970000000002</c:v>
                </c:pt>
                <c:pt idx="50">
                  <c:v>3.4683509999999997</c:v>
                </c:pt>
                <c:pt idx="51">
                  <c:v>3.8105929999999999</c:v>
                </c:pt>
                <c:pt idx="52">
                  <c:v>3.8573409999999999</c:v>
                </c:pt>
              </c:numCache>
            </c:numRef>
          </c:val>
          <c:smooth val="0"/>
          <c:extLst>
            <c:ext xmlns:c16="http://schemas.microsoft.com/office/drawing/2014/chart" uri="{C3380CC4-5D6E-409C-BE32-E72D297353CC}">
              <c16:uniqueId val="{00000002-2296-1949-8805-5680E281600F}"/>
            </c:ext>
          </c:extLst>
        </c:ser>
        <c:ser>
          <c:idx val="5"/>
          <c:order val="3"/>
          <c:tx>
            <c:strRef>
              <c:f>DataF3!$AG$5</c:f>
              <c:strCache>
                <c:ptCount val="1"/>
                <c:pt idx="0">
                  <c:v>Haven affiliates: baseline controls, year x industry FE</c:v>
                </c:pt>
              </c:strCache>
            </c:strRef>
          </c:tx>
          <c:spPr>
            <a:ln w="12700">
              <a:solidFill>
                <a:schemeClr val="tx1"/>
              </a:solidFill>
            </a:ln>
            <a:effectLst/>
          </c:spPr>
          <c:marker>
            <c:symbol val="circle"/>
            <c:size val="9"/>
            <c:spPr>
              <a:solidFill>
                <a:schemeClr val="accent3">
                  <a:lumMod val="75000"/>
                </a:schemeClr>
              </a:solidFill>
              <a:ln>
                <a:solidFill>
                  <a:schemeClr val="tx1"/>
                </a:solidFill>
              </a:ln>
              <a:effectLst/>
            </c:spPr>
          </c:marker>
          <c:cat>
            <c:numRef>
              <c:f>DataF3!$Q$6:$Q$58</c:f>
              <c:numCache>
                <c:formatCode>General</c:formatCode>
                <c:ptCount val="53"/>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numCache>
            </c:numRef>
          </c:cat>
          <c:val>
            <c:numRef>
              <c:f>DataF3!$AG$6:$AG$58</c:f>
              <c:numCache>
                <c:formatCode>0%</c:formatCode>
                <c:ptCount val="53"/>
                <c:pt idx="28">
                  <c:v>1.0557145999999999</c:v>
                </c:pt>
                <c:pt idx="29">
                  <c:v>1.2385451999999999</c:v>
                </c:pt>
                <c:pt idx="30">
                  <c:v>1.3891662</c:v>
                </c:pt>
                <c:pt idx="31">
                  <c:v>1.5275261</c:v>
                </c:pt>
                <c:pt idx="32">
                  <c:v>1.4265934</c:v>
                </c:pt>
                <c:pt idx="33">
                  <c:v>1.532038</c:v>
                </c:pt>
                <c:pt idx="34">
                  <c:v>1.6067340000000001</c:v>
                </c:pt>
                <c:pt idx="35">
                  <c:v>1.2957163999999999</c:v>
                </c:pt>
                <c:pt idx="36">
                  <c:v>1.7879849999999999</c:v>
                </c:pt>
                <c:pt idx="37">
                  <c:v>2.025563</c:v>
                </c:pt>
                <c:pt idx="38">
                  <c:v>2.1444999999999999</c:v>
                </c:pt>
                <c:pt idx="39">
                  <c:v>2.2373539999999998</c:v>
                </c:pt>
                <c:pt idx="40">
                  <c:v>2.241152</c:v>
                </c:pt>
                <c:pt idx="41">
                  <c:v>2.3214420000000002</c:v>
                </c:pt>
                <c:pt idx="42">
                  <c:v>1.9428000000000001</c:v>
                </c:pt>
                <c:pt idx="43">
                  <c:v>2.1882609999999998</c:v>
                </c:pt>
                <c:pt idx="44">
                  <c:v>2.0094720000000001</c:v>
                </c:pt>
                <c:pt idx="45">
                  <c:v>2.610535</c:v>
                </c:pt>
                <c:pt idx="46">
                  <c:v>2.5754429999999999</c:v>
                </c:pt>
                <c:pt idx="47">
                  <c:v>2.189864</c:v>
                </c:pt>
                <c:pt idx="48">
                  <c:v>2.3761029999999996</c:v>
                </c:pt>
                <c:pt idx="49">
                  <c:v>2.7554560000000001</c:v>
                </c:pt>
                <c:pt idx="50">
                  <c:v>3.067974</c:v>
                </c:pt>
                <c:pt idx="51">
                  <c:v>3.4149479999999999</c:v>
                </c:pt>
                <c:pt idx="52">
                  <c:v>3.3679690000000004</c:v>
                </c:pt>
              </c:numCache>
            </c:numRef>
          </c:val>
          <c:smooth val="0"/>
          <c:extLst>
            <c:ext xmlns:c16="http://schemas.microsoft.com/office/drawing/2014/chart" uri="{C3380CC4-5D6E-409C-BE32-E72D297353CC}">
              <c16:uniqueId val="{00000003-2296-1949-8805-5680E281600F}"/>
            </c:ext>
          </c:extLst>
        </c:ser>
        <c:ser>
          <c:idx val="7"/>
          <c:order val="4"/>
          <c:tx>
            <c:strRef>
              <c:f>DataF3!$AH$5</c:f>
              <c:strCache>
                <c:ptCount val="1"/>
                <c:pt idx="0">
                  <c:v>Haven affiliates: baseline controls, year x industry FE, R&amp;D controls</c:v>
                </c:pt>
              </c:strCache>
            </c:strRef>
          </c:tx>
          <c:spPr>
            <a:ln w="41275">
              <a:solidFill>
                <a:srgbClr val="FF0000"/>
              </a:solidFill>
            </a:ln>
            <a:effectLst/>
          </c:spPr>
          <c:marker>
            <c:symbol val="square"/>
            <c:size val="10"/>
            <c:spPr>
              <a:solidFill>
                <a:srgbClr val="FF0000"/>
              </a:solidFill>
              <a:ln>
                <a:solidFill>
                  <a:schemeClr val="tx1"/>
                </a:solidFill>
              </a:ln>
              <a:effectLst/>
            </c:spPr>
          </c:marker>
          <c:cat>
            <c:numRef>
              <c:f>DataF3!$Q$6:$Q$58</c:f>
              <c:numCache>
                <c:formatCode>General</c:formatCode>
                <c:ptCount val="53"/>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pt idx="19">
                  <c:v>1985</c:v>
                </c:pt>
                <c:pt idx="20">
                  <c:v>1986</c:v>
                </c:pt>
                <c:pt idx="21">
                  <c:v>1987</c:v>
                </c:pt>
                <c:pt idx="22">
                  <c:v>1988</c:v>
                </c:pt>
                <c:pt idx="23">
                  <c:v>1989</c:v>
                </c:pt>
                <c:pt idx="24">
                  <c:v>1990</c:v>
                </c:pt>
                <c:pt idx="25">
                  <c:v>1991</c:v>
                </c:pt>
                <c:pt idx="26">
                  <c:v>1992</c:v>
                </c:pt>
                <c:pt idx="27">
                  <c:v>1993</c:v>
                </c:pt>
                <c:pt idx="28">
                  <c:v>1994</c:v>
                </c:pt>
                <c:pt idx="29">
                  <c:v>1995</c:v>
                </c:pt>
                <c:pt idx="30">
                  <c:v>1996</c:v>
                </c:pt>
                <c:pt idx="31">
                  <c:v>1997</c:v>
                </c:pt>
                <c:pt idx="32">
                  <c:v>1998</c:v>
                </c:pt>
                <c:pt idx="33">
                  <c:v>1999</c:v>
                </c:pt>
                <c:pt idx="34">
                  <c:v>2000</c:v>
                </c:pt>
                <c:pt idx="35">
                  <c:v>2001</c:v>
                </c:pt>
                <c:pt idx="36">
                  <c:v>2002</c:v>
                </c:pt>
                <c:pt idx="37">
                  <c:v>2003</c:v>
                </c:pt>
                <c:pt idx="38">
                  <c:v>2004</c:v>
                </c:pt>
                <c:pt idx="39">
                  <c:v>2005</c:v>
                </c:pt>
                <c:pt idx="40">
                  <c:v>2006</c:v>
                </c:pt>
                <c:pt idx="41">
                  <c:v>2007</c:v>
                </c:pt>
                <c:pt idx="42">
                  <c:v>2008</c:v>
                </c:pt>
                <c:pt idx="43">
                  <c:v>2009</c:v>
                </c:pt>
                <c:pt idx="44">
                  <c:v>2010</c:v>
                </c:pt>
                <c:pt idx="45">
                  <c:v>2011</c:v>
                </c:pt>
                <c:pt idx="46">
                  <c:v>2012</c:v>
                </c:pt>
                <c:pt idx="47">
                  <c:v>2013</c:v>
                </c:pt>
                <c:pt idx="48">
                  <c:v>2014</c:v>
                </c:pt>
                <c:pt idx="49">
                  <c:v>2015</c:v>
                </c:pt>
                <c:pt idx="50">
                  <c:v>2016</c:v>
                </c:pt>
                <c:pt idx="51">
                  <c:v>2017</c:v>
                </c:pt>
                <c:pt idx="52">
                  <c:v>2018</c:v>
                </c:pt>
              </c:numCache>
            </c:numRef>
          </c:cat>
          <c:val>
            <c:numRef>
              <c:f>DataF3!$AH$6:$AH$58</c:f>
              <c:numCache>
                <c:formatCode>General</c:formatCode>
                <c:ptCount val="53"/>
                <c:pt idx="28" formatCode="0%">
                  <c:v>1.0174000000000001</c:v>
                </c:pt>
                <c:pt idx="33" formatCode="0%">
                  <c:v>1.7458999999999998</c:v>
                </c:pt>
                <c:pt idx="38" formatCode="0%">
                  <c:v>2.3593999999999999</c:v>
                </c:pt>
                <c:pt idx="43" formatCode="0%">
                  <c:v>2.3839999999999999</c:v>
                </c:pt>
                <c:pt idx="48" formatCode="0%">
                  <c:v>2.6773000000000002</c:v>
                </c:pt>
              </c:numCache>
            </c:numRef>
          </c:val>
          <c:smooth val="0"/>
          <c:extLst>
            <c:ext xmlns:c16="http://schemas.microsoft.com/office/drawing/2014/chart" uri="{C3380CC4-5D6E-409C-BE32-E72D297353CC}">
              <c16:uniqueId val="{00000004-2296-1949-8805-5680E281600F}"/>
            </c:ext>
          </c:extLst>
        </c:ser>
        <c:dLbls>
          <c:showLegendKey val="0"/>
          <c:showVal val="0"/>
          <c:showCatName val="0"/>
          <c:showSerName val="0"/>
          <c:showPercent val="0"/>
          <c:showBubbleSize val="0"/>
        </c:dLbls>
        <c:marker val="1"/>
        <c:smooth val="0"/>
        <c:axId val="-2102996440"/>
        <c:axId val="-2103001064"/>
      </c:lineChart>
      <c:catAx>
        <c:axId val="-2102996440"/>
        <c:scaling>
          <c:orientation val="minMax"/>
        </c:scaling>
        <c:delete val="0"/>
        <c:axPos val="b"/>
        <c:numFmt formatCode="General" sourceLinked="1"/>
        <c:majorTickMark val="none"/>
        <c:minorTickMark val="none"/>
        <c:tickLblPos val="nextTo"/>
        <c:txPr>
          <a:bodyPr/>
          <a:lstStyle/>
          <a:p>
            <a:pPr>
              <a:defRPr sz="1700"/>
            </a:pPr>
            <a:endParaRPr lang="en-US"/>
          </a:p>
        </c:txPr>
        <c:crossAx val="-2103001064"/>
        <c:crosses val="autoZero"/>
        <c:auto val="1"/>
        <c:lblAlgn val="ctr"/>
        <c:lblOffset val="100"/>
        <c:tickLblSkip val="4"/>
        <c:noMultiLvlLbl val="0"/>
      </c:catAx>
      <c:valAx>
        <c:axId val="-2103001064"/>
        <c:scaling>
          <c:orientation val="minMax"/>
          <c:max val="4.0999999999999996"/>
          <c:min val="0"/>
        </c:scaling>
        <c:delete val="0"/>
        <c:axPos val="l"/>
        <c:majorGridlines>
          <c:spPr>
            <a:ln>
              <a:noFill/>
            </a:ln>
          </c:spPr>
        </c:majorGridlines>
        <c:numFmt formatCode="0%" sourceLinked="1"/>
        <c:majorTickMark val="none"/>
        <c:minorTickMark val="none"/>
        <c:tickLblPos val="nextTo"/>
        <c:txPr>
          <a:bodyPr/>
          <a:lstStyle/>
          <a:p>
            <a:pPr>
              <a:defRPr sz="1700"/>
            </a:pPr>
            <a:endParaRPr lang="en-US"/>
          </a:p>
        </c:txPr>
        <c:crossAx val="-2102996440"/>
        <c:crosses val="autoZero"/>
        <c:crossBetween val="between"/>
      </c:valAx>
    </c:plotArea>
    <c:legend>
      <c:legendPos val="b"/>
      <c:legendEntry>
        <c:idx val="1"/>
        <c:delete val="1"/>
      </c:legendEntry>
      <c:layout>
        <c:manualLayout>
          <c:xMode val="edge"/>
          <c:yMode val="edge"/>
          <c:x val="7.8622101547651368E-2"/>
          <c:y val="1.1821712331207468E-2"/>
          <c:w val="0.7324123812109693"/>
          <c:h val="0.20989774468236719"/>
        </c:manualLayout>
      </c:layout>
      <c:overlay val="0"/>
      <c:txPr>
        <a:bodyPr/>
        <a:lstStyle/>
        <a:p>
          <a:pPr>
            <a:defRPr sz="1700"/>
          </a:pPr>
          <a:endParaRPr lang="en-US"/>
        </a:p>
      </c:txPr>
    </c:legend>
    <c:plotVisOnly val="1"/>
    <c:dispBlanksAs val="span"/>
    <c:showDLblsOverMax val="0"/>
  </c:chart>
  <c:spPr>
    <a:ln>
      <a:noFill/>
    </a:ln>
  </c:spPr>
  <c:txPr>
    <a:bodyPr/>
    <a:lstStyle/>
    <a:p>
      <a:pPr>
        <a:defRPr>
          <a:latin typeface="Garamond" panose="02020404030301010803"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200" b="1" i="0" u="none" strike="noStrike" kern="1200" baseline="0">
                <a:solidFill>
                  <a:sysClr val="windowText" lastClr="000000"/>
                </a:solidFill>
                <a:latin typeface="Garamond" panose="02020404030301010803" pitchFamily="18" charset="0"/>
                <a:ea typeface="+mn-ea"/>
                <a:cs typeface="+mn-cs"/>
              </a:defRPr>
            </a:pPr>
            <a:r>
              <a:rPr lang="en-US" sz="2200" b="0" i="0" baseline="0">
                <a:effectLst/>
              </a:rPr>
              <a:t>Corporate tax revenue collected &amp; tax rate on shifted profits</a:t>
            </a:r>
            <a:endParaRPr lang="en-US" sz="2200" b="0"/>
          </a:p>
        </c:rich>
      </c:tx>
      <c:layout>
        <c:manualLayout>
          <c:xMode val="edge"/>
          <c:yMode val="edge"/>
          <c:x val="0.19845940364011899"/>
          <c:y val="6.2573715942410898E-3"/>
        </c:manualLayout>
      </c:layout>
      <c:overlay val="1"/>
    </c:title>
    <c:autoTitleDeleted val="0"/>
    <c:plotArea>
      <c:layout>
        <c:manualLayout>
          <c:layoutTarget val="inner"/>
          <c:xMode val="edge"/>
          <c:yMode val="edge"/>
          <c:x val="7.5416790915465201E-2"/>
          <c:y val="0.15070931964225501"/>
          <c:w val="0.88741781764984295"/>
          <c:h val="0.66938118628588394"/>
        </c:manualLayout>
      </c:layout>
      <c:barChart>
        <c:barDir val="col"/>
        <c:grouping val="clustered"/>
        <c:varyColors val="0"/>
        <c:ser>
          <c:idx val="0"/>
          <c:order val="0"/>
          <c:tx>
            <c:strRef>
              <c:f>DataF9c!$I$2</c:f>
              <c:strCache>
                <c:ptCount val="1"/>
                <c:pt idx="0">
                  <c:v>Revenue collected on shifted profits, % of national income</c:v>
                </c:pt>
              </c:strCache>
            </c:strRef>
          </c:tx>
          <c:spPr>
            <a:solidFill>
              <a:schemeClr val="accent2">
                <a:lumMod val="60000"/>
                <a:lumOff val="40000"/>
              </a:schemeClr>
            </a:solidFill>
          </c:spPr>
          <c:invertIfNegative val="0"/>
          <c:cat>
            <c:strRef>
              <c:f>DataF9c!$A$3:$A$11</c:f>
              <c:strCache>
                <c:ptCount val="9"/>
                <c:pt idx="0">
                  <c:v>Malta</c:v>
                </c:pt>
                <c:pt idx="1">
                  <c:v>Luxembourg</c:v>
                </c:pt>
                <c:pt idx="2">
                  <c:v>Cyprus</c:v>
                </c:pt>
                <c:pt idx="3">
                  <c:v>Hong Kong</c:v>
                </c:pt>
                <c:pt idx="4">
                  <c:v>Ireland</c:v>
                </c:pt>
                <c:pt idx="5">
                  <c:v>Puerto Rico</c:v>
                </c:pt>
                <c:pt idx="6">
                  <c:v>Singapore</c:v>
                </c:pt>
                <c:pt idx="7">
                  <c:v>Netherlands</c:v>
                </c:pt>
                <c:pt idx="8">
                  <c:v>Switzerland</c:v>
                </c:pt>
              </c:strCache>
            </c:strRef>
          </c:cat>
          <c:val>
            <c:numRef>
              <c:f>DataF9c!$I$3:$I$11</c:f>
              <c:numCache>
                <c:formatCode>0%</c:formatCode>
                <c:ptCount val="9"/>
                <c:pt idx="0">
                  <c:v>7.3122610668178975E-2</c:v>
                </c:pt>
                <c:pt idx="1">
                  <c:v>3.643142478554702E-2</c:v>
                </c:pt>
                <c:pt idx="2">
                  <c:v>3.0471047086220594E-2</c:v>
                </c:pt>
                <c:pt idx="3">
                  <c:v>2.0179757573205941E-2</c:v>
                </c:pt>
                <c:pt idx="4">
                  <c:v>2.8037633506402284E-2</c:v>
                </c:pt>
                <c:pt idx="5">
                  <c:v>2.2693780325144582E-2</c:v>
                </c:pt>
                <c:pt idx="6">
                  <c:v>1.4968769670532055E-2</c:v>
                </c:pt>
                <c:pt idx="7">
                  <c:v>9.4382731542146502E-3</c:v>
                </c:pt>
                <c:pt idx="8">
                  <c:v>8.3439324017871765E-3</c:v>
                </c:pt>
              </c:numCache>
            </c:numRef>
          </c:val>
          <c:extLst>
            <c:ext xmlns:c16="http://schemas.microsoft.com/office/drawing/2014/chart" uri="{C3380CC4-5D6E-409C-BE32-E72D297353CC}">
              <c16:uniqueId val="{00000000-5309-45C5-BA86-9B8DD1007DF5}"/>
            </c:ext>
          </c:extLst>
        </c:ser>
        <c:dLbls>
          <c:showLegendKey val="0"/>
          <c:showVal val="0"/>
          <c:showCatName val="0"/>
          <c:showSerName val="0"/>
          <c:showPercent val="0"/>
          <c:showBubbleSize val="0"/>
        </c:dLbls>
        <c:gapWidth val="150"/>
        <c:axId val="-2070419912"/>
        <c:axId val="-2070431144"/>
      </c:barChart>
      <c:lineChart>
        <c:grouping val="standard"/>
        <c:varyColors val="0"/>
        <c:ser>
          <c:idx val="1"/>
          <c:order val="1"/>
          <c:tx>
            <c:strRef>
              <c:f>DataF9c!$B$2</c:f>
              <c:strCache>
                <c:ptCount val="1"/>
                <c:pt idx="0">
                  <c:v>Tax rate on shifted profits</c:v>
                </c:pt>
              </c:strCache>
            </c:strRef>
          </c:tx>
          <c:spPr>
            <a:ln>
              <a:solidFill>
                <a:schemeClr val="tx1"/>
              </a:solidFill>
            </a:ln>
          </c:spPr>
          <c:marker>
            <c:symbol val="circle"/>
            <c:size val="10"/>
            <c:spPr>
              <a:solidFill>
                <a:schemeClr val="tx1"/>
              </a:solidFill>
              <a:ln>
                <a:solidFill>
                  <a:schemeClr val="tx1"/>
                </a:solidFill>
              </a:ln>
            </c:spPr>
          </c:marker>
          <c:dPt>
            <c:idx val="2"/>
            <c:marker>
              <c:spPr>
                <a:solidFill>
                  <a:srgbClr val="000000"/>
                </a:solidFill>
                <a:ln>
                  <a:solidFill>
                    <a:schemeClr val="tx1"/>
                  </a:solidFill>
                </a:ln>
              </c:spPr>
            </c:marker>
            <c:bubble3D val="0"/>
            <c:extLst>
              <c:ext xmlns:c16="http://schemas.microsoft.com/office/drawing/2014/chart" uri="{C3380CC4-5D6E-409C-BE32-E72D297353CC}">
                <c16:uniqueId val="{00000000-698A-4157-BB5A-EDD737B03346}"/>
              </c:ext>
            </c:extLst>
          </c:dPt>
          <c:val>
            <c:numRef>
              <c:f>DataF9c!$B$3:$B$11</c:f>
              <c:numCache>
                <c:formatCode>0.0%</c:formatCode>
                <c:ptCount val="9"/>
                <c:pt idx="0">
                  <c:v>4.7649291571561309E-2</c:v>
                </c:pt>
                <c:pt idx="1">
                  <c:v>2.7963025736591773E-2</c:v>
                </c:pt>
                <c:pt idx="2">
                  <c:v>0.125</c:v>
                </c:pt>
                <c:pt idx="3">
                  <c:v>0.14233199310740954</c:v>
                </c:pt>
                <c:pt idx="4">
                  <c:v>4.3730990037364761E-2</c:v>
                </c:pt>
                <c:pt idx="5">
                  <c:v>3.2938604318924807E-2</c:v>
                </c:pt>
                <c:pt idx="6">
                  <c:v>5.7823358747722826E-2</c:v>
                </c:pt>
                <c:pt idx="7">
                  <c:v>0.10484903843270543</c:v>
                </c:pt>
                <c:pt idx="8">
                  <c:v>7.974176427058613E-2</c:v>
                </c:pt>
              </c:numCache>
            </c:numRef>
          </c:val>
          <c:smooth val="0"/>
          <c:extLst>
            <c:ext xmlns:c16="http://schemas.microsoft.com/office/drawing/2014/chart" uri="{C3380CC4-5D6E-409C-BE32-E72D297353CC}">
              <c16:uniqueId val="{00000001-5309-45C5-BA86-9B8DD1007DF5}"/>
            </c:ext>
          </c:extLst>
        </c:ser>
        <c:dLbls>
          <c:showLegendKey val="0"/>
          <c:showVal val="0"/>
          <c:showCatName val="0"/>
          <c:showSerName val="0"/>
          <c:showPercent val="0"/>
          <c:showBubbleSize val="0"/>
        </c:dLbls>
        <c:marker val="1"/>
        <c:smooth val="0"/>
        <c:axId val="-2070448872"/>
        <c:axId val="-2070441464"/>
      </c:lineChart>
      <c:catAx>
        <c:axId val="-2070419912"/>
        <c:scaling>
          <c:orientation val="minMax"/>
        </c:scaling>
        <c:delete val="0"/>
        <c:axPos val="b"/>
        <c:numFmt formatCode="General" sourceLinked="0"/>
        <c:majorTickMark val="none"/>
        <c:minorTickMark val="none"/>
        <c:tickLblPos val="nextTo"/>
        <c:txPr>
          <a:bodyPr/>
          <a:lstStyle/>
          <a:p>
            <a:pPr>
              <a:defRPr sz="1800"/>
            </a:pPr>
            <a:endParaRPr lang="en-US"/>
          </a:p>
        </c:txPr>
        <c:crossAx val="-2070431144"/>
        <c:crosses val="autoZero"/>
        <c:auto val="1"/>
        <c:lblAlgn val="ctr"/>
        <c:lblOffset val="100"/>
        <c:noMultiLvlLbl val="0"/>
      </c:catAx>
      <c:valAx>
        <c:axId val="-2070431144"/>
        <c:scaling>
          <c:orientation val="minMax"/>
          <c:max val="0.08"/>
          <c:min val="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070419912"/>
        <c:crosses val="autoZero"/>
        <c:crossBetween val="between"/>
        <c:majorUnit val="0.01"/>
      </c:valAx>
      <c:valAx>
        <c:axId val="-2070441464"/>
        <c:scaling>
          <c:orientation val="minMax"/>
          <c:max val="0.24"/>
        </c:scaling>
        <c:delete val="0"/>
        <c:axPos val="r"/>
        <c:numFmt formatCode="0%" sourceLinked="0"/>
        <c:majorTickMark val="none"/>
        <c:minorTickMark val="none"/>
        <c:tickLblPos val="nextTo"/>
        <c:txPr>
          <a:bodyPr/>
          <a:lstStyle/>
          <a:p>
            <a:pPr>
              <a:defRPr sz="1800"/>
            </a:pPr>
            <a:endParaRPr lang="en-US"/>
          </a:p>
        </c:txPr>
        <c:crossAx val="-2070448872"/>
        <c:crosses val="max"/>
        <c:crossBetween val="between"/>
        <c:majorUnit val="0.04"/>
      </c:valAx>
      <c:catAx>
        <c:axId val="-2070448872"/>
        <c:scaling>
          <c:orientation val="minMax"/>
        </c:scaling>
        <c:delete val="1"/>
        <c:axPos val="b"/>
        <c:majorTickMark val="out"/>
        <c:minorTickMark val="none"/>
        <c:tickLblPos val="nextTo"/>
        <c:crossAx val="-2070441464"/>
        <c:crosses val="autoZero"/>
        <c:auto val="1"/>
        <c:lblAlgn val="ctr"/>
        <c:lblOffset val="100"/>
        <c:noMultiLvlLbl val="0"/>
      </c:catAx>
    </c:plotArea>
    <c:legend>
      <c:legendPos val="r"/>
      <c:layout>
        <c:manualLayout>
          <c:xMode val="edge"/>
          <c:yMode val="edge"/>
          <c:x val="0.277297556043199"/>
          <c:y val="0.14437370276414199"/>
          <c:w val="0.605866894711931"/>
          <c:h val="0.178234606134484"/>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b="1">
                <a:latin typeface="Garamond"/>
                <a:cs typeface="Garamond"/>
              </a:rPr>
              <a:t>Corporate income tax revenue vs. tax rate in Ireland</a:t>
            </a:r>
          </a:p>
        </c:rich>
      </c:tx>
      <c:layout>
        <c:manualLayout>
          <c:xMode val="edge"/>
          <c:yMode val="edge"/>
          <c:x val="0.12792825896762899"/>
          <c:y val="0"/>
        </c:manualLayout>
      </c:layout>
      <c:overlay val="0"/>
    </c:title>
    <c:autoTitleDeleted val="0"/>
    <c:plotArea>
      <c:layout>
        <c:manualLayout>
          <c:layoutTarget val="inner"/>
          <c:xMode val="edge"/>
          <c:yMode val="edge"/>
          <c:x val="6.5210615339749201E-2"/>
          <c:y val="0.103722568645556"/>
          <c:w val="0.88417089530475401"/>
          <c:h val="0.78146516415746603"/>
        </c:manualLayout>
      </c:layout>
      <c:lineChart>
        <c:grouping val="standard"/>
        <c:varyColors val="0"/>
        <c:ser>
          <c:idx val="2"/>
          <c:order val="1"/>
          <c:tx>
            <c:v>Tax revenue, % of national income (left)</c:v>
          </c:tx>
          <c:spPr>
            <a:ln w="15875">
              <a:solidFill>
                <a:schemeClr val="tx1"/>
              </a:solidFill>
            </a:ln>
            <a:effectLst/>
          </c:spPr>
          <c:marker>
            <c:symbol val="circle"/>
            <c:size val="10"/>
            <c:spPr>
              <a:solidFill>
                <a:schemeClr val="accent2">
                  <a:lumMod val="60000"/>
                  <a:lumOff val="40000"/>
                </a:schemeClr>
              </a:solidFill>
              <a:ln>
                <a:solidFill>
                  <a:schemeClr val="tx1"/>
                </a:solidFill>
              </a:ln>
              <a:effectLst/>
            </c:spPr>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'DataF9(old)'!$BI$5:$BI$50</c:f>
              <c:numCache>
                <c:formatCode>0.0%</c:formatCode>
                <c:ptCount val="46"/>
                <c:pt idx="2">
                  <c:v>1.6414676321798938E-2</c:v>
                </c:pt>
                <c:pt idx="3">
                  <c:v>1.6420410633682499E-2</c:v>
                </c:pt>
                <c:pt idx="4">
                  <c:v>2.0513269174051656E-2</c:v>
                </c:pt>
                <c:pt idx="5">
                  <c:v>1.4233086927379665E-2</c:v>
                </c:pt>
                <c:pt idx="6">
                  <c:v>1.4456615915438413E-2</c:v>
                </c:pt>
                <c:pt idx="7">
                  <c:v>1.2915708368801609E-2</c:v>
                </c:pt>
                <c:pt idx="8">
                  <c:v>1.5156362606343628E-2</c:v>
                </c:pt>
                <c:pt idx="9">
                  <c:v>1.7034576859450295E-2</c:v>
                </c:pt>
                <c:pt idx="10">
                  <c:v>1.4947887586046111E-2</c:v>
                </c:pt>
                <c:pt idx="11">
                  <c:v>1.7275096253558723E-2</c:v>
                </c:pt>
                <c:pt idx="12">
                  <c:v>1.7240313421112045E-2</c:v>
                </c:pt>
                <c:pt idx="13">
                  <c:v>1.4686764899334162E-2</c:v>
                </c:pt>
                <c:pt idx="14">
                  <c:v>1.3079894077786723E-2</c:v>
                </c:pt>
                <c:pt idx="15">
                  <c:v>1.261177650808239E-2</c:v>
                </c:pt>
                <c:pt idx="16">
                  <c:v>1.3993201416185198E-2</c:v>
                </c:pt>
                <c:pt idx="17">
                  <c:v>1.3174457585123646E-2</c:v>
                </c:pt>
                <c:pt idx="18">
                  <c:v>1.6294321525058518E-2</c:v>
                </c:pt>
                <c:pt idx="19">
                  <c:v>1.3601766074380016E-2</c:v>
                </c:pt>
                <c:pt idx="20">
                  <c:v>1.9309402360900313E-2</c:v>
                </c:pt>
                <c:pt idx="21">
                  <c:v>2.3222522629056289E-2</c:v>
                </c:pt>
                <c:pt idx="22">
                  <c:v>2.7549230739559619E-2</c:v>
                </c:pt>
                <c:pt idx="23">
                  <c:v>3.2593190833083124E-2</c:v>
                </c:pt>
                <c:pt idx="24">
                  <c:v>3.6276108360581399E-2</c:v>
                </c:pt>
                <c:pt idx="25">
                  <c:v>3.3246875862972744E-2</c:v>
                </c:pt>
                <c:pt idx="26">
                  <c:v>3.7355231525618343E-2</c:v>
                </c:pt>
                <c:pt idx="27">
                  <c:v>3.9083939516942251E-2</c:v>
                </c:pt>
                <c:pt idx="28">
                  <c:v>4.1232805369133721E-2</c:v>
                </c:pt>
                <c:pt idx="29">
                  <c:v>4.8915669499474179E-2</c:v>
                </c:pt>
                <c:pt idx="30">
                  <c:v>4.7551645510968035E-2</c:v>
                </c:pt>
                <c:pt idx="31">
                  <c:v>4.6157143968093499E-2</c:v>
                </c:pt>
                <c:pt idx="32">
                  <c:v>4.9027696258253844E-2</c:v>
                </c:pt>
                <c:pt idx="33">
                  <c:v>4.795486136921133E-2</c:v>
                </c:pt>
                <c:pt idx="34">
                  <c:v>4.6551021831016608E-2</c:v>
                </c:pt>
                <c:pt idx="35">
                  <c:v>4.4506605617197215E-2</c:v>
                </c:pt>
                <c:pt idx="36">
                  <c:v>4.975112327788854E-2</c:v>
                </c:pt>
                <c:pt idx="37">
                  <c:v>4.497002067539628E-2</c:v>
                </c:pt>
                <c:pt idx="38">
                  <c:v>3.7413075692452877E-2</c:v>
                </c:pt>
                <c:pt idx="39">
                  <c:v>3.3372115557766022E-2</c:v>
                </c:pt>
                <c:pt idx="40">
                  <c:v>3.4352000696651716E-2</c:v>
                </c:pt>
                <c:pt idx="41">
                  <c:v>3.2520413203802723E-2</c:v>
                </c:pt>
                <c:pt idx="42">
                  <c:v>3.4006466774160346E-2</c:v>
                </c:pt>
                <c:pt idx="43">
                  <c:v>3.4283975675502218E-2</c:v>
                </c:pt>
                <c:pt idx="44">
                  <c:v>3.4566239268257998E-2</c:v>
                </c:pt>
                <c:pt idx="45">
                  <c:v>4.8288674207826877E-2</c:v>
                </c:pt>
              </c:numCache>
            </c:numRef>
          </c:val>
          <c:smooth val="0"/>
          <c:extLst>
            <c:ext xmlns:c16="http://schemas.microsoft.com/office/drawing/2014/chart" uri="{C3380CC4-5D6E-409C-BE32-E72D297353CC}">
              <c16:uniqueId val="{00000000-214B-4CCD-B344-FEF2E65D022E}"/>
            </c:ext>
          </c:extLst>
        </c:ser>
        <c:dLbls>
          <c:showLegendKey val="0"/>
          <c:showVal val="0"/>
          <c:showCatName val="0"/>
          <c:showSerName val="0"/>
          <c:showPercent val="0"/>
          <c:showBubbleSize val="0"/>
        </c:dLbls>
        <c:marker val="1"/>
        <c:smooth val="0"/>
        <c:axId val="-2109685080"/>
        <c:axId val="-2109682040"/>
      </c:lineChart>
      <c:lineChart>
        <c:grouping val="standard"/>
        <c:varyColors val="0"/>
        <c:ser>
          <c:idx val="1"/>
          <c:order val="0"/>
          <c:tx>
            <c:v>Corporate tax rate (right)</c:v>
          </c:tx>
          <c:spPr>
            <a:ln w="25400">
              <a:solidFill>
                <a:schemeClr val="tx1"/>
              </a:solidFill>
            </a:ln>
          </c:spPr>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'DataF9(old)'!$BE$5:$BE$50</c:f>
              <c:numCache>
                <c:formatCode>0.0%</c:formatCode>
                <c:ptCount val="46"/>
                <c:pt idx="2">
                  <c:v>0.17886387383362226</c:v>
                </c:pt>
                <c:pt idx="3">
                  <c:v>0.15164729360420909</c:v>
                </c:pt>
                <c:pt idx="4">
                  <c:v>0.17784260655897241</c:v>
                </c:pt>
                <c:pt idx="5">
                  <c:v>0.14726947741884611</c:v>
                </c:pt>
                <c:pt idx="6">
                  <c:v>0.12575634654020995</c:v>
                </c:pt>
                <c:pt idx="7">
                  <c:v>9.9835994470242759E-2</c:v>
                </c:pt>
                <c:pt idx="8">
                  <c:v>0.1124089020005867</c:v>
                </c:pt>
                <c:pt idx="9">
                  <c:v>0.12738508242162241</c:v>
                </c:pt>
                <c:pt idx="10">
                  <c:v>0.13478537501704857</c:v>
                </c:pt>
                <c:pt idx="11">
                  <c:v>0.13219137571538961</c:v>
                </c:pt>
                <c:pt idx="12">
                  <c:v>0.13697902282040061</c:v>
                </c:pt>
                <c:pt idx="13">
                  <c:v>0.10658789502425882</c:v>
                </c:pt>
                <c:pt idx="14">
                  <c:v>8.1634978625798979E-2</c:v>
                </c:pt>
                <c:pt idx="15">
                  <c:v>7.0654679793011863E-2</c:v>
                </c:pt>
                <c:pt idx="16">
                  <c:v>7.7491821502967836E-2</c:v>
                </c:pt>
                <c:pt idx="17">
                  <c:v>6.8480355635567716E-2</c:v>
                </c:pt>
                <c:pt idx="18">
                  <c:v>8.0467808320942302E-2</c:v>
                </c:pt>
                <c:pt idx="19">
                  <c:v>6.2391577708091589E-2</c:v>
                </c:pt>
                <c:pt idx="20">
                  <c:v>9.3525464157008006E-2</c:v>
                </c:pt>
                <c:pt idx="21">
                  <c:v>0.11256569017484258</c:v>
                </c:pt>
                <c:pt idx="22">
                  <c:v>0.12886115642891666</c:v>
                </c:pt>
                <c:pt idx="23">
                  <c:v>0.13987574274384709</c:v>
                </c:pt>
                <c:pt idx="24">
                  <c:v>0.15937334462251415</c:v>
                </c:pt>
                <c:pt idx="25">
                  <c:v>0.11981093547883298</c:v>
                </c:pt>
                <c:pt idx="26">
                  <c:v>0.14628554410416134</c:v>
                </c:pt>
                <c:pt idx="27">
                  <c:v>0.13101299974080841</c:v>
                </c:pt>
                <c:pt idx="28">
                  <c:v>0.12599868388486468</c:v>
                </c:pt>
                <c:pt idx="29">
                  <c:v>0.1338778685336445</c:v>
                </c:pt>
                <c:pt idx="30">
                  <c:v>0.12773109298745536</c:v>
                </c:pt>
                <c:pt idx="31">
                  <c:v>0.11995793272701026</c:v>
                </c:pt>
                <c:pt idx="32">
                  <c:v>0.1166933132836943</c:v>
                </c:pt>
                <c:pt idx="33">
                  <c:v>0.12150040020716607</c:v>
                </c:pt>
                <c:pt idx="34">
                  <c:v>0.12253669335413274</c:v>
                </c:pt>
                <c:pt idx="35">
                  <c:v>0.12187499447171729</c:v>
                </c:pt>
                <c:pt idx="36">
                  <c:v>0.14329363872045939</c:v>
                </c:pt>
                <c:pt idx="37">
                  <c:v>0.13207441601090525</c:v>
                </c:pt>
                <c:pt idx="38">
                  <c:v>0.13219962487300388</c:v>
                </c:pt>
                <c:pt idx="39">
                  <c:v>0.10454402836727018</c:v>
                </c:pt>
                <c:pt idx="40">
                  <c:v>9.4779366185339123E-2</c:v>
                </c:pt>
                <c:pt idx="41">
                  <c:v>7.9142950543077087E-2</c:v>
                </c:pt>
                <c:pt idx="42">
                  <c:v>8.2872149649911173E-2</c:v>
                </c:pt>
                <c:pt idx="43">
                  <c:v>8.6976756965786745E-2</c:v>
                </c:pt>
                <c:pt idx="44">
                  <c:v>8.6924068740941524E-2</c:v>
                </c:pt>
                <c:pt idx="45">
                  <c:v>9.0522581494896281E-2</c:v>
                </c:pt>
              </c:numCache>
            </c:numRef>
          </c:val>
          <c:smooth val="0"/>
          <c:extLst>
            <c:ext xmlns:c16="http://schemas.microsoft.com/office/drawing/2014/chart" uri="{C3380CC4-5D6E-409C-BE32-E72D297353CC}">
              <c16:uniqueId val="{00000001-214B-4CCD-B344-FEF2E65D022E}"/>
            </c:ext>
          </c:extLst>
        </c:ser>
        <c:dLbls>
          <c:showLegendKey val="0"/>
          <c:showVal val="0"/>
          <c:showCatName val="0"/>
          <c:showSerName val="0"/>
          <c:showPercent val="0"/>
          <c:showBubbleSize val="0"/>
        </c:dLbls>
        <c:marker val="1"/>
        <c:smooth val="0"/>
        <c:axId val="-2109725480"/>
        <c:axId val="-2109728744"/>
      </c:lineChart>
      <c:catAx>
        <c:axId val="-2109685080"/>
        <c:scaling>
          <c:orientation val="minMax"/>
        </c:scaling>
        <c:delete val="0"/>
        <c:axPos val="b"/>
        <c:numFmt formatCode="General" sourceLinked="1"/>
        <c:majorTickMark val="none"/>
        <c:minorTickMark val="none"/>
        <c:tickLblPos val="nextTo"/>
        <c:txPr>
          <a:bodyPr/>
          <a:lstStyle/>
          <a:p>
            <a:pPr>
              <a:defRPr sz="1800">
                <a:latin typeface="Garamond"/>
                <a:cs typeface="Garamond"/>
              </a:defRPr>
            </a:pPr>
            <a:endParaRPr lang="en-US"/>
          </a:p>
        </c:txPr>
        <c:crossAx val="-2109682040"/>
        <c:crosses val="autoZero"/>
        <c:auto val="1"/>
        <c:lblAlgn val="ctr"/>
        <c:lblOffset val="100"/>
        <c:tickLblSkip val="5"/>
        <c:tickMarkSkip val="5"/>
        <c:noMultiLvlLbl val="0"/>
      </c:catAx>
      <c:valAx>
        <c:axId val="-2109682040"/>
        <c:scaling>
          <c:orientation val="minMax"/>
          <c:max val="5.5E-2"/>
          <c:min val="0"/>
        </c:scaling>
        <c:delete val="0"/>
        <c:axPos val="l"/>
        <c:numFmt formatCode="0%" sourceLinked="0"/>
        <c:majorTickMark val="none"/>
        <c:minorTickMark val="none"/>
        <c:tickLblPos val="nextTo"/>
        <c:txPr>
          <a:bodyPr/>
          <a:lstStyle/>
          <a:p>
            <a:pPr>
              <a:defRPr sz="1800">
                <a:latin typeface="Garamond"/>
                <a:cs typeface="Garamond"/>
              </a:defRPr>
            </a:pPr>
            <a:endParaRPr lang="en-US"/>
          </a:p>
        </c:txPr>
        <c:crossAx val="-2109685080"/>
        <c:crosses val="autoZero"/>
        <c:crossBetween val="between"/>
      </c:valAx>
      <c:valAx>
        <c:axId val="-2109728744"/>
        <c:scaling>
          <c:orientation val="minMax"/>
          <c:max val="0.3"/>
          <c:min val="0"/>
        </c:scaling>
        <c:delete val="0"/>
        <c:axPos val="r"/>
        <c:numFmt formatCode="0%" sourceLinked="0"/>
        <c:majorTickMark val="none"/>
        <c:minorTickMark val="none"/>
        <c:tickLblPos val="nextTo"/>
        <c:txPr>
          <a:bodyPr/>
          <a:lstStyle/>
          <a:p>
            <a:pPr>
              <a:defRPr sz="1800">
                <a:latin typeface="Garamond"/>
                <a:cs typeface="Garamond"/>
              </a:defRPr>
            </a:pPr>
            <a:endParaRPr lang="en-US"/>
          </a:p>
        </c:txPr>
        <c:crossAx val="-2109725480"/>
        <c:crosses val="max"/>
        <c:crossBetween val="between"/>
        <c:majorUnit val="0.05"/>
      </c:valAx>
      <c:catAx>
        <c:axId val="-2109725480"/>
        <c:scaling>
          <c:orientation val="minMax"/>
        </c:scaling>
        <c:delete val="1"/>
        <c:axPos val="b"/>
        <c:numFmt formatCode="General" sourceLinked="1"/>
        <c:majorTickMark val="out"/>
        <c:minorTickMark val="none"/>
        <c:tickLblPos val="nextTo"/>
        <c:crossAx val="-2109728744"/>
        <c:crosses val="autoZero"/>
        <c:auto val="1"/>
        <c:lblAlgn val="ctr"/>
        <c:lblOffset val="100"/>
        <c:noMultiLvlLbl val="0"/>
      </c:catAx>
    </c:plotArea>
    <c:plotVisOnly val="1"/>
    <c:dispBlanksAs val="gap"/>
    <c:showDLblsOverMax val="0"/>
  </c:chart>
  <c:spPr>
    <a:ln>
      <a:noFill/>
    </a:ln>
  </c:sp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latin typeface="Garamond" panose="02020404030301010803" pitchFamily="18" charset="0"/>
              </a:defRPr>
            </a:pPr>
            <a:r>
              <a:rPr lang="en-US" sz="2200" b="1">
                <a:latin typeface="Garamond" panose="02020404030301010803" pitchFamily="18" charset="0"/>
              </a:rPr>
              <a:t>Corporate Income Tax Revenue                                               </a:t>
            </a:r>
            <a:r>
              <a:rPr lang="en-US" sz="2200" b="0">
                <a:latin typeface="Garamond" panose="02020404030301010803" pitchFamily="18" charset="0"/>
              </a:rPr>
              <a:t>(% National Income)</a:t>
            </a:r>
          </a:p>
        </c:rich>
      </c:tx>
      <c:layout>
        <c:manualLayout>
          <c:xMode val="edge"/>
          <c:yMode val="edge"/>
          <c:x val="0.304637740972034"/>
          <c:y val="2.2318024726547198E-3"/>
        </c:manualLayout>
      </c:layout>
      <c:overlay val="0"/>
    </c:title>
    <c:autoTitleDeleted val="0"/>
    <c:plotArea>
      <c:layout>
        <c:manualLayout>
          <c:layoutTarget val="inner"/>
          <c:xMode val="edge"/>
          <c:yMode val="edge"/>
          <c:x val="5.5259951126798802E-2"/>
          <c:y val="0.13112238088882999"/>
          <c:w val="0.92165104534346998"/>
          <c:h val="0.72705049156990997"/>
        </c:manualLayout>
      </c:layout>
      <c:lineChart>
        <c:grouping val="standard"/>
        <c:varyColors val="0"/>
        <c:ser>
          <c:idx val="1"/>
          <c:order val="1"/>
          <c:tx>
            <c:v>Ireland</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'DataF9(old)'!$BH$5:$BH$50</c:f>
              <c:numCache>
                <c:formatCode>0.0%</c:formatCode>
                <c:ptCount val="46"/>
                <c:pt idx="0">
                  <c:v>2.5905116829712312E-2</c:v>
                </c:pt>
                <c:pt idx="1">
                  <c:v>1.8762332223462796E-2</c:v>
                </c:pt>
                <c:pt idx="2">
                  <c:v>1.6414676321798938E-2</c:v>
                </c:pt>
                <c:pt idx="3">
                  <c:v>1.6420410633682499E-2</c:v>
                </c:pt>
                <c:pt idx="4">
                  <c:v>2.0513269174051656E-2</c:v>
                </c:pt>
                <c:pt idx="5">
                  <c:v>1.4233086927379665E-2</c:v>
                </c:pt>
                <c:pt idx="6">
                  <c:v>1.4456615915438413E-2</c:v>
                </c:pt>
                <c:pt idx="7">
                  <c:v>1.2915708368801609E-2</c:v>
                </c:pt>
                <c:pt idx="8">
                  <c:v>1.5156362606343628E-2</c:v>
                </c:pt>
                <c:pt idx="9">
                  <c:v>1.7034576859450295E-2</c:v>
                </c:pt>
                <c:pt idx="10">
                  <c:v>1.4947887586046111E-2</c:v>
                </c:pt>
                <c:pt idx="11">
                  <c:v>1.7275096253558723E-2</c:v>
                </c:pt>
                <c:pt idx="12">
                  <c:v>1.7240313421112045E-2</c:v>
                </c:pt>
                <c:pt idx="13">
                  <c:v>1.4686764899334162E-2</c:v>
                </c:pt>
                <c:pt idx="14">
                  <c:v>1.3079894077786723E-2</c:v>
                </c:pt>
                <c:pt idx="15">
                  <c:v>1.261177650808239E-2</c:v>
                </c:pt>
                <c:pt idx="16">
                  <c:v>1.3993201416185198E-2</c:v>
                </c:pt>
                <c:pt idx="17">
                  <c:v>1.3174457585123646E-2</c:v>
                </c:pt>
                <c:pt idx="18">
                  <c:v>1.6294321525058518E-2</c:v>
                </c:pt>
                <c:pt idx="19">
                  <c:v>1.3601766074380016E-2</c:v>
                </c:pt>
                <c:pt idx="20">
                  <c:v>1.9309402360900313E-2</c:v>
                </c:pt>
                <c:pt idx="21">
                  <c:v>2.3222522629056289E-2</c:v>
                </c:pt>
                <c:pt idx="22">
                  <c:v>2.7549230739559619E-2</c:v>
                </c:pt>
                <c:pt idx="23">
                  <c:v>3.2593190833083124E-2</c:v>
                </c:pt>
                <c:pt idx="24">
                  <c:v>3.6276108360581399E-2</c:v>
                </c:pt>
                <c:pt idx="25">
                  <c:v>3.3246875862972744E-2</c:v>
                </c:pt>
                <c:pt idx="26">
                  <c:v>3.7355231525618343E-2</c:v>
                </c:pt>
                <c:pt idx="27">
                  <c:v>3.9083939516942251E-2</c:v>
                </c:pt>
                <c:pt idx="28">
                  <c:v>4.1232805369133721E-2</c:v>
                </c:pt>
                <c:pt idx="29">
                  <c:v>4.8915669499474179E-2</c:v>
                </c:pt>
                <c:pt idx="30">
                  <c:v>4.7551645510968035E-2</c:v>
                </c:pt>
                <c:pt idx="31">
                  <c:v>4.6157143968093499E-2</c:v>
                </c:pt>
                <c:pt idx="32">
                  <c:v>4.9027696258253844E-2</c:v>
                </c:pt>
                <c:pt idx="33">
                  <c:v>4.795486136921133E-2</c:v>
                </c:pt>
                <c:pt idx="34">
                  <c:v>4.6551021831016608E-2</c:v>
                </c:pt>
                <c:pt idx="35">
                  <c:v>4.4506605617197215E-2</c:v>
                </c:pt>
                <c:pt idx="36">
                  <c:v>4.975112327788854E-2</c:v>
                </c:pt>
                <c:pt idx="37">
                  <c:v>4.497002067539628E-2</c:v>
                </c:pt>
                <c:pt idx="38">
                  <c:v>3.7413075692452877E-2</c:v>
                </c:pt>
                <c:pt idx="39">
                  <c:v>3.3372115557766022E-2</c:v>
                </c:pt>
                <c:pt idx="40">
                  <c:v>3.4352000696651716E-2</c:v>
                </c:pt>
                <c:pt idx="41">
                  <c:v>3.2520413203802723E-2</c:v>
                </c:pt>
                <c:pt idx="42">
                  <c:v>3.4006466774160346E-2</c:v>
                </c:pt>
                <c:pt idx="43">
                  <c:v>3.4283975675502218E-2</c:v>
                </c:pt>
                <c:pt idx="44">
                  <c:v>3.4566239268257998E-2</c:v>
                </c:pt>
                <c:pt idx="45">
                  <c:v>4.8288674207826877E-2</c:v>
                </c:pt>
              </c:numCache>
            </c:numRef>
          </c:val>
          <c:smooth val="0"/>
          <c:extLst>
            <c:ext xmlns:c16="http://schemas.microsoft.com/office/drawing/2014/chart" uri="{C3380CC4-5D6E-409C-BE32-E72D297353CC}">
              <c16:uniqueId val="{00000000-E01E-4798-8B9A-C93A7EDFB210}"/>
            </c:ext>
          </c:extLst>
        </c:ser>
        <c:ser>
          <c:idx val="0"/>
          <c:order val="0"/>
          <c:tx>
            <c:v>France, Germany, Italy, United Kingdom</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Lit>
              <c:formatCode>General</c:formatCode>
              <c:ptCount val="46"/>
              <c:pt idx="0">
                <c:v>2.4314733847184699E-2</c:v>
              </c:pt>
              <c:pt idx="1">
                <c:v>2.1315620167997502E-2</c:v>
              </c:pt>
              <c:pt idx="2">
                <c:v>2.1290650934132301E-2</c:v>
              </c:pt>
              <c:pt idx="3">
                <c:v>2.2820275273527198E-2</c:v>
              </c:pt>
              <c:pt idx="4">
                <c:v>2.5010806884504602E-2</c:v>
              </c:pt>
              <c:pt idx="5">
                <c:v>1.9747310295807001E-2</c:v>
              </c:pt>
              <c:pt idx="6">
                <c:v>2.0695115028048001E-2</c:v>
              </c:pt>
              <c:pt idx="7">
                <c:v>2.3076290093647599E-2</c:v>
              </c:pt>
              <c:pt idx="8">
                <c:v>2.40666230986629E-2</c:v>
              </c:pt>
              <c:pt idx="9">
                <c:v>2.44150543574976E-2</c:v>
              </c:pt>
              <c:pt idx="10">
                <c:v>2.5592073859016001E-2</c:v>
              </c:pt>
              <c:pt idx="11">
                <c:v>2.6636917058764299E-2</c:v>
              </c:pt>
              <c:pt idx="12">
                <c:v>2.8701448100315601E-2</c:v>
              </c:pt>
              <c:pt idx="13">
                <c:v>2.8913993715628201E-2</c:v>
              </c:pt>
              <c:pt idx="14">
                <c:v>3.0405154367704901E-2</c:v>
              </c:pt>
              <c:pt idx="15">
                <c:v>3.2266214843574802E-2</c:v>
              </c:pt>
              <c:pt idx="16">
                <c:v>3.1939642812712402E-2</c:v>
              </c:pt>
              <c:pt idx="17">
                <c:v>3.0633312919384599E-2</c:v>
              </c:pt>
              <c:pt idx="18">
                <c:v>3.06835664655003E-2</c:v>
              </c:pt>
              <c:pt idx="19">
                <c:v>3.3470135314765503E-2</c:v>
              </c:pt>
              <c:pt idx="20">
                <c:v>3.0027701024196201E-2</c:v>
              </c:pt>
              <c:pt idx="21">
                <c:v>2.6608366468719401E-2</c:v>
              </c:pt>
              <c:pt idx="22">
                <c:v>2.6049167864583E-2</c:v>
              </c:pt>
              <c:pt idx="23">
                <c:v>2.35226793616857E-2</c:v>
              </c:pt>
              <c:pt idx="24">
                <c:v>2.2364507411201801E-2</c:v>
              </c:pt>
              <c:pt idx="25">
                <c:v>2.30381787339871E-2</c:v>
              </c:pt>
              <c:pt idx="26">
                <c:v>2.7265815030202398E-2</c:v>
              </c:pt>
              <c:pt idx="27">
                <c:v>3.1121782420770301E-2</c:v>
              </c:pt>
              <c:pt idx="28">
                <c:v>2.9315229135597101E-2</c:v>
              </c:pt>
              <c:pt idx="29">
                <c:v>3.08859449897987E-2</c:v>
              </c:pt>
              <c:pt idx="30">
                <c:v>3.0589953587544801E-2</c:v>
              </c:pt>
              <c:pt idx="31">
                <c:v>2.80640536459935E-2</c:v>
              </c:pt>
              <c:pt idx="32">
                <c:v>2.5897859318298699E-2</c:v>
              </c:pt>
              <c:pt idx="33">
                <c:v>2.46975862430679E-2</c:v>
              </c:pt>
              <c:pt idx="34">
                <c:v>2.6846007169025798E-2</c:v>
              </c:pt>
              <c:pt idx="35">
                <c:v>2.69873957950152E-2</c:v>
              </c:pt>
              <c:pt idx="36">
                <c:v>3.2730852284793201E-2</c:v>
              </c:pt>
              <c:pt idx="37">
                <c:v>3.2364554018510398E-2</c:v>
              </c:pt>
              <c:pt idx="38">
                <c:v>3.1191661796548399E-2</c:v>
              </c:pt>
              <c:pt idx="39">
                <c:v>2.1369299483242399E-2</c:v>
              </c:pt>
              <c:pt idx="40">
                <c:v>2.5183975566015999E-2</c:v>
              </c:pt>
              <c:pt idx="41">
                <c:v>2.6443525042208101E-2</c:v>
              </c:pt>
              <c:pt idx="42">
                <c:v>2.6639738914574902E-2</c:v>
              </c:pt>
              <c:pt idx="43">
                <c:v>2.6961669040684901E-2</c:v>
              </c:pt>
              <c:pt idx="44">
                <c:v>2.48750598464841E-2</c:v>
              </c:pt>
              <c:pt idx="45">
                <c:v>2.4337142438078999E-2</c:v>
              </c:pt>
            </c:numLit>
          </c:val>
          <c:smooth val="0"/>
          <c:extLst>
            <c:ext xmlns:c16="http://schemas.microsoft.com/office/drawing/2014/chart" uri="{C3380CC4-5D6E-409C-BE32-E72D297353CC}">
              <c16:uniqueId val="{00000001-E01E-4798-8B9A-C93A7EDFB210}"/>
            </c:ext>
          </c:extLst>
        </c:ser>
        <c:dLbls>
          <c:showLegendKey val="0"/>
          <c:showVal val="0"/>
          <c:showCatName val="0"/>
          <c:showSerName val="0"/>
          <c:showPercent val="0"/>
          <c:showBubbleSize val="0"/>
        </c:dLbls>
        <c:smooth val="0"/>
        <c:axId val="-2109652008"/>
        <c:axId val="-2109649032"/>
      </c:lineChart>
      <c:catAx>
        <c:axId val="-2109652008"/>
        <c:scaling>
          <c:orientation val="minMax"/>
        </c:scaling>
        <c:delete val="0"/>
        <c:axPos val="b"/>
        <c:numFmt formatCode="General" sourceLinked="1"/>
        <c:majorTickMark val="none"/>
        <c:minorTickMark val="none"/>
        <c:tickLblPos val="nextTo"/>
        <c:txPr>
          <a:bodyPr/>
          <a:lstStyle/>
          <a:p>
            <a:pPr>
              <a:defRPr sz="1800">
                <a:latin typeface="Garamond" panose="02020404030301010803" pitchFamily="18" charset="0"/>
              </a:defRPr>
            </a:pPr>
            <a:endParaRPr lang="en-US"/>
          </a:p>
        </c:txPr>
        <c:crossAx val="-2109649032"/>
        <c:crosses val="autoZero"/>
        <c:auto val="1"/>
        <c:lblAlgn val="ctr"/>
        <c:lblOffset val="100"/>
        <c:tickLblSkip val="5"/>
        <c:tickMarkSkip val="5"/>
        <c:noMultiLvlLbl val="0"/>
      </c:catAx>
      <c:valAx>
        <c:axId val="-2109649032"/>
        <c:scaling>
          <c:orientation val="minMax"/>
          <c:max val="0.05"/>
          <c:min val="0.01"/>
        </c:scaling>
        <c:delete val="0"/>
        <c:axPos val="l"/>
        <c:majorGridlines>
          <c:spPr>
            <a:ln>
              <a:noFill/>
            </a:ln>
          </c:spPr>
        </c:majorGridlines>
        <c:numFmt formatCode="0%" sourceLinked="0"/>
        <c:majorTickMark val="none"/>
        <c:minorTickMark val="none"/>
        <c:tickLblPos val="nextTo"/>
        <c:txPr>
          <a:bodyPr/>
          <a:lstStyle/>
          <a:p>
            <a:pPr>
              <a:defRPr sz="1800">
                <a:latin typeface="Garamond" panose="02020404030301010803" pitchFamily="18" charset="0"/>
              </a:defRPr>
            </a:pPr>
            <a:endParaRPr lang="en-US"/>
          </a:p>
        </c:txPr>
        <c:crossAx val="-2109652008"/>
        <c:crosses val="autoZero"/>
        <c:crossBetween val="between"/>
        <c:majorUnit val="0.01"/>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latin typeface="Garamond" panose="02020404030301010803" pitchFamily="18" charset="0"/>
              </a:defRPr>
            </a:pPr>
            <a:r>
              <a:rPr lang="en-US" sz="2200" b="1">
                <a:latin typeface="Garamond" panose="02020404030301010803" pitchFamily="18" charset="0"/>
              </a:rPr>
              <a:t>Corporate Income Tax Revenue                                                </a:t>
            </a:r>
            <a:r>
              <a:rPr lang="en-US" sz="2200" b="0">
                <a:latin typeface="Garamond" panose="02020404030301010803" pitchFamily="18" charset="0"/>
              </a:rPr>
              <a:t>(% Net National</a:t>
            </a:r>
            <a:r>
              <a:rPr lang="en-US" sz="2200" b="0" baseline="0">
                <a:latin typeface="Garamond" panose="02020404030301010803" pitchFamily="18" charset="0"/>
              </a:rPr>
              <a:t> Income</a:t>
            </a:r>
            <a:r>
              <a:rPr lang="en-US" sz="2200" b="0">
                <a:latin typeface="Garamond" panose="02020404030301010803" pitchFamily="18" charset="0"/>
              </a:rPr>
              <a:t>)</a:t>
            </a:r>
          </a:p>
        </c:rich>
      </c:tx>
      <c:layout>
        <c:manualLayout>
          <c:xMode val="edge"/>
          <c:yMode val="edge"/>
          <c:x val="0.32256115865558199"/>
          <c:y val="2.0338983050847401E-2"/>
        </c:manualLayout>
      </c:layout>
      <c:overlay val="0"/>
    </c:title>
    <c:autoTitleDeleted val="0"/>
    <c:plotArea>
      <c:layout>
        <c:manualLayout>
          <c:layoutTarget val="inner"/>
          <c:xMode val="edge"/>
          <c:yMode val="edge"/>
          <c:x val="7.2287753069129004E-2"/>
          <c:y val="0.13112238088882999"/>
          <c:w val="0.92165104534346998"/>
          <c:h val="0.72705049156990997"/>
        </c:manualLayout>
      </c:layout>
      <c:lineChart>
        <c:grouping val="standard"/>
        <c:varyColors val="0"/>
        <c:ser>
          <c:idx val="1"/>
          <c:order val="1"/>
          <c:tx>
            <c:v>Ireland</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'DataF9(old)'!$BH$5:$BH$50</c:f>
              <c:numCache>
                <c:formatCode>0.0%</c:formatCode>
                <c:ptCount val="46"/>
                <c:pt idx="0">
                  <c:v>2.5905116829712312E-2</c:v>
                </c:pt>
                <c:pt idx="1">
                  <c:v>1.8762332223462796E-2</c:v>
                </c:pt>
                <c:pt idx="2">
                  <c:v>1.6414676321798938E-2</c:v>
                </c:pt>
                <c:pt idx="3">
                  <c:v>1.6420410633682499E-2</c:v>
                </c:pt>
                <c:pt idx="4">
                  <c:v>2.0513269174051656E-2</c:v>
                </c:pt>
                <c:pt idx="5">
                  <c:v>1.4233086927379665E-2</c:v>
                </c:pt>
                <c:pt idx="6">
                  <c:v>1.4456615915438413E-2</c:v>
                </c:pt>
                <c:pt idx="7">
                  <c:v>1.2915708368801609E-2</c:v>
                </c:pt>
                <c:pt idx="8">
                  <c:v>1.5156362606343628E-2</c:v>
                </c:pt>
                <c:pt idx="9">
                  <c:v>1.7034576859450295E-2</c:v>
                </c:pt>
                <c:pt idx="10">
                  <c:v>1.4947887586046111E-2</c:v>
                </c:pt>
                <c:pt idx="11">
                  <c:v>1.7275096253558723E-2</c:v>
                </c:pt>
                <c:pt idx="12">
                  <c:v>1.7240313421112045E-2</c:v>
                </c:pt>
                <c:pt idx="13">
                  <c:v>1.4686764899334162E-2</c:v>
                </c:pt>
                <c:pt idx="14">
                  <c:v>1.3079894077786723E-2</c:v>
                </c:pt>
                <c:pt idx="15">
                  <c:v>1.261177650808239E-2</c:v>
                </c:pt>
                <c:pt idx="16">
                  <c:v>1.3993201416185198E-2</c:v>
                </c:pt>
                <c:pt idx="17">
                  <c:v>1.3174457585123646E-2</c:v>
                </c:pt>
                <c:pt idx="18">
                  <c:v>1.6294321525058518E-2</c:v>
                </c:pt>
                <c:pt idx="19">
                  <c:v>1.3601766074380016E-2</c:v>
                </c:pt>
                <c:pt idx="20">
                  <c:v>1.9309402360900313E-2</c:v>
                </c:pt>
                <c:pt idx="21">
                  <c:v>2.3222522629056289E-2</c:v>
                </c:pt>
                <c:pt idx="22">
                  <c:v>2.7549230739559619E-2</c:v>
                </c:pt>
                <c:pt idx="23">
                  <c:v>3.2593190833083124E-2</c:v>
                </c:pt>
                <c:pt idx="24">
                  <c:v>3.6276108360581399E-2</c:v>
                </c:pt>
                <c:pt idx="25">
                  <c:v>3.3246875862972744E-2</c:v>
                </c:pt>
                <c:pt idx="26">
                  <c:v>3.7355231525618343E-2</c:v>
                </c:pt>
                <c:pt idx="27">
                  <c:v>3.9083939516942251E-2</c:v>
                </c:pt>
                <c:pt idx="28">
                  <c:v>4.1232805369133721E-2</c:v>
                </c:pt>
                <c:pt idx="29">
                  <c:v>4.8915669499474179E-2</c:v>
                </c:pt>
                <c:pt idx="30">
                  <c:v>4.7551645510968035E-2</c:v>
                </c:pt>
                <c:pt idx="31">
                  <c:v>4.6157143968093499E-2</c:v>
                </c:pt>
                <c:pt idx="32">
                  <c:v>4.9027696258253844E-2</c:v>
                </c:pt>
                <c:pt idx="33">
                  <c:v>4.795486136921133E-2</c:v>
                </c:pt>
                <c:pt idx="34">
                  <c:v>4.6551021831016608E-2</c:v>
                </c:pt>
                <c:pt idx="35">
                  <c:v>4.4506605617197215E-2</c:v>
                </c:pt>
                <c:pt idx="36">
                  <c:v>4.975112327788854E-2</c:v>
                </c:pt>
                <c:pt idx="37">
                  <c:v>4.497002067539628E-2</c:v>
                </c:pt>
                <c:pt idx="38">
                  <c:v>3.7413075692452877E-2</c:v>
                </c:pt>
                <c:pt idx="39">
                  <c:v>3.3372115557766022E-2</c:v>
                </c:pt>
                <c:pt idx="40">
                  <c:v>3.4352000696651716E-2</c:v>
                </c:pt>
                <c:pt idx="41">
                  <c:v>3.2520413203802723E-2</c:v>
                </c:pt>
                <c:pt idx="42">
                  <c:v>3.4006466774160346E-2</c:v>
                </c:pt>
                <c:pt idx="43">
                  <c:v>3.4283975675502218E-2</c:v>
                </c:pt>
                <c:pt idx="44">
                  <c:v>3.4566239268257998E-2</c:v>
                </c:pt>
                <c:pt idx="45">
                  <c:v>4.8288674207826877E-2</c:v>
                </c:pt>
              </c:numCache>
            </c:numRef>
          </c:val>
          <c:smooth val="0"/>
          <c:extLst>
            <c:ext xmlns:c16="http://schemas.microsoft.com/office/drawing/2014/chart" uri="{C3380CC4-5D6E-409C-BE32-E72D297353CC}">
              <c16:uniqueId val="{00000000-102D-4970-BF96-08B62CA0A9F1}"/>
            </c:ext>
          </c:extLst>
        </c:ser>
        <c:ser>
          <c:idx val="2"/>
          <c:order val="2"/>
          <c:tx>
            <c:v>US</c:v>
          </c:tx>
          <c:spPr>
            <a:ln>
              <a:solidFill>
                <a:schemeClr val="bg1">
                  <a:lumMod val="75000"/>
                </a:schemeClr>
              </a:solidFill>
            </a:ln>
          </c:spPr>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'DataF9(old)'!$BJ$5:$BJ$50</c:f>
              <c:numCache>
                <c:formatCode>0.0%</c:formatCode>
                <c:ptCount val="46"/>
                <c:pt idx="0">
                  <c:v>3.8896925858951173E-2</c:v>
                </c:pt>
                <c:pt idx="1">
                  <c:v>2.9728613569321535E-2</c:v>
                </c:pt>
                <c:pt idx="2">
                  <c:v>3.2625111308993766E-2</c:v>
                </c:pt>
                <c:pt idx="3">
                  <c:v>3.3138424821002391E-2</c:v>
                </c:pt>
                <c:pt idx="4">
                  <c:v>3.3095202842759845E-2</c:v>
                </c:pt>
                <c:pt idx="5">
                  <c:v>3.2591137757563234E-2</c:v>
                </c:pt>
                <c:pt idx="6">
                  <c:v>3.0185781520931387E-2</c:v>
                </c:pt>
                <c:pt idx="7">
                  <c:v>3.5662978818035249E-2</c:v>
                </c:pt>
                <c:pt idx="8">
                  <c:v>3.4869698014680525E-2</c:v>
                </c:pt>
                <c:pt idx="9">
                  <c:v>3.4911484743350235E-2</c:v>
                </c:pt>
                <c:pt idx="10">
                  <c:v>3.2398219878028676E-2</c:v>
                </c:pt>
                <c:pt idx="11">
                  <c:v>2.7910804158554056E-2</c:v>
                </c:pt>
                <c:pt idx="12">
                  <c:v>2.2629207153921981E-2</c:v>
                </c:pt>
                <c:pt idx="13">
                  <c:v>1.6759026302891684E-2</c:v>
                </c:pt>
                <c:pt idx="14">
                  <c:v>2.1409407665505229E-2</c:v>
                </c:pt>
                <c:pt idx="15">
                  <c:v>2.1873948211280605E-2</c:v>
                </c:pt>
                <c:pt idx="16">
                  <c:v>2.1653760199573827E-2</c:v>
                </c:pt>
                <c:pt idx="17">
                  <c:v>2.5894591182753935E-2</c:v>
                </c:pt>
                <c:pt idx="18">
                  <c:v>2.6280767347665466E-2</c:v>
                </c:pt>
                <c:pt idx="19">
                  <c:v>2.7106770942244156E-2</c:v>
                </c:pt>
                <c:pt idx="20">
                  <c:v>2.3231865927999838E-2</c:v>
                </c:pt>
                <c:pt idx="21">
                  <c:v>2.1750448313761783E-2</c:v>
                </c:pt>
                <c:pt idx="22">
                  <c:v>2.2978344273324E-2</c:v>
                </c:pt>
                <c:pt idx="23">
                  <c:v>2.5958851741155208E-2</c:v>
                </c:pt>
                <c:pt idx="24">
                  <c:v>2.7071268036871765E-2</c:v>
                </c:pt>
                <c:pt idx="25">
                  <c:v>2.8950844972605909E-2</c:v>
                </c:pt>
                <c:pt idx="26">
                  <c:v>2.9504304722149755E-2</c:v>
                </c:pt>
                <c:pt idx="27">
                  <c:v>2.9331879030946834E-2</c:v>
                </c:pt>
                <c:pt idx="28">
                  <c:v>2.705954971809655E-2</c:v>
                </c:pt>
                <c:pt idx="29">
                  <c:v>2.6831122963817212E-2</c:v>
                </c:pt>
                <c:pt idx="30">
                  <c:v>2.5746828337262825E-2</c:v>
                </c:pt>
                <c:pt idx="31">
                  <c:v>1.812098512727827E-2</c:v>
                </c:pt>
                <c:pt idx="32">
                  <c:v>1.6618663106137674E-2</c:v>
                </c:pt>
                <c:pt idx="33">
                  <c:v>2.1266803187283304E-2</c:v>
                </c:pt>
                <c:pt idx="34">
                  <c:v>2.5985636900074948E-2</c:v>
                </c:pt>
                <c:pt idx="35">
                  <c:v>3.3313137244434958E-2</c:v>
                </c:pt>
                <c:pt idx="36">
                  <c:v>3.541924896707984E-2</c:v>
                </c:pt>
                <c:pt idx="37">
                  <c:v>3.1337266869024626E-2</c:v>
                </c:pt>
                <c:pt idx="38">
                  <c:v>2.0067429472633937E-2</c:v>
                </c:pt>
                <c:pt idx="39">
                  <c:v>1.6374432010291848E-2</c:v>
                </c:pt>
                <c:pt idx="40">
                  <c:v>2.0962337611366223E-2</c:v>
                </c:pt>
                <c:pt idx="41">
                  <c:v>2.0532548699474996E-2</c:v>
                </c:pt>
                <c:pt idx="42">
                  <c:v>2.3267569816312162E-2</c:v>
                </c:pt>
                <c:pt idx="43">
                  <c:v>2.4583104646654856E-2</c:v>
                </c:pt>
                <c:pt idx="44">
                  <c:v>2.5029909132302575E-2</c:v>
                </c:pt>
                <c:pt idx="45">
                  <c:v>2.5271678167669946E-2</c:v>
                </c:pt>
              </c:numCache>
            </c:numRef>
          </c:val>
          <c:smooth val="0"/>
          <c:extLst>
            <c:ext xmlns:c16="http://schemas.microsoft.com/office/drawing/2014/chart" uri="{C3380CC4-5D6E-409C-BE32-E72D297353CC}">
              <c16:uniqueId val="{00000001-102D-4970-BF96-08B62CA0A9F1}"/>
            </c:ext>
          </c:extLst>
        </c:ser>
        <c:ser>
          <c:idx val="0"/>
          <c:order val="0"/>
          <c:tx>
            <c:v>France, Germany, Italy, United Kingdom</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Lit>
              <c:formatCode>General</c:formatCode>
              <c:ptCount val="46"/>
              <c:pt idx="0">
                <c:v>2.4314733847184699E-2</c:v>
              </c:pt>
              <c:pt idx="1">
                <c:v>2.1315620167997502E-2</c:v>
              </c:pt>
              <c:pt idx="2">
                <c:v>2.1290650934132301E-2</c:v>
              </c:pt>
              <c:pt idx="3">
                <c:v>2.2820275273527198E-2</c:v>
              </c:pt>
              <c:pt idx="4">
                <c:v>2.5010806884504602E-2</c:v>
              </c:pt>
              <c:pt idx="5">
                <c:v>1.9747310295807001E-2</c:v>
              </c:pt>
              <c:pt idx="6">
                <c:v>2.0695115028048001E-2</c:v>
              </c:pt>
              <c:pt idx="7">
                <c:v>2.3076290093647599E-2</c:v>
              </c:pt>
              <c:pt idx="8">
                <c:v>2.40666230986629E-2</c:v>
              </c:pt>
              <c:pt idx="9">
                <c:v>2.44150543574976E-2</c:v>
              </c:pt>
              <c:pt idx="10">
                <c:v>2.5592073859016001E-2</c:v>
              </c:pt>
              <c:pt idx="11">
                <c:v>2.6636917058764299E-2</c:v>
              </c:pt>
              <c:pt idx="12">
                <c:v>2.8701448100315601E-2</c:v>
              </c:pt>
              <c:pt idx="13">
                <c:v>2.8913993715628201E-2</c:v>
              </c:pt>
              <c:pt idx="14">
                <c:v>3.0405154367704901E-2</c:v>
              </c:pt>
              <c:pt idx="15">
                <c:v>3.2266214843574802E-2</c:v>
              </c:pt>
              <c:pt idx="16">
                <c:v>3.1939642812712402E-2</c:v>
              </c:pt>
              <c:pt idx="17">
                <c:v>3.0633312919384599E-2</c:v>
              </c:pt>
              <c:pt idx="18">
                <c:v>3.06835664655003E-2</c:v>
              </c:pt>
              <c:pt idx="19">
                <c:v>3.3470135314765503E-2</c:v>
              </c:pt>
              <c:pt idx="20">
                <c:v>3.0027701024196201E-2</c:v>
              </c:pt>
              <c:pt idx="21">
                <c:v>2.6608366468719401E-2</c:v>
              </c:pt>
              <c:pt idx="22">
                <c:v>2.6049167864583E-2</c:v>
              </c:pt>
              <c:pt idx="23">
                <c:v>2.35226793616857E-2</c:v>
              </c:pt>
              <c:pt idx="24">
                <c:v>2.2364507411201801E-2</c:v>
              </c:pt>
              <c:pt idx="25">
                <c:v>2.30381787339871E-2</c:v>
              </c:pt>
              <c:pt idx="26">
                <c:v>2.7265815030202398E-2</c:v>
              </c:pt>
              <c:pt idx="27">
                <c:v>3.1121782420770301E-2</c:v>
              </c:pt>
              <c:pt idx="28">
                <c:v>2.9315229135597101E-2</c:v>
              </c:pt>
              <c:pt idx="29">
                <c:v>3.08859449897987E-2</c:v>
              </c:pt>
              <c:pt idx="30">
                <c:v>3.0589953587544801E-2</c:v>
              </c:pt>
              <c:pt idx="31">
                <c:v>2.80640536459935E-2</c:v>
              </c:pt>
              <c:pt idx="32">
                <c:v>2.5897859318298699E-2</c:v>
              </c:pt>
              <c:pt idx="33">
                <c:v>2.46975862430679E-2</c:v>
              </c:pt>
              <c:pt idx="34">
                <c:v>2.6846007169025798E-2</c:v>
              </c:pt>
              <c:pt idx="35">
                <c:v>2.69873957950152E-2</c:v>
              </c:pt>
              <c:pt idx="36">
                <c:v>3.2730852284793201E-2</c:v>
              </c:pt>
              <c:pt idx="37">
                <c:v>3.2364554018510398E-2</c:v>
              </c:pt>
              <c:pt idx="38">
                <c:v>3.1191661796548399E-2</c:v>
              </c:pt>
              <c:pt idx="39">
                <c:v>2.1369299483242399E-2</c:v>
              </c:pt>
              <c:pt idx="40">
                <c:v>2.5183975566015999E-2</c:v>
              </c:pt>
              <c:pt idx="41">
                <c:v>2.6443525042208101E-2</c:v>
              </c:pt>
              <c:pt idx="42">
                <c:v>2.6639738914574902E-2</c:v>
              </c:pt>
              <c:pt idx="43">
                <c:v>2.6961669040684901E-2</c:v>
              </c:pt>
              <c:pt idx="44">
                <c:v>2.48750598464841E-2</c:v>
              </c:pt>
              <c:pt idx="45">
                <c:v>2.4337142438078999E-2</c:v>
              </c:pt>
            </c:numLit>
          </c:val>
          <c:smooth val="0"/>
          <c:extLst>
            <c:ext xmlns:c16="http://schemas.microsoft.com/office/drawing/2014/chart" uri="{C3380CC4-5D6E-409C-BE32-E72D297353CC}">
              <c16:uniqueId val="{00000002-102D-4970-BF96-08B62CA0A9F1}"/>
            </c:ext>
          </c:extLst>
        </c:ser>
        <c:dLbls>
          <c:showLegendKey val="0"/>
          <c:showVal val="0"/>
          <c:showCatName val="0"/>
          <c:showSerName val="0"/>
          <c:showPercent val="0"/>
          <c:showBubbleSize val="0"/>
        </c:dLbls>
        <c:smooth val="0"/>
        <c:axId val="-2080980680"/>
        <c:axId val="-2080983672"/>
      </c:lineChart>
      <c:catAx>
        <c:axId val="-2080980680"/>
        <c:scaling>
          <c:orientation val="minMax"/>
        </c:scaling>
        <c:delete val="0"/>
        <c:axPos val="b"/>
        <c:numFmt formatCode="General" sourceLinked="1"/>
        <c:majorTickMark val="none"/>
        <c:minorTickMark val="none"/>
        <c:tickLblPos val="nextTo"/>
        <c:txPr>
          <a:bodyPr/>
          <a:lstStyle/>
          <a:p>
            <a:pPr>
              <a:defRPr sz="1800">
                <a:latin typeface="Garamond" panose="02020404030301010803" pitchFamily="18" charset="0"/>
              </a:defRPr>
            </a:pPr>
            <a:endParaRPr lang="en-US"/>
          </a:p>
        </c:txPr>
        <c:crossAx val="-2080983672"/>
        <c:crosses val="autoZero"/>
        <c:auto val="1"/>
        <c:lblAlgn val="ctr"/>
        <c:lblOffset val="100"/>
        <c:tickLblSkip val="5"/>
        <c:tickMarkSkip val="5"/>
        <c:noMultiLvlLbl val="0"/>
      </c:catAx>
      <c:valAx>
        <c:axId val="-2080983672"/>
        <c:scaling>
          <c:orientation val="minMax"/>
          <c:max val="0.05"/>
          <c:min val="0.01"/>
        </c:scaling>
        <c:delete val="0"/>
        <c:axPos val="l"/>
        <c:majorGridlines>
          <c:spPr>
            <a:ln>
              <a:noFill/>
            </a:ln>
          </c:spPr>
        </c:majorGridlines>
        <c:numFmt formatCode="0.0%" sourceLinked="0"/>
        <c:majorTickMark val="none"/>
        <c:minorTickMark val="none"/>
        <c:tickLblPos val="nextTo"/>
        <c:txPr>
          <a:bodyPr/>
          <a:lstStyle/>
          <a:p>
            <a:pPr>
              <a:defRPr sz="1800">
                <a:latin typeface="Garamond" panose="02020404030301010803" pitchFamily="18" charset="0"/>
              </a:defRPr>
            </a:pPr>
            <a:endParaRPr lang="en-US"/>
          </a:p>
        </c:txPr>
        <c:crossAx val="-2080980680"/>
        <c:crosses val="autoZero"/>
        <c:crossBetween val="between"/>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Corporate income tax revenue</a:t>
            </a:r>
          </a:p>
          <a:p>
            <a:pPr>
              <a:defRPr sz="2200" b="0"/>
            </a:pPr>
            <a:r>
              <a:rPr lang="en-US" sz="2200" b="0" baseline="0"/>
              <a:t>(% of national income</a:t>
            </a:r>
            <a:r>
              <a:rPr lang="en-US" sz="2200" b="0"/>
              <a:t>)</a:t>
            </a:r>
          </a:p>
        </c:rich>
      </c:tx>
      <c:layout>
        <c:manualLayout>
          <c:xMode val="edge"/>
          <c:yMode val="edge"/>
          <c:x val="0.35859372759069202"/>
          <c:y val="2.0674030625257899E-3"/>
        </c:manualLayout>
      </c:layout>
      <c:overlay val="1"/>
    </c:title>
    <c:autoTitleDeleted val="0"/>
    <c:plotArea>
      <c:layout>
        <c:manualLayout>
          <c:layoutTarget val="inner"/>
          <c:xMode val="edge"/>
          <c:yMode val="edge"/>
          <c:x val="7.8435200722860504E-2"/>
          <c:y val="9.0193426222897999E-2"/>
          <c:w val="0.92030115316855698"/>
          <c:h val="0.67551507064805605"/>
        </c:manualLayout>
      </c:layout>
      <c:barChart>
        <c:barDir val="col"/>
        <c:grouping val="stacked"/>
        <c:varyColors val="0"/>
        <c:ser>
          <c:idx val="0"/>
          <c:order val="0"/>
          <c:spPr>
            <a:solidFill>
              <a:schemeClr val="tx2">
                <a:lumMod val="60000"/>
                <a:lumOff val="40000"/>
              </a:schemeClr>
            </a:solidFill>
            <a:ln>
              <a:noFill/>
            </a:ln>
          </c:spPr>
          <c:invertIfNegative val="0"/>
          <c:dPt>
            <c:idx val="0"/>
            <c:invertIfNegative val="0"/>
            <c:bubble3D val="0"/>
            <c:spPr>
              <a:solidFill>
                <a:schemeClr val="accent2">
                  <a:lumMod val="60000"/>
                  <a:lumOff val="40000"/>
                </a:schemeClr>
              </a:solidFill>
              <a:ln>
                <a:noFill/>
              </a:ln>
            </c:spPr>
            <c:extLst>
              <c:ext xmlns:c16="http://schemas.microsoft.com/office/drawing/2014/chart" uri="{C3380CC4-5D6E-409C-BE32-E72D297353CC}">
                <c16:uniqueId val="{00000001-5FC3-4DD7-BB96-A26FE04A4583}"/>
              </c:ext>
            </c:extLst>
          </c:dPt>
          <c:dPt>
            <c:idx val="1"/>
            <c:invertIfNegative val="0"/>
            <c:bubble3D val="0"/>
            <c:spPr>
              <a:solidFill>
                <a:srgbClr val="D99694"/>
              </a:solidFill>
              <a:ln>
                <a:noFill/>
              </a:ln>
            </c:spPr>
            <c:extLst>
              <c:ext xmlns:c16="http://schemas.microsoft.com/office/drawing/2014/chart" uri="{C3380CC4-5D6E-409C-BE32-E72D297353CC}">
                <c16:uniqueId val="{00000003-5FC3-4DD7-BB96-A26FE04A4583}"/>
              </c:ext>
            </c:extLst>
          </c:dPt>
          <c:dPt>
            <c:idx val="2"/>
            <c:invertIfNegative val="0"/>
            <c:bubble3D val="0"/>
            <c:spPr>
              <a:solidFill>
                <a:srgbClr val="D99694"/>
              </a:solidFill>
              <a:ln>
                <a:noFill/>
              </a:ln>
            </c:spPr>
            <c:extLst>
              <c:ext xmlns:c16="http://schemas.microsoft.com/office/drawing/2014/chart" uri="{C3380CC4-5D6E-409C-BE32-E72D297353CC}">
                <c16:uniqueId val="{00000005-5FC3-4DD7-BB96-A26FE04A4583}"/>
              </c:ext>
            </c:extLst>
          </c:dPt>
          <c:dPt>
            <c:idx val="3"/>
            <c:invertIfNegative val="0"/>
            <c:bubble3D val="0"/>
            <c:spPr>
              <a:solidFill>
                <a:srgbClr val="D99694"/>
              </a:solidFill>
              <a:ln>
                <a:noFill/>
              </a:ln>
            </c:spPr>
            <c:extLst>
              <c:ext xmlns:c16="http://schemas.microsoft.com/office/drawing/2014/chart" uri="{C3380CC4-5D6E-409C-BE32-E72D297353CC}">
                <c16:uniqueId val="{00000007-5FC3-4DD7-BB96-A26FE04A4583}"/>
              </c:ext>
            </c:extLst>
          </c:dPt>
          <c:dPt>
            <c:idx val="6"/>
            <c:invertIfNegative val="0"/>
            <c:bubble3D val="0"/>
            <c:spPr>
              <a:solidFill>
                <a:srgbClr val="D99694"/>
              </a:solidFill>
              <a:ln>
                <a:noFill/>
              </a:ln>
            </c:spPr>
            <c:extLst>
              <c:ext xmlns:c16="http://schemas.microsoft.com/office/drawing/2014/chart" uri="{C3380CC4-5D6E-409C-BE32-E72D297353CC}">
                <c16:uniqueId val="{00000009-5FC3-4DD7-BB96-A26FE04A4583}"/>
              </c:ext>
            </c:extLst>
          </c:dPt>
          <c:dPt>
            <c:idx val="7"/>
            <c:invertIfNegative val="0"/>
            <c:bubble3D val="0"/>
            <c:extLst>
              <c:ext xmlns:c16="http://schemas.microsoft.com/office/drawing/2014/chart" uri="{C3380CC4-5D6E-409C-BE32-E72D297353CC}">
                <c16:uniqueId val="{0000000B-5FC3-4DD7-BB96-A26FE04A4583}"/>
              </c:ext>
            </c:extLst>
          </c:dPt>
          <c:dPt>
            <c:idx val="8"/>
            <c:invertIfNegative val="0"/>
            <c:bubble3D val="0"/>
            <c:spPr>
              <a:solidFill>
                <a:schemeClr val="accent2">
                  <a:lumMod val="60000"/>
                  <a:lumOff val="40000"/>
                </a:schemeClr>
              </a:solidFill>
              <a:ln>
                <a:noFill/>
              </a:ln>
            </c:spPr>
            <c:extLst>
              <c:ext xmlns:c16="http://schemas.microsoft.com/office/drawing/2014/chart" uri="{C3380CC4-5D6E-409C-BE32-E72D297353CC}">
                <c16:uniqueId val="{0000000C-F8FB-4718-A3BA-C9D2F54C0A69}"/>
              </c:ext>
            </c:extLst>
          </c:dPt>
          <c:dPt>
            <c:idx val="9"/>
            <c:invertIfNegative val="0"/>
            <c:bubble3D val="0"/>
            <c:spPr>
              <a:solidFill>
                <a:schemeClr val="accent2">
                  <a:lumMod val="60000"/>
                  <a:lumOff val="40000"/>
                </a:schemeClr>
              </a:solidFill>
              <a:ln>
                <a:noFill/>
              </a:ln>
            </c:spPr>
            <c:extLst>
              <c:ext xmlns:c16="http://schemas.microsoft.com/office/drawing/2014/chart" uri="{C3380CC4-5D6E-409C-BE32-E72D297353CC}">
                <c16:uniqueId val="{0000000D-5FC3-4DD7-BB96-A26FE04A4583}"/>
              </c:ext>
            </c:extLst>
          </c:dPt>
          <c:dPt>
            <c:idx val="11"/>
            <c:invertIfNegative val="0"/>
            <c:bubble3D val="0"/>
            <c:spPr>
              <a:solidFill>
                <a:schemeClr val="accent2">
                  <a:lumMod val="60000"/>
                  <a:lumOff val="40000"/>
                </a:schemeClr>
              </a:solidFill>
              <a:ln>
                <a:noFill/>
              </a:ln>
            </c:spPr>
            <c:extLst>
              <c:ext xmlns:c16="http://schemas.microsoft.com/office/drawing/2014/chart" uri="{C3380CC4-5D6E-409C-BE32-E72D297353CC}">
                <c16:uniqueId val="{0000000F-5FC3-4DD7-BB96-A26FE04A4583}"/>
              </c:ext>
            </c:extLst>
          </c:dPt>
          <c:dPt>
            <c:idx val="14"/>
            <c:invertIfNegative val="0"/>
            <c:bubble3D val="0"/>
            <c:spPr>
              <a:solidFill>
                <a:schemeClr val="accent2">
                  <a:lumMod val="60000"/>
                  <a:lumOff val="40000"/>
                </a:schemeClr>
              </a:solidFill>
              <a:ln>
                <a:noFill/>
              </a:ln>
            </c:spPr>
            <c:extLst>
              <c:ext xmlns:c16="http://schemas.microsoft.com/office/drawing/2014/chart" uri="{C3380CC4-5D6E-409C-BE32-E72D297353CC}">
                <c16:uniqueId val="{00000011-5FC3-4DD7-BB96-A26FE04A4583}"/>
              </c:ext>
            </c:extLst>
          </c:dPt>
          <c:dPt>
            <c:idx val="16"/>
            <c:invertIfNegative val="0"/>
            <c:bubble3D val="0"/>
            <c:spPr>
              <a:solidFill>
                <a:schemeClr val="accent2">
                  <a:lumMod val="60000"/>
                  <a:lumOff val="40000"/>
                </a:schemeClr>
              </a:solidFill>
              <a:ln>
                <a:noFill/>
              </a:ln>
            </c:spPr>
            <c:extLst>
              <c:ext xmlns:c16="http://schemas.microsoft.com/office/drawing/2014/chart" uri="{C3380CC4-5D6E-409C-BE32-E72D297353CC}">
                <c16:uniqueId val="{00000013-5FC3-4DD7-BB96-A26FE04A4583}"/>
              </c:ext>
            </c:extLst>
          </c:dPt>
          <c:cat>
            <c:strRef>
              <c:f>'DataF8a(old)'!$A$2:$A$23</c:f>
              <c:strCache>
                <c:ptCount val="22"/>
                <c:pt idx="0">
                  <c:v>Malta</c:v>
                </c:pt>
                <c:pt idx="1">
                  <c:v>Luxembourg</c:v>
                </c:pt>
                <c:pt idx="2">
                  <c:v>Cyprus</c:v>
                </c:pt>
                <c:pt idx="3">
                  <c:v>Hong Kong</c:v>
                </c:pt>
                <c:pt idx="4">
                  <c:v>Japan</c:v>
                </c:pt>
                <c:pt idx="5">
                  <c:v>Australia</c:v>
                </c:pt>
                <c:pt idx="6">
                  <c:v>Ireland</c:v>
                </c:pt>
                <c:pt idx="7">
                  <c:v>Canada</c:v>
                </c:pt>
                <c:pt idx="8">
                  <c:v>Belgium</c:v>
                </c:pt>
                <c:pt idx="9">
                  <c:v>Switzerland</c:v>
                </c:pt>
                <c:pt idx="10">
                  <c:v>Korea</c:v>
                </c:pt>
                <c:pt idx="11">
                  <c:v>Singapore</c:v>
                </c:pt>
                <c:pt idx="12">
                  <c:v>Mexico</c:v>
                </c:pt>
                <c:pt idx="13">
                  <c:v>United Kingdom</c:v>
                </c:pt>
                <c:pt idx="14">
                  <c:v>Netherlands</c:v>
                </c:pt>
                <c:pt idx="15">
                  <c:v>France</c:v>
                </c:pt>
                <c:pt idx="16">
                  <c:v>Puerto Rico</c:v>
                </c:pt>
                <c:pt idx="17">
                  <c:v>Spain</c:v>
                </c:pt>
                <c:pt idx="18">
                  <c:v>Germany</c:v>
                </c:pt>
                <c:pt idx="19">
                  <c:v>United States</c:v>
                </c:pt>
                <c:pt idx="20">
                  <c:v>Italy</c:v>
                </c:pt>
                <c:pt idx="21">
                  <c:v>Poland</c:v>
                </c:pt>
              </c:strCache>
            </c:strRef>
          </c:cat>
          <c:val>
            <c:numRef>
              <c:f>'DataF8a(old)'!$D$2:$D$23</c:f>
              <c:numCache>
                <c:formatCode>0.0%</c:formatCode>
                <c:ptCount val="22"/>
                <c:pt idx="0">
                  <c:v>8.0946928554503597E-2</c:v>
                </c:pt>
                <c:pt idx="1">
                  <c:v>7.2263074367120067E-2</c:v>
                </c:pt>
                <c:pt idx="2">
                  <c:v>6.6979420132367906E-2</c:v>
                </c:pt>
                <c:pt idx="3">
                  <c:v>6.1078866192697333E-2</c:v>
                </c:pt>
                <c:pt idx="4">
                  <c:v>5.5221065247720726E-2</c:v>
                </c:pt>
                <c:pt idx="5">
                  <c:v>5.3712028303419451E-2</c:v>
                </c:pt>
                <c:pt idx="6">
                  <c:v>4.8555691673558152E-2</c:v>
                </c:pt>
                <c:pt idx="7">
                  <c:v>4.202708996315721E-2</c:v>
                </c:pt>
                <c:pt idx="8">
                  <c:v>4.192147614394677E-2</c:v>
                </c:pt>
                <c:pt idx="9">
                  <c:v>4.1502975702663786E-2</c:v>
                </c:pt>
                <c:pt idx="10">
                  <c:v>3.9458066834982798E-2</c:v>
                </c:pt>
                <c:pt idx="11">
                  <c:v>3.6642071014922971E-2</c:v>
                </c:pt>
                <c:pt idx="12">
                  <c:v>3.5163895382298596E-2</c:v>
                </c:pt>
                <c:pt idx="13">
                  <c:v>3.1215109933900687E-2</c:v>
                </c:pt>
                <c:pt idx="14">
                  <c:v>2.9684358097240945E-2</c:v>
                </c:pt>
                <c:pt idx="15">
                  <c:v>2.9367634681515712E-2</c:v>
                </c:pt>
                <c:pt idx="16">
                  <c:v>2.8727101250748673E-2</c:v>
                </c:pt>
                <c:pt idx="17">
                  <c:v>2.8353292425257023E-2</c:v>
                </c:pt>
                <c:pt idx="18">
                  <c:v>2.7949761303434826E-2</c:v>
                </c:pt>
                <c:pt idx="19">
                  <c:v>2.5694902646238707E-2</c:v>
                </c:pt>
                <c:pt idx="20">
                  <c:v>2.5215847059950783E-2</c:v>
                </c:pt>
                <c:pt idx="21">
                  <c:v>2.4862362754402085E-2</c:v>
                </c:pt>
              </c:numCache>
            </c:numRef>
          </c:val>
          <c:extLst>
            <c:ext xmlns:c16="http://schemas.microsoft.com/office/drawing/2014/chart" uri="{C3380CC4-5D6E-409C-BE32-E72D297353CC}">
              <c16:uniqueId val="{00000000-295F-45AC-B6C8-8A0426A687D6}"/>
            </c:ext>
          </c:extLst>
        </c:ser>
        <c:dLbls>
          <c:showLegendKey val="0"/>
          <c:showVal val="0"/>
          <c:showCatName val="0"/>
          <c:showSerName val="0"/>
          <c:showPercent val="0"/>
          <c:showBubbleSize val="0"/>
        </c:dLbls>
        <c:gapWidth val="150"/>
        <c:overlap val="100"/>
        <c:axId val="-2107517000"/>
        <c:axId val="-2107491144"/>
      </c:barChart>
      <c:lineChart>
        <c:grouping val="standard"/>
        <c:varyColors val="0"/>
        <c:ser>
          <c:idx val="1"/>
          <c:order val="1"/>
          <c:spPr>
            <a:ln>
              <a:solidFill>
                <a:schemeClr val="tx2">
                  <a:lumMod val="60000"/>
                  <a:lumOff val="40000"/>
                </a:schemeClr>
              </a:solidFill>
            </a:ln>
          </c:spPr>
          <c:marker>
            <c:symbol val="none"/>
          </c:marker>
          <c:val>
            <c:numRef>
              <c:f>'DataF8a(old)'!$G$2:$G$23</c:f>
              <c:numCache>
                <c:formatCode>0.0%</c:formatCode>
                <c:ptCount val="22"/>
                <c:pt idx="0">
                  <c:v>3.4853421378023212E-2</c:v>
                </c:pt>
                <c:pt idx="1">
                  <c:v>3.4853421378023212E-2</c:v>
                </c:pt>
                <c:pt idx="2">
                  <c:v>3.4853421378023212E-2</c:v>
                </c:pt>
                <c:pt idx="3">
                  <c:v>3.4853421378023212E-2</c:v>
                </c:pt>
                <c:pt idx="4">
                  <c:v>3.4853421378023212E-2</c:v>
                </c:pt>
                <c:pt idx="5">
                  <c:v>3.4853421378023212E-2</c:v>
                </c:pt>
                <c:pt idx="6">
                  <c:v>3.4853421378023212E-2</c:v>
                </c:pt>
                <c:pt idx="7">
                  <c:v>3.4853421378023212E-2</c:v>
                </c:pt>
                <c:pt idx="8">
                  <c:v>3.4853421378023212E-2</c:v>
                </c:pt>
                <c:pt idx="9">
                  <c:v>3.4853421378023212E-2</c:v>
                </c:pt>
                <c:pt idx="10">
                  <c:v>3.4853421378023212E-2</c:v>
                </c:pt>
                <c:pt idx="11">
                  <c:v>3.4853421378023212E-2</c:v>
                </c:pt>
                <c:pt idx="12">
                  <c:v>3.4853421378023212E-2</c:v>
                </c:pt>
                <c:pt idx="13">
                  <c:v>3.4853421378023212E-2</c:v>
                </c:pt>
                <c:pt idx="14">
                  <c:v>3.4853421378023212E-2</c:v>
                </c:pt>
                <c:pt idx="15">
                  <c:v>3.4853421378023212E-2</c:v>
                </c:pt>
                <c:pt idx="16">
                  <c:v>3.4853421378023212E-2</c:v>
                </c:pt>
                <c:pt idx="17">
                  <c:v>3.4853421378023212E-2</c:v>
                </c:pt>
                <c:pt idx="18">
                  <c:v>3.4853421378023212E-2</c:v>
                </c:pt>
                <c:pt idx="19">
                  <c:v>3.4853421378023212E-2</c:v>
                </c:pt>
                <c:pt idx="20">
                  <c:v>3.4853421378023212E-2</c:v>
                </c:pt>
                <c:pt idx="21">
                  <c:v>3.4853421378023212E-2</c:v>
                </c:pt>
              </c:numCache>
            </c:numRef>
          </c:val>
          <c:smooth val="0"/>
          <c:extLst>
            <c:ext xmlns:c16="http://schemas.microsoft.com/office/drawing/2014/chart" uri="{C3380CC4-5D6E-409C-BE32-E72D297353CC}">
              <c16:uniqueId val="{00000002-295F-45AC-B6C8-8A0426A687D6}"/>
            </c:ext>
          </c:extLst>
        </c:ser>
        <c:dLbls>
          <c:showLegendKey val="0"/>
          <c:showVal val="0"/>
          <c:showCatName val="0"/>
          <c:showSerName val="0"/>
          <c:showPercent val="0"/>
          <c:showBubbleSize val="0"/>
        </c:dLbls>
        <c:marker val="1"/>
        <c:smooth val="0"/>
        <c:axId val="-2107517000"/>
        <c:axId val="-2107491144"/>
      </c:lineChart>
      <c:catAx>
        <c:axId val="-2107517000"/>
        <c:scaling>
          <c:orientation val="minMax"/>
        </c:scaling>
        <c:delete val="0"/>
        <c:axPos val="b"/>
        <c:numFmt formatCode="General" sourceLinked="1"/>
        <c:majorTickMark val="none"/>
        <c:minorTickMark val="none"/>
        <c:tickLblPos val="nextTo"/>
        <c:txPr>
          <a:bodyPr rot="-2700000" vert="horz" anchor="ctr" anchorCtr="1"/>
          <a:lstStyle/>
          <a:p>
            <a:pPr>
              <a:defRPr sz="1800"/>
            </a:pPr>
            <a:endParaRPr lang="en-US"/>
          </a:p>
        </c:txPr>
        <c:crossAx val="-2107491144"/>
        <c:crosses val="autoZero"/>
        <c:auto val="1"/>
        <c:lblAlgn val="ctr"/>
        <c:lblOffset val="100"/>
        <c:noMultiLvlLbl val="0"/>
      </c:catAx>
      <c:valAx>
        <c:axId val="-2107491144"/>
        <c:scaling>
          <c:orientation val="minMax"/>
          <c:max val="0.08"/>
          <c:min val="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07517000"/>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200" b="1" i="0" u="none" strike="noStrike" kern="1200" baseline="0">
                <a:solidFill>
                  <a:sysClr val="windowText" lastClr="000000"/>
                </a:solidFill>
                <a:latin typeface="Garamond" panose="02020404030301010803" pitchFamily="18" charset="0"/>
                <a:ea typeface="+mn-ea"/>
                <a:cs typeface="+mn-cs"/>
              </a:defRPr>
            </a:pPr>
            <a:r>
              <a:rPr lang="en-US" sz="2200" b="1" i="0" baseline="0">
                <a:effectLst/>
              </a:rPr>
              <a:t>Corporate tax revenue collected &amp; tax rate on shifted profits</a:t>
            </a:r>
            <a:endParaRPr lang="en-US" sz="2200" b="1"/>
          </a:p>
        </c:rich>
      </c:tx>
      <c:layout>
        <c:manualLayout>
          <c:xMode val="edge"/>
          <c:yMode val="edge"/>
          <c:x val="0.175235359924272"/>
          <c:y val="1.25335222218562E-2"/>
        </c:manualLayout>
      </c:layout>
      <c:overlay val="1"/>
    </c:title>
    <c:autoTitleDeleted val="0"/>
    <c:plotArea>
      <c:layout>
        <c:manualLayout>
          <c:layoutTarget val="inner"/>
          <c:xMode val="edge"/>
          <c:yMode val="edge"/>
          <c:x val="7.5416790915465201E-2"/>
          <c:y val="0.15070931964225501"/>
          <c:w val="0.88741781764984295"/>
          <c:h val="0.66938118628588394"/>
        </c:manualLayout>
      </c:layout>
      <c:barChart>
        <c:barDir val="col"/>
        <c:grouping val="clustered"/>
        <c:varyColors val="0"/>
        <c:ser>
          <c:idx val="0"/>
          <c:order val="0"/>
          <c:tx>
            <c:strRef>
              <c:f>'DataF8b(old)'!$H$2</c:f>
              <c:strCache>
                <c:ptCount val="1"/>
                <c:pt idx="0">
                  <c:v>Revenue collected on shifted profits, % of total revenue</c:v>
                </c:pt>
              </c:strCache>
            </c:strRef>
          </c:tx>
          <c:spPr>
            <a:solidFill>
              <a:schemeClr val="accent2">
                <a:lumMod val="60000"/>
                <a:lumOff val="40000"/>
              </a:schemeClr>
            </a:solidFill>
          </c:spPr>
          <c:invertIfNegative val="0"/>
          <c:cat>
            <c:strRef>
              <c:f>'DataF8b(old)'!$A$3:$A$11</c:f>
              <c:strCache>
                <c:ptCount val="9"/>
                <c:pt idx="0">
                  <c:v>Malta</c:v>
                </c:pt>
                <c:pt idx="1">
                  <c:v>Puerto Rico</c:v>
                </c:pt>
                <c:pt idx="2">
                  <c:v>Ireland</c:v>
                </c:pt>
                <c:pt idx="3">
                  <c:v>Luxembourg</c:v>
                </c:pt>
                <c:pt idx="4">
                  <c:v>Cyprus</c:v>
                </c:pt>
                <c:pt idx="5">
                  <c:v>Singapore</c:v>
                </c:pt>
                <c:pt idx="6">
                  <c:v>Hong Kong</c:v>
                </c:pt>
                <c:pt idx="7">
                  <c:v>Netherlands</c:v>
                </c:pt>
                <c:pt idx="8">
                  <c:v>Switzerland</c:v>
                </c:pt>
              </c:strCache>
            </c:strRef>
          </c:cat>
          <c:val>
            <c:numRef>
              <c:f>'DataF8b(old)'!$H$3:$H$11</c:f>
              <c:numCache>
                <c:formatCode>0%</c:formatCode>
                <c:ptCount val="9"/>
                <c:pt idx="0">
                  <c:v>0.90334015105889631</c:v>
                </c:pt>
                <c:pt idx="1">
                  <c:v>0.78997808122227953</c:v>
                </c:pt>
                <c:pt idx="2">
                  <c:v>0.57743248093138921</c:v>
                </c:pt>
                <c:pt idx="3">
                  <c:v>0.50414994247910705</c:v>
                </c:pt>
                <c:pt idx="4">
                  <c:v>0.45493148531298516</c:v>
                </c:pt>
                <c:pt idx="5">
                  <c:v>0.40851319960697152</c:v>
                </c:pt>
                <c:pt idx="6">
                  <c:v>0.33038854240582904</c:v>
                </c:pt>
                <c:pt idx="7">
                  <c:v>0.3179544298480857</c:v>
                </c:pt>
                <c:pt idx="8">
                  <c:v>0.20104419648279911</c:v>
                </c:pt>
              </c:numCache>
            </c:numRef>
          </c:val>
          <c:extLst>
            <c:ext xmlns:c16="http://schemas.microsoft.com/office/drawing/2014/chart" uri="{C3380CC4-5D6E-409C-BE32-E72D297353CC}">
              <c16:uniqueId val="{00000000-5309-45C5-BA86-9B8DD1007DF5}"/>
            </c:ext>
          </c:extLst>
        </c:ser>
        <c:dLbls>
          <c:showLegendKey val="0"/>
          <c:showVal val="0"/>
          <c:showCatName val="0"/>
          <c:showSerName val="0"/>
          <c:showPercent val="0"/>
          <c:showBubbleSize val="0"/>
        </c:dLbls>
        <c:gapWidth val="150"/>
        <c:axId val="-2107549848"/>
        <c:axId val="-2107557608"/>
      </c:barChart>
      <c:lineChart>
        <c:grouping val="standard"/>
        <c:varyColors val="0"/>
        <c:ser>
          <c:idx val="1"/>
          <c:order val="1"/>
          <c:tx>
            <c:strRef>
              <c:f>'DataF8b(old)'!$B$2</c:f>
              <c:strCache>
                <c:ptCount val="1"/>
                <c:pt idx="0">
                  <c:v>Tax rate on shifted profits</c:v>
                </c:pt>
              </c:strCache>
            </c:strRef>
          </c:tx>
          <c:spPr>
            <a:ln>
              <a:solidFill>
                <a:schemeClr val="tx1"/>
              </a:solidFill>
            </a:ln>
          </c:spPr>
          <c:marker>
            <c:symbol val="circle"/>
            <c:size val="10"/>
            <c:spPr>
              <a:solidFill>
                <a:schemeClr val="tx1"/>
              </a:solidFill>
              <a:ln>
                <a:solidFill>
                  <a:schemeClr val="tx1"/>
                </a:solidFill>
              </a:ln>
            </c:spPr>
          </c:marker>
          <c:dPt>
            <c:idx val="2"/>
            <c:marker>
              <c:spPr>
                <a:solidFill>
                  <a:srgbClr val="000000"/>
                </a:solidFill>
                <a:ln>
                  <a:solidFill>
                    <a:schemeClr val="tx1"/>
                  </a:solidFill>
                </a:ln>
              </c:spPr>
            </c:marker>
            <c:bubble3D val="0"/>
            <c:extLst>
              <c:ext xmlns:c16="http://schemas.microsoft.com/office/drawing/2014/chart" uri="{C3380CC4-5D6E-409C-BE32-E72D297353CC}">
                <c16:uniqueId val="{00000000-DFCD-42E0-ACDA-4126377AD274}"/>
              </c:ext>
            </c:extLst>
          </c:dPt>
          <c:val>
            <c:numRef>
              <c:f>'DataF8b(old)'!$B$3:$B$11</c:f>
              <c:numCache>
                <c:formatCode>0.0%</c:formatCode>
                <c:ptCount val="9"/>
                <c:pt idx="0">
                  <c:v>4.7649291571561309E-2</c:v>
                </c:pt>
                <c:pt idx="1">
                  <c:v>3.2938604318924807E-2</c:v>
                </c:pt>
                <c:pt idx="2">
                  <c:v>4.3730990037364761E-2</c:v>
                </c:pt>
                <c:pt idx="3">
                  <c:v>2.7963025736591773E-2</c:v>
                </c:pt>
                <c:pt idx="4">
                  <c:v>0.125</c:v>
                </c:pt>
                <c:pt idx="5">
                  <c:v>5.7823358747722826E-2</c:v>
                </c:pt>
                <c:pt idx="6">
                  <c:v>0.14233199310740954</c:v>
                </c:pt>
                <c:pt idx="7">
                  <c:v>0.10484903843270543</c:v>
                </c:pt>
                <c:pt idx="8">
                  <c:v>7.974176427058613E-2</c:v>
                </c:pt>
              </c:numCache>
            </c:numRef>
          </c:val>
          <c:smooth val="0"/>
          <c:extLst>
            <c:ext xmlns:c16="http://schemas.microsoft.com/office/drawing/2014/chart" uri="{C3380CC4-5D6E-409C-BE32-E72D297353CC}">
              <c16:uniqueId val="{00000001-5309-45C5-BA86-9B8DD1007DF5}"/>
            </c:ext>
          </c:extLst>
        </c:ser>
        <c:dLbls>
          <c:showLegendKey val="0"/>
          <c:showVal val="0"/>
          <c:showCatName val="0"/>
          <c:showSerName val="0"/>
          <c:showPercent val="0"/>
          <c:showBubbleSize val="0"/>
        </c:dLbls>
        <c:marker val="1"/>
        <c:smooth val="0"/>
        <c:axId val="-2107837352"/>
        <c:axId val="-2107620808"/>
      </c:lineChart>
      <c:catAx>
        <c:axId val="-2107549848"/>
        <c:scaling>
          <c:orientation val="minMax"/>
        </c:scaling>
        <c:delete val="0"/>
        <c:axPos val="b"/>
        <c:numFmt formatCode="General" sourceLinked="0"/>
        <c:majorTickMark val="none"/>
        <c:minorTickMark val="none"/>
        <c:tickLblPos val="nextTo"/>
        <c:txPr>
          <a:bodyPr/>
          <a:lstStyle/>
          <a:p>
            <a:pPr>
              <a:defRPr sz="1800"/>
            </a:pPr>
            <a:endParaRPr lang="en-US"/>
          </a:p>
        </c:txPr>
        <c:crossAx val="-2107557608"/>
        <c:crosses val="autoZero"/>
        <c:auto val="1"/>
        <c:lblAlgn val="ctr"/>
        <c:lblOffset val="100"/>
        <c:noMultiLvlLbl val="0"/>
      </c:catAx>
      <c:valAx>
        <c:axId val="-2107557608"/>
        <c:scaling>
          <c:orientation val="minMax"/>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07549848"/>
        <c:crosses val="autoZero"/>
        <c:crossBetween val="between"/>
        <c:majorUnit val="0.2"/>
      </c:valAx>
      <c:valAx>
        <c:axId val="-2107620808"/>
        <c:scaling>
          <c:orientation val="minMax"/>
          <c:max val="1"/>
        </c:scaling>
        <c:delete val="1"/>
        <c:axPos val="r"/>
        <c:numFmt formatCode="0%" sourceLinked="0"/>
        <c:majorTickMark val="none"/>
        <c:minorTickMark val="none"/>
        <c:tickLblPos val="nextTo"/>
        <c:crossAx val="-2107837352"/>
        <c:crosses val="max"/>
        <c:crossBetween val="between"/>
        <c:majorUnit val="0.05"/>
      </c:valAx>
      <c:catAx>
        <c:axId val="-2107837352"/>
        <c:scaling>
          <c:orientation val="minMax"/>
        </c:scaling>
        <c:delete val="1"/>
        <c:axPos val="b"/>
        <c:numFmt formatCode="General" sourceLinked="1"/>
        <c:majorTickMark val="out"/>
        <c:minorTickMark val="none"/>
        <c:tickLblPos val="nextTo"/>
        <c:crossAx val="-2107620808"/>
        <c:crosses val="autoZero"/>
        <c:auto val="1"/>
        <c:lblAlgn val="ctr"/>
        <c:lblOffset val="100"/>
        <c:noMultiLvlLbl val="0"/>
      </c:catAx>
    </c:plotArea>
    <c:legend>
      <c:legendPos val="r"/>
      <c:layout>
        <c:manualLayout>
          <c:xMode val="edge"/>
          <c:yMode val="edge"/>
          <c:x val="0.277297556043199"/>
          <c:y val="0.14437370276414199"/>
          <c:w val="0.57308000946602999"/>
          <c:h val="0.178234606134484"/>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1">
                <a:latin typeface="Garamond" panose="02020404030301010803" pitchFamily="18" charset="0"/>
              </a:defRPr>
            </a:pPr>
            <a:r>
              <a:rPr lang="en-US" sz="2200" b="1">
                <a:latin typeface="Garamond" panose="02020404030301010803" pitchFamily="18" charset="0"/>
              </a:rPr>
              <a:t>Corporate income tax revenue                                                    </a:t>
            </a:r>
            <a:r>
              <a:rPr lang="en-US" sz="2200" b="0">
                <a:latin typeface="Garamond" panose="02020404030301010803" pitchFamily="18" charset="0"/>
              </a:rPr>
              <a:t>(% net national</a:t>
            </a:r>
            <a:r>
              <a:rPr lang="en-US" sz="2200" b="0" baseline="0">
                <a:latin typeface="Garamond" panose="02020404030301010803" pitchFamily="18" charset="0"/>
              </a:rPr>
              <a:t> income</a:t>
            </a:r>
            <a:r>
              <a:rPr lang="en-US" sz="2200" b="0">
                <a:latin typeface="Garamond" panose="02020404030301010803" pitchFamily="18" charset="0"/>
              </a:rPr>
              <a:t>)</a:t>
            </a:r>
          </a:p>
        </c:rich>
      </c:tx>
      <c:layout>
        <c:manualLayout>
          <c:xMode val="edge"/>
          <c:yMode val="edge"/>
          <c:x val="0.35152669019820798"/>
          <c:y val="2.23946271421955E-3"/>
        </c:manualLayout>
      </c:layout>
      <c:overlay val="0"/>
    </c:title>
    <c:autoTitleDeleted val="0"/>
    <c:plotArea>
      <c:layout>
        <c:manualLayout>
          <c:layoutTarget val="inner"/>
          <c:xMode val="edge"/>
          <c:yMode val="edge"/>
          <c:x val="7.2287753069129004E-2"/>
          <c:y val="0.13112238088882999"/>
          <c:w val="0.92165104534346998"/>
          <c:h val="0.772299319485517"/>
        </c:manualLayout>
      </c:layout>
      <c:lineChart>
        <c:grouping val="standard"/>
        <c:varyColors val="0"/>
        <c:ser>
          <c:idx val="1"/>
          <c:order val="0"/>
          <c:tx>
            <c:v>Ireland</c:v>
          </c:tx>
          <c:spPr>
            <a:ln w="15875">
              <a:solidFill>
                <a:schemeClr val="tx1"/>
              </a:solidFill>
            </a:ln>
          </c:spPr>
          <c:marker>
            <c:symbol val="circle"/>
            <c:size val="10"/>
            <c:spPr>
              <a:solidFill>
                <a:schemeClr val="accent2">
                  <a:lumMod val="60000"/>
                  <a:lumOff val="40000"/>
                </a:schemeClr>
              </a:solidFill>
              <a:ln>
                <a:solidFill>
                  <a:schemeClr val="tx1"/>
                </a:solidFill>
              </a:ln>
            </c:spPr>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'DataF9(old)'!$BH$5:$BH$50</c:f>
              <c:numCache>
                <c:formatCode>0.0%</c:formatCode>
                <c:ptCount val="46"/>
                <c:pt idx="0">
                  <c:v>2.5905116829712312E-2</c:v>
                </c:pt>
                <c:pt idx="1">
                  <c:v>1.8762332223462796E-2</c:v>
                </c:pt>
                <c:pt idx="2">
                  <c:v>1.6414676321798938E-2</c:v>
                </c:pt>
                <c:pt idx="3">
                  <c:v>1.6420410633682499E-2</c:v>
                </c:pt>
                <c:pt idx="4">
                  <c:v>2.0513269174051656E-2</c:v>
                </c:pt>
                <c:pt idx="5">
                  <c:v>1.4233086927379665E-2</c:v>
                </c:pt>
                <c:pt idx="6">
                  <c:v>1.4456615915438413E-2</c:v>
                </c:pt>
                <c:pt idx="7">
                  <c:v>1.2915708368801609E-2</c:v>
                </c:pt>
                <c:pt idx="8">
                  <c:v>1.5156362606343628E-2</c:v>
                </c:pt>
                <c:pt idx="9">
                  <c:v>1.7034576859450295E-2</c:v>
                </c:pt>
                <c:pt idx="10">
                  <c:v>1.4947887586046111E-2</c:v>
                </c:pt>
                <c:pt idx="11">
                  <c:v>1.7275096253558723E-2</c:v>
                </c:pt>
                <c:pt idx="12">
                  <c:v>1.7240313421112045E-2</c:v>
                </c:pt>
                <c:pt idx="13">
                  <c:v>1.4686764899334162E-2</c:v>
                </c:pt>
                <c:pt idx="14">
                  <c:v>1.3079894077786723E-2</c:v>
                </c:pt>
                <c:pt idx="15">
                  <c:v>1.261177650808239E-2</c:v>
                </c:pt>
                <c:pt idx="16">
                  <c:v>1.3993201416185198E-2</c:v>
                </c:pt>
                <c:pt idx="17">
                  <c:v>1.3174457585123646E-2</c:v>
                </c:pt>
                <c:pt idx="18">
                  <c:v>1.6294321525058518E-2</c:v>
                </c:pt>
                <c:pt idx="19">
                  <c:v>1.3601766074380016E-2</c:v>
                </c:pt>
                <c:pt idx="20">
                  <c:v>1.9309402360900313E-2</c:v>
                </c:pt>
                <c:pt idx="21">
                  <c:v>2.3222522629056289E-2</c:v>
                </c:pt>
                <c:pt idx="22">
                  <c:v>2.7549230739559619E-2</c:v>
                </c:pt>
                <c:pt idx="23">
                  <c:v>3.2593190833083124E-2</c:v>
                </c:pt>
                <c:pt idx="24">
                  <c:v>3.6276108360581399E-2</c:v>
                </c:pt>
                <c:pt idx="25">
                  <c:v>3.3246875862972744E-2</c:v>
                </c:pt>
                <c:pt idx="26">
                  <c:v>3.7355231525618343E-2</c:v>
                </c:pt>
                <c:pt idx="27">
                  <c:v>3.9083939516942251E-2</c:v>
                </c:pt>
                <c:pt idx="28">
                  <c:v>4.1232805369133721E-2</c:v>
                </c:pt>
                <c:pt idx="29">
                  <c:v>4.8915669499474179E-2</c:v>
                </c:pt>
                <c:pt idx="30">
                  <c:v>4.7551645510968035E-2</c:v>
                </c:pt>
                <c:pt idx="31">
                  <c:v>4.6157143968093499E-2</c:v>
                </c:pt>
                <c:pt idx="32">
                  <c:v>4.9027696258253844E-2</c:v>
                </c:pt>
                <c:pt idx="33">
                  <c:v>4.795486136921133E-2</c:v>
                </c:pt>
                <c:pt idx="34">
                  <c:v>4.6551021831016608E-2</c:v>
                </c:pt>
                <c:pt idx="35">
                  <c:v>4.4506605617197215E-2</c:v>
                </c:pt>
                <c:pt idx="36">
                  <c:v>4.975112327788854E-2</c:v>
                </c:pt>
                <c:pt idx="37">
                  <c:v>4.497002067539628E-2</c:v>
                </c:pt>
                <c:pt idx="38">
                  <c:v>3.7413075692452877E-2</c:v>
                </c:pt>
                <c:pt idx="39">
                  <c:v>3.3372115557766022E-2</c:v>
                </c:pt>
                <c:pt idx="40">
                  <c:v>3.4352000696651716E-2</c:v>
                </c:pt>
                <c:pt idx="41">
                  <c:v>3.2520413203802723E-2</c:v>
                </c:pt>
                <c:pt idx="42">
                  <c:v>3.4006466774160346E-2</c:v>
                </c:pt>
                <c:pt idx="43">
                  <c:v>3.4283975675502218E-2</c:v>
                </c:pt>
                <c:pt idx="44">
                  <c:v>3.4566239268257998E-2</c:v>
                </c:pt>
                <c:pt idx="45">
                  <c:v>4.8288674207826877E-2</c:v>
                </c:pt>
              </c:numCache>
            </c:numRef>
          </c:val>
          <c:smooth val="0"/>
          <c:extLst>
            <c:ext xmlns:c16="http://schemas.microsoft.com/office/drawing/2014/chart" uri="{C3380CC4-5D6E-409C-BE32-E72D297353CC}">
              <c16:uniqueId val="{00000000-AA07-4362-B6F1-17AC27602DC4}"/>
            </c:ext>
          </c:extLst>
        </c:ser>
        <c:ser>
          <c:idx val="2"/>
          <c:order val="1"/>
          <c:tx>
            <c:v>US</c:v>
          </c:tx>
          <c:spPr>
            <a:ln w="15875">
              <a:solidFill>
                <a:schemeClr val="tx1"/>
              </a:solidFill>
            </a:ln>
          </c:spPr>
          <c:marker>
            <c:symbol val="circle"/>
            <c:size val="10"/>
            <c:spPr>
              <a:solidFill>
                <a:schemeClr val="tx2">
                  <a:lumMod val="60000"/>
                  <a:lumOff val="40000"/>
                </a:schemeClr>
              </a:solidFill>
              <a:ln>
                <a:solidFill>
                  <a:schemeClr val="tx1"/>
                </a:solidFill>
              </a:ln>
            </c:spPr>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'DataF9(old)'!$BJ$5:$BJ$50</c:f>
              <c:numCache>
                <c:formatCode>0.0%</c:formatCode>
                <c:ptCount val="46"/>
                <c:pt idx="0">
                  <c:v>3.8896925858951173E-2</c:v>
                </c:pt>
                <c:pt idx="1">
                  <c:v>2.9728613569321535E-2</c:v>
                </c:pt>
                <c:pt idx="2">
                  <c:v>3.2625111308993766E-2</c:v>
                </c:pt>
                <c:pt idx="3">
                  <c:v>3.3138424821002391E-2</c:v>
                </c:pt>
                <c:pt idx="4">
                  <c:v>3.3095202842759845E-2</c:v>
                </c:pt>
                <c:pt idx="5">
                  <c:v>3.2591137757563234E-2</c:v>
                </c:pt>
                <c:pt idx="6">
                  <c:v>3.0185781520931387E-2</c:v>
                </c:pt>
                <c:pt idx="7">
                  <c:v>3.5662978818035249E-2</c:v>
                </c:pt>
                <c:pt idx="8">
                  <c:v>3.4869698014680525E-2</c:v>
                </c:pt>
                <c:pt idx="9">
                  <c:v>3.4911484743350235E-2</c:v>
                </c:pt>
                <c:pt idx="10">
                  <c:v>3.2398219878028676E-2</c:v>
                </c:pt>
                <c:pt idx="11">
                  <c:v>2.7910804158554056E-2</c:v>
                </c:pt>
                <c:pt idx="12">
                  <c:v>2.2629207153921981E-2</c:v>
                </c:pt>
                <c:pt idx="13">
                  <c:v>1.6759026302891684E-2</c:v>
                </c:pt>
                <c:pt idx="14">
                  <c:v>2.1409407665505229E-2</c:v>
                </c:pt>
                <c:pt idx="15">
                  <c:v>2.1873948211280605E-2</c:v>
                </c:pt>
                <c:pt idx="16">
                  <c:v>2.1653760199573827E-2</c:v>
                </c:pt>
                <c:pt idx="17">
                  <c:v>2.5894591182753935E-2</c:v>
                </c:pt>
                <c:pt idx="18">
                  <c:v>2.6280767347665466E-2</c:v>
                </c:pt>
                <c:pt idx="19">
                  <c:v>2.7106770942244156E-2</c:v>
                </c:pt>
                <c:pt idx="20">
                  <c:v>2.3231865927999838E-2</c:v>
                </c:pt>
                <c:pt idx="21">
                  <c:v>2.1750448313761783E-2</c:v>
                </c:pt>
                <c:pt idx="22">
                  <c:v>2.2978344273324E-2</c:v>
                </c:pt>
                <c:pt idx="23">
                  <c:v>2.5958851741155208E-2</c:v>
                </c:pt>
                <c:pt idx="24">
                  <c:v>2.7071268036871765E-2</c:v>
                </c:pt>
                <c:pt idx="25">
                  <c:v>2.8950844972605909E-2</c:v>
                </c:pt>
                <c:pt idx="26">
                  <c:v>2.9504304722149755E-2</c:v>
                </c:pt>
                <c:pt idx="27">
                  <c:v>2.9331879030946834E-2</c:v>
                </c:pt>
                <c:pt idx="28">
                  <c:v>2.705954971809655E-2</c:v>
                </c:pt>
                <c:pt idx="29">
                  <c:v>2.6831122963817212E-2</c:v>
                </c:pt>
                <c:pt idx="30">
                  <c:v>2.5746828337262825E-2</c:v>
                </c:pt>
                <c:pt idx="31">
                  <c:v>1.812098512727827E-2</c:v>
                </c:pt>
                <c:pt idx="32">
                  <c:v>1.6618663106137674E-2</c:v>
                </c:pt>
                <c:pt idx="33">
                  <c:v>2.1266803187283304E-2</c:v>
                </c:pt>
                <c:pt idx="34">
                  <c:v>2.5985636900074948E-2</c:v>
                </c:pt>
                <c:pt idx="35">
                  <c:v>3.3313137244434958E-2</c:v>
                </c:pt>
                <c:pt idx="36">
                  <c:v>3.541924896707984E-2</c:v>
                </c:pt>
                <c:pt idx="37">
                  <c:v>3.1337266869024626E-2</c:v>
                </c:pt>
                <c:pt idx="38">
                  <c:v>2.0067429472633937E-2</c:v>
                </c:pt>
                <c:pt idx="39">
                  <c:v>1.6374432010291848E-2</c:v>
                </c:pt>
                <c:pt idx="40">
                  <c:v>2.0962337611366223E-2</c:v>
                </c:pt>
                <c:pt idx="41">
                  <c:v>2.0532548699474996E-2</c:v>
                </c:pt>
                <c:pt idx="42">
                  <c:v>2.3267569816312162E-2</c:v>
                </c:pt>
                <c:pt idx="43">
                  <c:v>2.4583104646654856E-2</c:v>
                </c:pt>
                <c:pt idx="44">
                  <c:v>2.5029909132302575E-2</c:v>
                </c:pt>
                <c:pt idx="45">
                  <c:v>2.5271678167669946E-2</c:v>
                </c:pt>
              </c:numCache>
            </c:numRef>
          </c:val>
          <c:smooth val="0"/>
          <c:extLst>
            <c:ext xmlns:c16="http://schemas.microsoft.com/office/drawing/2014/chart" uri="{C3380CC4-5D6E-409C-BE32-E72D297353CC}">
              <c16:uniqueId val="{00000001-AA07-4362-B6F1-17AC27602DC4}"/>
            </c:ext>
          </c:extLst>
        </c:ser>
        <c:dLbls>
          <c:showLegendKey val="0"/>
          <c:showVal val="0"/>
          <c:showCatName val="0"/>
          <c:showSerName val="0"/>
          <c:showPercent val="0"/>
          <c:showBubbleSize val="0"/>
        </c:dLbls>
        <c:marker val="1"/>
        <c:smooth val="0"/>
        <c:axId val="-2080515704"/>
        <c:axId val="-2080541080"/>
      </c:lineChart>
      <c:catAx>
        <c:axId val="-2080515704"/>
        <c:scaling>
          <c:orientation val="minMax"/>
        </c:scaling>
        <c:delete val="0"/>
        <c:axPos val="b"/>
        <c:numFmt formatCode="General" sourceLinked="1"/>
        <c:majorTickMark val="none"/>
        <c:minorTickMark val="none"/>
        <c:tickLblPos val="nextTo"/>
        <c:txPr>
          <a:bodyPr/>
          <a:lstStyle/>
          <a:p>
            <a:pPr>
              <a:defRPr sz="1800">
                <a:latin typeface="Garamond" panose="02020404030301010803" pitchFamily="18" charset="0"/>
              </a:defRPr>
            </a:pPr>
            <a:endParaRPr lang="en-US"/>
          </a:p>
        </c:txPr>
        <c:crossAx val="-2080541080"/>
        <c:crosses val="autoZero"/>
        <c:auto val="1"/>
        <c:lblAlgn val="ctr"/>
        <c:lblOffset val="100"/>
        <c:tickLblSkip val="5"/>
        <c:tickMarkSkip val="5"/>
        <c:noMultiLvlLbl val="0"/>
      </c:catAx>
      <c:valAx>
        <c:axId val="-2080541080"/>
        <c:scaling>
          <c:orientation val="minMax"/>
          <c:max val="5.5E-2"/>
          <c:min val="0"/>
        </c:scaling>
        <c:delete val="0"/>
        <c:axPos val="l"/>
        <c:majorGridlines>
          <c:spPr>
            <a:ln>
              <a:noFill/>
            </a:ln>
          </c:spPr>
        </c:majorGridlines>
        <c:numFmt formatCode="0%" sourceLinked="0"/>
        <c:majorTickMark val="none"/>
        <c:minorTickMark val="none"/>
        <c:tickLblPos val="nextTo"/>
        <c:txPr>
          <a:bodyPr/>
          <a:lstStyle/>
          <a:p>
            <a:pPr>
              <a:defRPr sz="1800">
                <a:latin typeface="Garamond" panose="02020404030301010803" pitchFamily="18" charset="0"/>
              </a:defRPr>
            </a:pPr>
            <a:endParaRPr lang="en-US"/>
          </a:p>
        </c:txPr>
        <c:crossAx val="-2080515704"/>
        <c:crosses val="autoZero"/>
        <c:crossBetween val="between"/>
      </c:valAx>
    </c:plotArea>
    <c:plotVisOnly val="1"/>
    <c:dispBlanksAs val="gap"/>
    <c:showDLblsOverMax val="0"/>
  </c:chart>
  <c:spPr>
    <a:ln>
      <a:noFill/>
    </a:ln>
  </c:spPr>
  <c:txPr>
    <a:bodyPr/>
    <a:lstStyle/>
    <a:p>
      <a:pPr>
        <a:defRPr>
          <a:latin typeface="Arial"/>
          <a:cs typeface="Arial"/>
        </a:defRPr>
      </a:pPr>
      <a:endParaRPr lang="en-US"/>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sz="2400" b="1">
                <a:latin typeface="Garamond"/>
                <a:cs typeface="Garamond"/>
              </a:rPr>
              <a:t>Corporate income tax revenue vs. tax rate in Ireland</a:t>
            </a:r>
          </a:p>
        </c:rich>
      </c:tx>
      <c:layout>
        <c:manualLayout>
          <c:xMode val="edge"/>
          <c:yMode val="edge"/>
          <c:x val="0.12792825896762899"/>
          <c:y val="0"/>
        </c:manualLayout>
      </c:layout>
      <c:overlay val="0"/>
    </c:title>
    <c:autoTitleDeleted val="0"/>
    <c:plotArea>
      <c:layout>
        <c:manualLayout>
          <c:layoutTarget val="inner"/>
          <c:xMode val="edge"/>
          <c:yMode val="edge"/>
          <c:x val="6.5210615339749201E-2"/>
          <c:y val="0.103722568645556"/>
          <c:w val="0.88417089530475401"/>
          <c:h val="0.78146516415746603"/>
        </c:manualLayout>
      </c:layout>
      <c:lineChart>
        <c:grouping val="standard"/>
        <c:varyColors val="0"/>
        <c:ser>
          <c:idx val="2"/>
          <c:order val="1"/>
          <c:tx>
            <c:v>Tax revenue, % of national income (left)</c:v>
          </c:tx>
          <c:spPr>
            <a:ln w="15875">
              <a:solidFill>
                <a:schemeClr val="tx1"/>
              </a:solidFill>
            </a:ln>
            <a:effectLst/>
          </c:spPr>
          <c:marker>
            <c:symbol val="circle"/>
            <c:size val="10"/>
            <c:spPr>
              <a:solidFill>
                <a:schemeClr val="accent2">
                  <a:lumMod val="60000"/>
                  <a:lumOff val="40000"/>
                </a:schemeClr>
              </a:solidFill>
              <a:ln>
                <a:solidFill>
                  <a:schemeClr val="tx1"/>
                </a:solidFill>
              </a:ln>
              <a:effectLst/>
            </c:spPr>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'DataF9(old)'!$BH$5:$BH$50</c:f>
              <c:numCache>
                <c:formatCode>0.0%</c:formatCode>
                <c:ptCount val="46"/>
                <c:pt idx="0">
                  <c:v>2.5905116829712312E-2</c:v>
                </c:pt>
                <c:pt idx="1">
                  <c:v>1.8762332223462796E-2</c:v>
                </c:pt>
                <c:pt idx="2">
                  <c:v>1.6414676321798938E-2</c:v>
                </c:pt>
                <c:pt idx="3">
                  <c:v>1.6420410633682499E-2</c:v>
                </c:pt>
                <c:pt idx="4">
                  <c:v>2.0513269174051656E-2</c:v>
                </c:pt>
                <c:pt idx="5">
                  <c:v>1.4233086927379665E-2</c:v>
                </c:pt>
                <c:pt idx="6">
                  <c:v>1.4456615915438413E-2</c:v>
                </c:pt>
                <c:pt idx="7">
                  <c:v>1.2915708368801609E-2</c:v>
                </c:pt>
                <c:pt idx="8">
                  <c:v>1.5156362606343628E-2</c:v>
                </c:pt>
                <c:pt idx="9">
                  <c:v>1.7034576859450295E-2</c:v>
                </c:pt>
                <c:pt idx="10">
                  <c:v>1.4947887586046111E-2</c:v>
                </c:pt>
                <c:pt idx="11">
                  <c:v>1.7275096253558723E-2</c:v>
                </c:pt>
                <c:pt idx="12">
                  <c:v>1.7240313421112045E-2</c:v>
                </c:pt>
                <c:pt idx="13">
                  <c:v>1.4686764899334162E-2</c:v>
                </c:pt>
                <c:pt idx="14">
                  <c:v>1.3079894077786723E-2</c:v>
                </c:pt>
                <c:pt idx="15">
                  <c:v>1.261177650808239E-2</c:v>
                </c:pt>
                <c:pt idx="16">
                  <c:v>1.3993201416185198E-2</c:v>
                </c:pt>
                <c:pt idx="17">
                  <c:v>1.3174457585123646E-2</c:v>
                </c:pt>
                <c:pt idx="18">
                  <c:v>1.6294321525058518E-2</c:v>
                </c:pt>
                <c:pt idx="19">
                  <c:v>1.3601766074380016E-2</c:v>
                </c:pt>
                <c:pt idx="20">
                  <c:v>1.9309402360900313E-2</c:v>
                </c:pt>
                <c:pt idx="21">
                  <c:v>2.3222522629056289E-2</c:v>
                </c:pt>
                <c:pt idx="22">
                  <c:v>2.7549230739559619E-2</c:v>
                </c:pt>
                <c:pt idx="23">
                  <c:v>3.2593190833083124E-2</c:v>
                </c:pt>
                <c:pt idx="24">
                  <c:v>3.6276108360581399E-2</c:v>
                </c:pt>
                <c:pt idx="25">
                  <c:v>3.3246875862972744E-2</c:v>
                </c:pt>
                <c:pt idx="26">
                  <c:v>3.7355231525618343E-2</c:v>
                </c:pt>
                <c:pt idx="27">
                  <c:v>3.9083939516942251E-2</c:v>
                </c:pt>
                <c:pt idx="28">
                  <c:v>4.1232805369133721E-2</c:v>
                </c:pt>
                <c:pt idx="29">
                  <c:v>4.8915669499474179E-2</c:v>
                </c:pt>
                <c:pt idx="30">
                  <c:v>4.7551645510968035E-2</c:v>
                </c:pt>
                <c:pt idx="31">
                  <c:v>4.6157143968093499E-2</c:v>
                </c:pt>
                <c:pt idx="32">
                  <c:v>4.9027696258253844E-2</c:v>
                </c:pt>
                <c:pt idx="33">
                  <c:v>4.795486136921133E-2</c:v>
                </c:pt>
                <c:pt idx="34">
                  <c:v>4.6551021831016608E-2</c:v>
                </c:pt>
                <c:pt idx="35">
                  <c:v>4.4506605617197215E-2</c:v>
                </c:pt>
                <c:pt idx="36">
                  <c:v>4.975112327788854E-2</c:v>
                </c:pt>
                <c:pt idx="37">
                  <c:v>4.497002067539628E-2</c:v>
                </c:pt>
                <c:pt idx="38">
                  <c:v>3.7413075692452877E-2</c:v>
                </c:pt>
                <c:pt idx="39">
                  <c:v>3.3372115557766022E-2</c:v>
                </c:pt>
                <c:pt idx="40">
                  <c:v>3.4352000696651716E-2</c:v>
                </c:pt>
                <c:pt idx="41">
                  <c:v>3.2520413203802723E-2</c:v>
                </c:pt>
                <c:pt idx="42">
                  <c:v>3.4006466774160346E-2</c:v>
                </c:pt>
                <c:pt idx="43">
                  <c:v>3.4283975675502218E-2</c:v>
                </c:pt>
                <c:pt idx="44">
                  <c:v>3.4566239268257998E-2</c:v>
                </c:pt>
                <c:pt idx="45">
                  <c:v>4.8288674207826877E-2</c:v>
                </c:pt>
              </c:numCache>
            </c:numRef>
          </c:val>
          <c:smooth val="0"/>
          <c:extLst>
            <c:ext xmlns:c16="http://schemas.microsoft.com/office/drawing/2014/chart" uri="{C3380CC4-5D6E-409C-BE32-E72D297353CC}">
              <c16:uniqueId val="{00000000-2E25-4C81-9A62-F5165D9C617A}"/>
            </c:ext>
          </c:extLst>
        </c:ser>
        <c:dLbls>
          <c:showLegendKey val="0"/>
          <c:showVal val="0"/>
          <c:showCatName val="0"/>
          <c:showSerName val="0"/>
          <c:showPercent val="0"/>
          <c:showBubbleSize val="0"/>
        </c:dLbls>
        <c:marker val="1"/>
        <c:smooth val="0"/>
        <c:axId val="-2080754616"/>
        <c:axId val="-2080768536"/>
      </c:lineChart>
      <c:lineChart>
        <c:grouping val="standard"/>
        <c:varyColors val="0"/>
        <c:ser>
          <c:idx val="1"/>
          <c:order val="0"/>
          <c:tx>
            <c:v>Corporate tax rate (right)</c:v>
          </c:tx>
          <c:spPr>
            <a:ln w="25400">
              <a:solidFill>
                <a:schemeClr val="tx1"/>
              </a:solidFill>
            </a:ln>
          </c:spPr>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'DataF9(old)'!$BP$5:$BP$50</c:f>
              <c:numCache>
                <c:formatCode>General</c:formatCode>
                <c:ptCount val="46"/>
                <c:pt idx="0">
                  <c:v>50</c:v>
                </c:pt>
                <c:pt idx="1">
                  <c:v>50</c:v>
                </c:pt>
                <c:pt idx="2">
                  <c:v>50</c:v>
                </c:pt>
                <c:pt idx="3">
                  <c:v>50</c:v>
                </c:pt>
                <c:pt idx="4">
                  <c:v>50</c:v>
                </c:pt>
                <c:pt idx="5">
                  <c:v>50</c:v>
                </c:pt>
                <c:pt idx="6">
                  <c:v>50</c:v>
                </c:pt>
                <c:pt idx="7">
                  <c:v>45</c:v>
                </c:pt>
                <c:pt idx="8">
                  <c:v>45</c:v>
                </c:pt>
                <c:pt idx="9">
                  <c:v>45</c:v>
                </c:pt>
                <c:pt idx="10">
                  <c:v>45</c:v>
                </c:pt>
                <c:pt idx="11">
                  <c:v>45</c:v>
                </c:pt>
                <c:pt idx="12">
                  <c:v>50</c:v>
                </c:pt>
                <c:pt idx="13">
                  <c:v>50</c:v>
                </c:pt>
                <c:pt idx="14">
                  <c:v>50</c:v>
                </c:pt>
                <c:pt idx="15">
                  <c:v>50</c:v>
                </c:pt>
                <c:pt idx="16">
                  <c:v>50</c:v>
                </c:pt>
                <c:pt idx="17">
                  <c:v>50</c:v>
                </c:pt>
                <c:pt idx="18">
                  <c:v>47</c:v>
                </c:pt>
                <c:pt idx="19">
                  <c:v>43</c:v>
                </c:pt>
                <c:pt idx="20">
                  <c:v>43</c:v>
                </c:pt>
                <c:pt idx="21">
                  <c:v>40</c:v>
                </c:pt>
                <c:pt idx="22">
                  <c:v>40</c:v>
                </c:pt>
                <c:pt idx="23">
                  <c:v>40</c:v>
                </c:pt>
                <c:pt idx="24">
                  <c:v>40</c:v>
                </c:pt>
                <c:pt idx="25">
                  <c:v>38</c:v>
                </c:pt>
                <c:pt idx="26">
                  <c:v>36</c:v>
                </c:pt>
                <c:pt idx="27">
                  <c:v>36</c:v>
                </c:pt>
                <c:pt idx="28">
                  <c:v>32</c:v>
                </c:pt>
                <c:pt idx="29">
                  <c:v>28</c:v>
                </c:pt>
                <c:pt idx="30">
                  <c:v>24</c:v>
                </c:pt>
                <c:pt idx="31">
                  <c:v>20</c:v>
                </c:pt>
                <c:pt idx="32">
                  <c:v>16</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numCache>
            </c:numRef>
          </c:val>
          <c:smooth val="0"/>
          <c:extLst>
            <c:ext xmlns:c16="http://schemas.microsoft.com/office/drawing/2014/chart" uri="{C3380CC4-5D6E-409C-BE32-E72D297353CC}">
              <c16:uniqueId val="{00000001-2E25-4C81-9A62-F5165D9C617A}"/>
            </c:ext>
          </c:extLst>
        </c:ser>
        <c:dLbls>
          <c:showLegendKey val="0"/>
          <c:showVal val="0"/>
          <c:showCatName val="0"/>
          <c:showSerName val="0"/>
          <c:showPercent val="0"/>
          <c:showBubbleSize val="0"/>
        </c:dLbls>
        <c:marker val="1"/>
        <c:smooth val="0"/>
        <c:axId val="-2080793096"/>
        <c:axId val="-2080780920"/>
      </c:lineChart>
      <c:catAx>
        <c:axId val="-2080754616"/>
        <c:scaling>
          <c:orientation val="minMax"/>
        </c:scaling>
        <c:delete val="0"/>
        <c:axPos val="b"/>
        <c:numFmt formatCode="General" sourceLinked="1"/>
        <c:majorTickMark val="none"/>
        <c:minorTickMark val="none"/>
        <c:tickLblPos val="nextTo"/>
        <c:txPr>
          <a:bodyPr/>
          <a:lstStyle/>
          <a:p>
            <a:pPr>
              <a:defRPr sz="1800">
                <a:latin typeface="Garamond"/>
                <a:cs typeface="Garamond"/>
              </a:defRPr>
            </a:pPr>
            <a:endParaRPr lang="en-US"/>
          </a:p>
        </c:txPr>
        <c:crossAx val="-2080768536"/>
        <c:crosses val="autoZero"/>
        <c:auto val="1"/>
        <c:lblAlgn val="ctr"/>
        <c:lblOffset val="100"/>
        <c:tickLblSkip val="5"/>
        <c:tickMarkSkip val="5"/>
        <c:noMultiLvlLbl val="0"/>
      </c:catAx>
      <c:valAx>
        <c:axId val="-2080768536"/>
        <c:scaling>
          <c:orientation val="minMax"/>
          <c:max val="5.5E-2"/>
          <c:min val="0"/>
        </c:scaling>
        <c:delete val="0"/>
        <c:axPos val="l"/>
        <c:numFmt formatCode="0%" sourceLinked="0"/>
        <c:majorTickMark val="none"/>
        <c:minorTickMark val="none"/>
        <c:tickLblPos val="nextTo"/>
        <c:txPr>
          <a:bodyPr/>
          <a:lstStyle/>
          <a:p>
            <a:pPr>
              <a:defRPr sz="1800">
                <a:latin typeface="Garamond"/>
                <a:cs typeface="Garamond"/>
              </a:defRPr>
            </a:pPr>
            <a:endParaRPr lang="en-US"/>
          </a:p>
        </c:txPr>
        <c:crossAx val="-2080754616"/>
        <c:crosses val="autoZero"/>
        <c:crossBetween val="between"/>
      </c:valAx>
      <c:valAx>
        <c:axId val="-2080780920"/>
        <c:scaling>
          <c:orientation val="minMax"/>
          <c:max val="55"/>
          <c:min val="0"/>
        </c:scaling>
        <c:delete val="0"/>
        <c:axPos val="r"/>
        <c:numFmt formatCode="General" sourceLinked="1"/>
        <c:majorTickMark val="none"/>
        <c:minorTickMark val="none"/>
        <c:tickLblPos val="nextTo"/>
        <c:txPr>
          <a:bodyPr/>
          <a:lstStyle/>
          <a:p>
            <a:pPr>
              <a:defRPr sz="1800">
                <a:latin typeface="Garamond"/>
                <a:cs typeface="Garamond"/>
              </a:defRPr>
            </a:pPr>
            <a:endParaRPr lang="en-US"/>
          </a:p>
        </c:txPr>
        <c:crossAx val="-2080793096"/>
        <c:crosses val="max"/>
        <c:crossBetween val="between"/>
        <c:majorUnit val="10"/>
      </c:valAx>
      <c:catAx>
        <c:axId val="-2080793096"/>
        <c:scaling>
          <c:orientation val="minMax"/>
        </c:scaling>
        <c:delete val="1"/>
        <c:axPos val="b"/>
        <c:numFmt formatCode="General" sourceLinked="1"/>
        <c:majorTickMark val="out"/>
        <c:minorTickMark val="none"/>
        <c:tickLblPos val="nextTo"/>
        <c:crossAx val="-2080780920"/>
        <c:crosses val="autoZero"/>
        <c:auto val="1"/>
        <c:lblAlgn val="ctr"/>
        <c:lblOffset val="100"/>
        <c:noMultiLvlLbl val="0"/>
      </c:catAx>
    </c:plotArea>
    <c:plotVisOnly val="1"/>
    <c:dispBlanksAs val="gap"/>
    <c:showDLblsOverMax val="0"/>
  </c:chart>
  <c:spPr>
    <a:ln>
      <a:noFill/>
    </a:ln>
  </c:sp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Corporate tax paid / net domestic corporate profits</a:t>
            </a:r>
          </a:p>
        </c:rich>
      </c:tx>
      <c:overlay val="0"/>
    </c:title>
    <c:autoTitleDeleted val="0"/>
    <c:plotArea>
      <c:layout/>
      <c:lineChart>
        <c:grouping val="standard"/>
        <c:varyColors val="0"/>
        <c:ser>
          <c:idx val="0"/>
          <c:order val="0"/>
          <c:marker>
            <c:symbol val="none"/>
          </c:marker>
          <c:cat>
            <c:numRef>
              <c:f>'DataF9(old)'!$A$8:$A$50</c:f>
              <c:numCache>
                <c:formatCode>General</c:formatCode>
                <c:ptCount val="43"/>
                <c:pt idx="0">
                  <c:v>1973</c:v>
                </c:pt>
                <c:pt idx="1">
                  <c:v>1974</c:v>
                </c:pt>
                <c:pt idx="2">
                  <c:v>1975</c:v>
                </c:pt>
                <c:pt idx="3">
                  <c:v>1976</c:v>
                </c:pt>
                <c:pt idx="4">
                  <c:v>1977</c:v>
                </c:pt>
                <c:pt idx="5">
                  <c:v>1978</c:v>
                </c:pt>
                <c:pt idx="6">
                  <c:v>1979</c:v>
                </c:pt>
                <c:pt idx="7">
                  <c:v>1980</c:v>
                </c:pt>
                <c:pt idx="8">
                  <c:v>1981</c:v>
                </c:pt>
                <c:pt idx="9">
                  <c:v>1982</c:v>
                </c:pt>
                <c:pt idx="10">
                  <c:v>1983</c:v>
                </c:pt>
                <c:pt idx="11">
                  <c:v>1984</c:v>
                </c:pt>
                <c:pt idx="12">
                  <c:v>1985</c:v>
                </c:pt>
                <c:pt idx="13">
                  <c:v>1986</c:v>
                </c:pt>
                <c:pt idx="14">
                  <c:v>1987</c:v>
                </c:pt>
                <c:pt idx="15">
                  <c:v>1988</c:v>
                </c:pt>
                <c:pt idx="16">
                  <c:v>1989</c:v>
                </c:pt>
                <c:pt idx="17">
                  <c:v>1990</c:v>
                </c:pt>
                <c:pt idx="18">
                  <c:v>1991</c:v>
                </c:pt>
                <c:pt idx="19">
                  <c:v>1992</c:v>
                </c:pt>
                <c:pt idx="20">
                  <c:v>1993</c:v>
                </c:pt>
                <c:pt idx="21">
                  <c:v>1994</c:v>
                </c:pt>
                <c:pt idx="22">
                  <c:v>1995</c:v>
                </c:pt>
                <c:pt idx="23">
                  <c:v>1996</c:v>
                </c:pt>
                <c:pt idx="24">
                  <c:v>1997</c:v>
                </c:pt>
                <c:pt idx="25">
                  <c:v>1998</c:v>
                </c:pt>
                <c:pt idx="26">
                  <c:v>1999</c:v>
                </c:pt>
                <c:pt idx="27">
                  <c:v>2000</c:v>
                </c:pt>
                <c:pt idx="28">
                  <c:v>2001</c:v>
                </c:pt>
                <c:pt idx="29">
                  <c:v>2002</c:v>
                </c:pt>
                <c:pt idx="30">
                  <c:v>2003</c:v>
                </c:pt>
                <c:pt idx="31">
                  <c:v>2004</c:v>
                </c:pt>
                <c:pt idx="32">
                  <c:v>2005</c:v>
                </c:pt>
                <c:pt idx="33">
                  <c:v>2006</c:v>
                </c:pt>
                <c:pt idx="34">
                  <c:v>2007</c:v>
                </c:pt>
                <c:pt idx="35">
                  <c:v>2008</c:v>
                </c:pt>
                <c:pt idx="36">
                  <c:v>2009</c:v>
                </c:pt>
                <c:pt idx="37">
                  <c:v>2010</c:v>
                </c:pt>
                <c:pt idx="38">
                  <c:v>2011</c:v>
                </c:pt>
                <c:pt idx="39">
                  <c:v>2012</c:v>
                </c:pt>
                <c:pt idx="40">
                  <c:v>2013</c:v>
                </c:pt>
                <c:pt idx="41">
                  <c:v>2014</c:v>
                </c:pt>
                <c:pt idx="42">
                  <c:v>2015</c:v>
                </c:pt>
              </c:numCache>
            </c:numRef>
          </c:cat>
          <c:val>
            <c:numRef>
              <c:f>'DataF9(old)'!$BD$8:$BD$50</c:f>
              <c:numCache>
                <c:formatCode>0.0%</c:formatCode>
                <c:ptCount val="43"/>
                <c:pt idx="0">
                  <c:v>0.15164729360420909</c:v>
                </c:pt>
                <c:pt idx="1">
                  <c:v>0.17784260655897241</c:v>
                </c:pt>
                <c:pt idx="2">
                  <c:v>0.14726947741884611</c:v>
                </c:pt>
                <c:pt idx="3">
                  <c:v>0.12575634654020995</c:v>
                </c:pt>
                <c:pt idx="4">
                  <c:v>9.9835994470242759E-2</c:v>
                </c:pt>
                <c:pt idx="5">
                  <c:v>0.1124089020005867</c:v>
                </c:pt>
                <c:pt idx="6">
                  <c:v>0.12738508242162241</c:v>
                </c:pt>
                <c:pt idx="7">
                  <c:v>0.13478537501704857</c:v>
                </c:pt>
                <c:pt idx="8">
                  <c:v>0.13219137571538961</c:v>
                </c:pt>
                <c:pt idx="9">
                  <c:v>0.13697902282040061</c:v>
                </c:pt>
                <c:pt idx="10">
                  <c:v>0.10658789502425882</c:v>
                </c:pt>
                <c:pt idx="11">
                  <c:v>8.1634978625798979E-2</c:v>
                </c:pt>
                <c:pt idx="12">
                  <c:v>7.0654679793011863E-2</c:v>
                </c:pt>
                <c:pt idx="13">
                  <c:v>7.7491821502967836E-2</c:v>
                </c:pt>
                <c:pt idx="14">
                  <c:v>6.8480355635567716E-2</c:v>
                </c:pt>
                <c:pt idx="15">
                  <c:v>8.0467808320942302E-2</c:v>
                </c:pt>
                <c:pt idx="16">
                  <c:v>6.2391577708091589E-2</c:v>
                </c:pt>
                <c:pt idx="17">
                  <c:v>9.3525464157008006E-2</c:v>
                </c:pt>
                <c:pt idx="18">
                  <c:v>0.11256569017484258</c:v>
                </c:pt>
                <c:pt idx="19">
                  <c:v>0.12886115642891666</c:v>
                </c:pt>
                <c:pt idx="20">
                  <c:v>0.13987574274384709</c:v>
                </c:pt>
                <c:pt idx="21">
                  <c:v>0.15937334462251415</c:v>
                </c:pt>
                <c:pt idx="22">
                  <c:v>0.11981093547883298</c:v>
                </c:pt>
                <c:pt idx="23">
                  <c:v>0.14628554410416134</c:v>
                </c:pt>
                <c:pt idx="24">
                  <c:v>0.13101299974080841</c:v>
                </c:pt>
                <c:pt idx="25">
                  <c:v>0.12599868388486468</c:v>
                </c:pt>
                <c:pt idx="26">
                  <c:v>0.1338778685336445</c:v>
                </c:pt>
                <c:pt idx="27">
                  <c:v>0.12773109298745536</c:v>
                </c:pt>
                <c:pt idx="28">
                  <c:v>0.11995793272701026</c:v>
                </c:pt>
                <c:pt idx="29">
                  <c:v>0.1166933132836943</c:v>
                </c:pt>
                <c:pt idx="30">
                  <c:v>0.12150040020716607</c:v>
                </c:pt>
                <c:pt idx="31">
                  <c:v>0.12253669335413274</c:v>
                </c:pt>
                <c:pt idx="32">
                  <c:v>0.12187499447171729</c:v>
                </c:pt>
                <c:pt idx="33">
                  <c:v>0.14329363872045939</c:v>
                </c:pt>
                <c:pt idx="34">
                  <c:v>0.13207441601090525</c:v>
                </c:pt>
                <c:pt idx="35">
                  <c:v>0.13219962487300388</c:v>
                </c:pt>
                <c:pt idx="36">
                  <c:v>0.10454402836727018</c:v>
                </c:pt>
                <c:pt idx="37">
                  <c:v>9.4779366185339123E-2</c:v>
                </c:pt>
                <c:pt idx="38">
                  <c:v>7.9142950543077087E-2</c:v>
                </c:pt>
                <c:pt idx="39">
                  <c:v>8.2872149649911173E-2</c:v>
                </c:pt>
                <c:pt idx="40">
                  <c:v>8.6976756965786745E-2</c:v>
                </c:pt>
                <c:pt idx="41">
                  <c:v>8.6924068740941524E-2</c:v>
                </c:pt>
                <c:pt idx="42">
                  <c:v>9.0522581494896281E-2</c:v>
                </c:pt>
              </c:numCache>
            </c:numRef>
          </c:val>
          <c:smooth val="0"/>
          <c:extLst>
            <c:ext xmlns:c16="http://schemas.microsoft.com/office/drawing/2014/chart" uri="{C3380CC4-5D6E-409C-BE32-E72D297353CC}">
              <c16:uniqueId val="{00000000-CC54-4A31-8F18-2EDCDD08468C}"/>
            </c:ext>
          </c:extLst>
        </c:ser>
        <c:dLbls>
          <c:showLegendKey val="0"/>
          <c:showVal val="0"/>
          <c:showCatName val="0"/>
          <c:showSerName val="0"/>
          <c:showPercent val="0"/>
          <c:showBubbleSize val="0"/>
        </c:dLbls>
        <c:smooth val="0"/>
        <c:axId val="-2070875176"/>
        <c:axId val="-2070877496"/>
      </c:lineChart>
      <c:catAx>
        <c:axId val="-2070875176"/>
        <c:scaling>
          <c:orientation val="minMax"/>
        </c:scaling>
        <c:delete val="0"/>
        <c:axPos val="b"/>
        <c:numFmt formatCode="General" sourceLinked="1"/>
        <c:majorTickMark val="out"/>
        <c:minorTickMark val="none"/>
        <c:tickLblPos val="nextTo"/>
        <c:crossAx val="-2070877496"/>
        <c:crosses val="autoZero"/>
        <c:auto val="1"/>
        <c:lblAlgn val="ctr"/>
        <c:lblOffset val="100"/>
        <c:noMultiLvlLbl val="0"/>
      </c:catAx>
      <c:valAx>
        <c:axId val="-2070877496"/>
        <c:scaling>
          <c:orientation val="minMax"/>
        </c:scaling>
        <c:delete val="0"/>
        <c:axPos val="l"/>
        <c:majorGridlines/>
        <c:numFmt formatCode="0.0%" sourceLinked="1"/>
        <c:majorTickMark val="out"/>
        <c:minorTickMark val="none"/>
        <c:tickLblPos val="nextTo"/>
        <c:crossAx val="-2070875176"/>
        <c:crosses val="autoZero"/>
        <c:crossBetween val="between"/>
      </c:valAx>
    </c:plotArea>
    <c:plotVisOnly val="1"/>
    <c:dispBlanksAs val="gap"/>
    <c:showDLblsOverMax val="0"/>
  </c:chart>
  <c:printSettings>
    <c:headerFooter/>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Corporate taxes as a %</a:t>
            </a:r>
            <a:r>
              <a:rPr lang="fr-FR" baseline="0"/>
              <a:t> of...</a:t>
            </a:r>
            <a:endParaRPr lang="fr-FR"/>
          </a:p>
        </c:rich>
      </c:tx>
      <c:overlay val="0"/>
    </c:title>
    <c:autoTitleDeleted val="0"/>
    <c:plotArea>
      <c:layout>
        <c:manualLayout>
          <c:layoutTarget val="inner"/>
          <c:xMode val="edge"/>
          <c:yMode val="edge"/>
          <c:x val="0.104082360394606"/>
          <c:y val="5.0925925925925902E-2"/>
          <c:w val="0.85030774278215204"/>
          <c:h val="0.79954250510352898"/>
        </c:manualLayout>
      </c:layout>
      <c:lineChart>
        <c:grouping val="standard"/>
        <c:varyColors val="0"/>
        <c:ser>
          <c:idx val="0"/>
          <c:order val="0"/>
          <c:tx>
            <c:v>GDP</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'DataF9(old)'!$BF$5:$BF$50</c:f>
              <c:numCache>
                <c:formatCode>0.0%</c:formatCode>
                <c:ptCount val="46"/>
                <c:pt idx="0">
                  <c:v>2.3810907848456173E-2</c:v>
                </c:pt>
                <c:pt idx="1">
                  <c:v>1.7173148880929159E-2</c:v>
                </c:pt>
                <c:pt idx="2">
                  <c:v>1.5025693151597521E-2</c:v>
                </c:pt>
                <c:pt idx="3">
                  <c:v>1.5105597336610023E-2</c:v>
                </c:pt>
                <c:pt idx="4">
                  <c:v>1.8914023576293761E-2</c:v>
                </c:pt>
                <c:pt idx="5">
                  <c:v>1.3202075532583433E-2</c:v>
                </c:pt>
                <c:pt idx="6">
                  <c:v>1.3168753654715397E-2</c:v>
                </c:pt>
                <c:pt idx="7">
                  <c:v>1.1852372085963384E-2</c:v>
                </c:pt>
                <c:pt idx="8">
                  <c:v>1.3711136688809225E-2</c:v>
                </c:pt>
                <c:pt idx="9">
                  <c:v>1.5291868684694725E-2</c:v>
                </c:pt>
                <c:pt idx="10">
                  <c:v>1.312005824740428E-2</c:v>
                </c:pt>
                <c:pt idx="11">
                  <c:v>1.4973148917582592E-2</c:v>
                </c:pt>
                <c:pt idx="12">
                  <c:v>1.4569226989590265E-2</c:v>
                </c:pt>
                <c:pt idx="13">
                  <c:v>1.2286490574916611E-2</c:v>
                </c:pt>
                <c:pt idx="14">
                  <c:v>1.0855770413610192E-2</c:v>
                </c:pt>
                <c:pt idx="15">
                  <c:v>1.0414483645115921E-2</c:v>
                </c:pt>
                <c:pt idx="16">
                  <c:v>1.163972888806754E-2</c:v>
                </c:pt>
                <c:pt idx="17">
                  <c:v>1.0852940209134512E-2</c:v>
                </c:pt>
                <c:pt idx="18">
                  <c:v>1.3311975505623366E-2</c:v>
                </c:pt>
                <c:pt idx="19">
                  <c:v>1.097276645482604E-2</c:v>
                </c:pt>
                <c:pt idx="20">
                  <c:v>1.576286710687249E-2</c:v>
                </c:pt>
                <c:pt idx="21">
                  <c:v>1.8944717149761505E-2</c:v>
                </c:pt>
                <c:pt idx="22">
                  <c:v>2.2193265630075888E-2</c:v>
                </c:pt>
                <c:pt idx="23">
                  <c:v>2.6416615287543362E-2</c:v>
                </c:pt>
                <c:pt idx="24">
                  <c:v>2.9435941789060904E-2</c:v>
                </c:pt>
                <c:pt idx="25">
                  <c:v>2.6602357105066317E-2</c:v>
                </c:pt>
                <c:pt idx="26">
                  <c:v>3.0120918180912202E-2</c:v>
                </c:pt>
                <c:pt idx="27">
                  <c:v>3.1065463404789023E-2</c:v>
                </c:pt>
                <c:pt idx="28">
                  <c:v>3.2534927134021133E-2</c:v>
                </c:pt>
                <c:pt idx="29">
                  <c:v>3.7124120971569093E-2</c:v>
                </c:pt>
                <c:pt idx="30">
                  <c:v>3.5981270125388667E-2</c:v>
                </c:pt>
                <c:pt idx="31">
                  <c:v>3.4071747812466691E-2</c:v>
                </c:pt>
                <c:pt idx="32">
                  <c:v>3.5390559834057859E-2</c:v>
                </c:pt>
                <c:pt idx="33">
                  <c:v>3.5457545841148144E-2</c:v>
                </c:pt>
                <c:pt idx="34">
                  <c:v>3.4208788041807561E-2</c:v>
                </c:pt>
                <c:pt idx="35">
                  <c:v>3.2379041923203455E-2</c:v>
                </c:pt>
                <c:pt idx="36">
                  <c:v>3.6139132502256012E-2</c:v>
                </c:pt>
                <c:pt idx="37">
                  <c:v>3.2411930479033721E-2</c:v>
                </c:pt>
                <c:pt idx="38">
                  <c:v>2.7038351084518374E-2</c:v>
                </c:pt>
                <c:pt idx="39">
                  <c:v>2.2932612077499647E-2</c:v>
                </c:pt>
                <c:pt idx="40">
                  <c:v>2.3604102343170341E-2</c:v>
                </c:pt>
                <c:pt idx="41">
                  <c:v>2.1682342404807303E-2</c:v>
                </c:pt>
                <c:pt idx="42">
                  <c:v>2.2560044152622416E-2</c:v>
                </c:pt>
                <c:pt idx="43">
                  <c:v>2.3713737937616879E-2</c:v>
                </c:pt>
                <c:pt idx="44">
                  <c:v>2.390771898943881E-2</c:v>
                </c:pt>
                <c:pt idx="45">
                  <c:v>2.6866786544964133E-2</c:v>
                </c:pt>
              </c:numCache>
            </c:numRef>
          </c:val>
          <c:smooth val="0"/>
          <c:extLst>
            <c:ext xmlns:c16="http://schemas.microsoft.com/office/drawing/2014/chart" uri="{C3380CC4-5D6E-409C-BE32-E72D297353CC}">
              <c16:uniqueId val="{00000000-2FA1-4465-8A61-65CCBD8FD1D5}"/>
            </c:ext>
          </c:extLst>
        </c:ser>
        <c:ser>
          <c:idx val="1"/>
          <c:order val="1"/>
          <c:tx>
            <c:v>National income</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'DataF9(old)'!$BH$5:$BH$50</c:f>
              <c:numCache>
                <c:formatCode>0.0%</c:formatCode>
                <c:ptCount val="46"/>
                <c:pt idx="0">
                  <c:v>2.5905116829712312E-2</c:v>
                </c:pt>
                <c:pt idx="1">
                  <c:v>1.8762332223462796E-2</c:v>
                </c:pt>
                <c:pt idx="2">
                  <c:v>1.6414676321798938E-2</c:v>
                </c:pt>
                <c:pt idx="3">
                  <c:v>1.6420410633682499E-2</c:v>
                </c:pt>
                <c:pt idx="4">
                  <c:v>2.0513269174051656E-2</c:v>
                </c:pt>
                <c:pt idx="5">
                  <c:v>1.4233086927379665E-2</c:v>
                </c:pt>
                <c:pt idx="6">
                  <c:v>1.4456615915438413E-2</c:v>
                </c:pt>
                <c:pt idx="7">
                  <c:v>1.2915708368801609E-2</c:v>
                </c:pt>
                <c:pt idx="8">
                  <c:v>1.5156362606343628E-2</c:v>
                </c:pt>
                <c:pt idx="9">
                  <c:v>1.7034576859450295E-2</c:v>
                </c:pt>
                <c:pt idx="10">
                  <c:v>1.4947887586046111E-2</c:v>
                </c:pt>
                <c:pt idx="11">
                  <c:v>1.7275096253558723E-2</c:v>
                </c:pt>
                <c:pt idx="12">
                  <c:v>1.7240313421112045E-2</c:v>
                </c:pt>
                <c:pt idx="13">
                  <c:v>1.4686764899334162E-2</c:v>
                </c:pt>
                <c:pt idx="14">
                  <c:v>1.3079894077786723E-2</c:v>
                </c:pt>
                <c:pt idx="15">
                  <c:v>1.261177650808239E-2</c:v>
                </c:pt>
                <c:pt idx="16">
                  <c:v>1.3993201416185198E-2</c:v>
                </c:pt>
                <c:pt idx="17">
                  <c:v>1.3174457585123646E-2</c:v>
                </c:pt>
                <c:pt idx="18">
                  <c:v>1.6294321525058518E-2</c:v>
                </c:pt>
                <c:pt idx="19">
                  <c:v>1.3601766074380016E-2</c:v>
                </c:pt>
                <c:pt idx="20">
                  <c:v>1.9309402360900313E-2</c:v>
                </c:pt>
                <c:pt idx="21">
                  <c:v>2.3222522629056289E-2</c:v>
                </c:pt>
                <c:pt idx="22">
                  <c:v>2.7549230739559619E-2</c:v>
                </c:pt>
                <c:pt idx="23">
                  <c:v>3.2593190833083124E-2</c:v>
                </c:pt>
                <c:pt idx="24">
                  <c:v>3.6276108360581399E-2</c:v>
                </c:pt>
                <c:pt idx="25">
                  <c:v>3.3246875862972744E-2</c:v>
                </c:pt>
                <c:pt idx="26">
                  <c:v>3.7355231525618343E-2</c:v>
                </c:pt>
                <c:pt idx="27">
                  <c:v>3.9083939516942251E-2</c:v>
                </c:pt>
                <c:pt idx="28">
                  <c:v>4.1232805369133721E-2</c:v>
                </c:pt>
                <c:pt idx="29">
                  <c:v>4.8915669499474179E-2</c:v>
                </c:pt>
                <c:pt idx="30">
                  <c:v>4.7551645510968035E-2</c:v>
                </c:pt>
                <c:pt idx="31">
                  <c:v>4.6157143968093499E-2</c:v>
                </c:pt>
                <c:pt idx="32">
                  <c:v>4.9027696258253844E-2</c:v>
                </c:pt>
                <c:pt idx="33">
                  <c:v>4.795486136921133E-2</c:v>
                </c:pt>
                <c:pt idx="34">
                  <c:v>4.6551021831016608E-2</c:v>
                </c:pt>
                <c:pt idx="35">
                  <c:v>4.4506605617197215E-2</c:v>
                </c:pt>
                <c:pt idx="36">
                  <c:v>4.975112327788854E-2</c:v>
                </c:pt>
                <c:pt idx="37">
                  <c:v>4.497002067539628E-2</c:v>
                </c:pt>
                <c:pt idx="38">
                  <c:v>3.7413075692452877E-2</c:v>
                </c:pt>
                <c:pt idx="39">
                  <c:v>3.3372115557766022E-2</c:v>
                </c:pt>
                <c:pt idx="40">
                  <c:v>3.4352000696651716E-2</c:v>
                </c:pt>
                <c:pt idx="41">
                  <c:v>3.2520413203802723E-2</c:v>
                </c:pt>
                <c:pt idx="42">
                  <c:v>3.4006466774160346E-2</c:v>
                </c:pt>
                <c:pt idx="43">
                  <c:v>3.4283975675502218E-2</c:v>
                </c:pt>
                <c:pt idx="44">
                  <c:v>3.4566239268257998E-2</c:v>
                </c:pt>
                <c:pt idx="45">
                  <c:v>4.8288674207826877E-2</c:v>
                </c:pt>
              </c:numCache>
            </c:numRef>
          </c:val>
          <c:smooth val="0"/>
          <c:extLst>
            <c:ext xmlns:c16="http://schemas.microsoft.com/office/drawing/2014/chart" uri="{C3380CC4-5D6E-409C-BE32-E72D297353CC}">
              <c16:uniqueId val="{00000001-2FA1-4465-8A61-65CCBD8FD1D5}"/>
            </c:ext>
          </c:extLst>
        </c:ser>
        <c:dLbls>
          <c:showLegendKey val="0"/>
          <c:showVal val="0"/>
          <c:showCatName val="0"/>
          <c:showSerName val="0"/>
          <c:showPercent val="0"/>
          <c:showBubbleSize val="0"/>
        </c:dLbls>
        <c:smooth val="0"/>
        <c:axId val="-2071013640"/>
        <c:axId val="-2071026040"/>
      </c:lineChart>
      <c:catAx>
        <c:axId val="-2071013640"/>
        <c:scaling>
          <c:orientation val="minMax"/>
        </c:scaling>
        <c:delete val="0"/>
        <c:axPos val="b"/>
        <c:numFmt formatCode="General" sourceLinked="1"/>
        <c:majorTickMark val="out"/>
        <c:minorTickMark val="none"/>
        <c:tickLblPos val="nextTo"/>
        <c:crossAx val="-2071026040"/>
        <c:crosses val="autoZero"/>
        <c:auto val="1"/>
        <c:lblAlgn val="ctr"/>
        <c:lblOffset val="100"/>
        <c:noMultiLvlLbl val="0"/>
      </c:catAx>
      <c:valAx>
        <c:axId val="-2071026040"/>
        <c:scaling>
          <c:orientation val="minMax"/>
        </c:scaling>
        <c:delete val="0"/>
        <c:axPos val="l"/>
        <c:majorGridlines/>
        <c:numFmt formatCode="0.0%" sourceLinked="1"/>
        <c:majorTickMark val="out"/>
        <c:minorTickMark val="none"/>
        <c:tickLblPos val="nextTo"/>
        <c:crossAx val="-2071013640"/>
        <c:crosses val="autoZero"/>
        <c:crossBetween val="between"/>
      </c:valAx>
    </c:plotArea>
    <c:legend>
      <c:legendPos val="r"/>
      <c:layout>
        <c:manualLayout>
          <c:xMode val="edge"/>
          <c:yMode val="edge"/>
          <c:x val="0.35495731454620799"/>
          <c:y val="0.68622066402283599"/>
          <c:w val="0.54786217512284596"/>
          <c:h val="0.15188957219763599"/>
        </c:manualLayout>
      </c:layout>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9358051315927"/>
          <c:y val="6.0852046812770365E-2"/>
          <c:w val="0.87927565565300125"/>
          <c:h val="0.70145389253121604"/>
        </c:manualLayout>
      </c:layout>
      <c:barChart>
        <c:barDir val="col"/>
        <c:grouping val="clustered"/>
        <c:varyColors val="0"/>
        <c:ser>
          <c:idx val="0"/>
          <c:order val="0"/>
          <c:tx>
            <c:v>Foreign firms</c:v>
          </c:tx>
          <c:spPr>
            <a:solidFill>
              <a:schemeClr val="accent2">
                <a:lumMod val="60000"/>
                <a:lumOff val="40000"/>
              </a:schemeClr>
            </a:solidFill>
            <a:ln>
              <a:noFill/>
            </a:ln>
          </c:spPr>
          <c:invertIfNegative val="0"/>
          <c:dLbls>
            <c:dLbl>
              <c:idx val="0"/>
              <c:layout>
                <c:manualLayout>
                  <c:x val="-6.8872601529597344E-2"/>
                  <c:y val="2.619001490829435E-2"/>
                </c:manualLayout>
              </c:layout>
              <c:spPr/>
              <c:txPr>
                <a:bodyPr/>
                <a:lstStyle/>
                <a:p>
                  <a:pPr>
                    <a:defRPr sz="180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5A-4168-AE27-0BCB5698E1D2}"/>
                </c:ext>
              </c:extLst>
            </c:dLbl>
            <c:dLbl>
              <c:idx val="1"/>
              <c:delete val="1"/>
              <c:extLst>
                <c:ext xmlns:c15="http://schemas.microsoft.com/office/drawing/2012/chart" uri="{CE6537A1-D6FC-4f65-9D91-7224C49458BB}"/>
                <c:ext xmlns:c16="http://schemas.microsoft.com/office/drawing/2014/chart" uri="{C3380CC4-5D6E-409C-BE32-E72D297353CC}">
                  <c16:uniqueId val="{00000001-BA5A-4168-AE27-0BCB5698E1D2}"/>
                </c:ext>
              </c:extLst>
            </c:dLbl>
            <c:dLbl>
              <c:idx val="2"/>
              <c:delete val="1"/>
              <c:extLst>
                <c:ext xmlns:c15="http://schemas.microsoft.com/office/drawing/2012/chart" uri="{CE6537A1-D6FC-4f65-9D91-7224C49458BB}"/>
                <c:ext xmlns:c16="http://schemas.microsoft.com/office/drawing/2014/chart" uri="{C3380CC4-5D6E-409C-BE32-E72D297353CC}">
                  <c16:uniqueId val="{00000002-BA5A-4168-AE27-0BCB5698E1D2}"/>
                </c:ext>
              </c:extLst>
            </c:dLbl>
            <c:dLbl>
              <c:idx val="3"/>
              <c:delete val="1"/>
              <c:extLst>
                <c:ext xmlns:c15="http://schemas.microsoft.com/office/drawing/2012/chart" uri="{CE6537A1-D6FC-4f65-9D91-7224C49458BB}"/>
                <c:ext xmlns:c16="http://schemas.microsoft.com/office/drawing/2014/chart" uri="{C3380CC4-5D6E-409C-BE32-E72D297353CC}">
                  <c16:uniqueId val="{00000003-BA5A-4168-AE27-0BCB5698E1D2}"/>
                </c:ext>
              </c:extLst>
            </c:dLbl>
            <c:dLbl>
              <c:idx val="4"/>
              <c:delete val="1"/>
              <c:extLst>
                <c:ext xmlns:c15="http://schemas.microsoft.com/office/drawing/2012/chart" uri="{CE6537A1-D6FC-4f65-9D91-7224C49458BB}"/>
                <c:ext xmlns:c16="http://schemas.microsoft.com/office/drawing/2014/chart" uri="{C3380CC4-5D6E-409C-BE32-E72D297353CC}">
                  <c16:uniqueId val="{00000004-BA5A-4168-AE27-0BCB5698E1D2}"/>
                </c:ext>
              </c:extLst>
            </c:dLbl>
            <c:dLbl>
              <c:idx val="5"/>
              <c:delete val="1"/>
              <c:extLst>
                <c:ext xmlns:c15="http://schemas.microsoft.com/office/drawing/2012/chart" uri="{CE6537A1-D6FC-4f65-9D91-7224C49458BB}"/>
                <c:ext xmlns:c16="http://schemas.microsoft.com/office/drawing/2014/chart" uri="{C3380CC4-5D6E-409C-BE32-E72D297353CC}">
                  <c16:uniqueId val="{00000005-BA5A-4168-AE27-0BCB5698E1D2}"/>
                </c:ext>
              </c:extLst>
            </c:dLbl>
            <c:dLbl>
              <c:idx val="6"/>
              <c:delete val="1"/>
              <c:extLst>
                <c:ext xmlns:c15="http://schemas.microsoft.com/office/drawing/2012/chart" uri="{CE6537A1-D6FC-4f65-9D91-7224C49458BB}"/>
                <c:ext xmlns:c16="http://schemas.microsoft.com/office/drawing/2014/chart" uri="{C3380CC4-5D6E-409C-BE32-E72D297353CC}">
                  <c16:uniqueId val="{00000006-BA5A-4168-AE27-0BCB5698E1D2}"/>
                </c:ext>
              </c:extLst>
            </c:dLbl>
            <c:dLbl>
              <c:idx val="7"/>
              <c:delete val="1"/>
              <c:extLst>
                <c:ext xmlns:c15="http://schemas.microsoft.com/office/drawing/2012/chart" uri="{CE6537A1-D6FC-4f65-9D91-7224C49458BB}"/>
                <c:ext xmlns:c16="http://schemas.microsoft.com/office/drawing/2014/chart" uri="{C3380CC4-5D6E-409C-BE32-E72D297353CC}">
                  <c16:uniqueId val="{00000007-BA5A-4168-AE27-0BCB5698E1D2}"/>
                </c:ext>
              </c:extLst>
            </c:dLbl>
            <c:dLbl>
              <c:idx val="8"/>
              <c:delete val="1"/>
              <c:extLst>
                <c:ext xmlns:c15="http://schemas.microsoft.com/office/drawing/2012/chart" uri="{CE6537A1-D6FC-4f65-9D91-7224C49458BB}"/>
                <c:ext xmlns:c16="http://schemas.microsoft.com/office/drawing/2014/chart" uri="{C3380CC4-5D6E-409C-BE32-E72D297353CC}">
                  <c16:uniqueId val="{00000008-BA5A-4168-AE27-0BCB5698E1D2}"/>
                </c:ext>
              </c:extLst>
            </c:dLbl>
            <c:dLbl>
              <c:idx val="9"/>
              <c:delete val="1"/>
              <c:extLst>
                <c:ext xmlns:c15="http://schemas.microsoft.com/office/drawing/2012/chart" uri="{CE6537A1-D6FC-4f65-9D91-7224C49458BB}"/>
                <c:ext xmlns:c16="http://schemas.microsoft.com/office/drawing/2014/chart" uri="{C3380CC4-5D6E-409C-BE32-E72D297353CC}">
                  <c16:uniqueId val="{00000009-BA5A-4168-AE27-0BCB5698E1D2}"/>
                </c:ext>
              </c:extLst>
            </c:dLbl>
            <c:dLbl>
              <c:idx val="10"/>
              <c:delete val="1"/>
              <c:extLst>
                <c:ext xmlns:c15="http://schemas.microsoft.com/office/drawing/2012/chart" uri="{CE6537A1-D6FC-4f65-9D91-7224C49458BB}"/>
                <c:ext xmlns:c16="http://schemas.microsoft.com/office/drawing/2014/chart" uri="{C3380CC4-5D6E-409C-BE32-E72D297353CC}">
                  <c16:uniqueId val="{0000000A-BA5A-4168-AE27-0BCB5698E1D2}"/>
                </c:ext>
              </c:extLst>
            </c:dLbl>
            <c:dLbl>
              <c:idx val="11"/>
              <c:delete val="1"/>
              <c:extLst>
                <c:ext xmlns:c15="http://schemas.microsoft.com/office/drawing/2012/chart" uri="{CE6537A1-D6FC-4f65-9D91-7224C49458BB}"/>
                <c:ext xmlns:c16="http://schemas.microsoft.com/office/drawing/2014/chart" uri="{C3380CC4-5D6E-409C-BE32-E72D297353CC}">
                  <c16:uniqueId val="{0000000B-BA5A-4168-AE27-0BCB5698E1D2}"/>
                </c:ext>
              </c:extLst>
            </c:dLbl>
            <c:dLbl>
              <c:idx val="12"/>
              <c:delete val="1"/>
              <c:extLst>
                <c:ext xmlns:c15="http://schemas.microsoft.com/office/drawing/2012/chart" uri="{CE6537A1-D6FC-4f65-9D91-7224C49458BB}"/>
                <c:ext xmlns:c16="http://schemas.microsoft.com/office/drawing/2014/chart" uri="{C3380CC4-5D6E-409C-BE32-E72D297353CC}">
                  <c16:uniqueId val="{0000000C-BA5A-4168-AE27-0BCB5698E1D2}"/>
                </c:ext>
              </c:extLst>
            </c:dLbl>
            <c:dLbl>
              <c:idx val="13"/>
              <c:delete val="1"/>
              <c:extLst>
                <c:ext xmlns:c15="http://schemas.microsoft.com/office/drawing/2012/chart" uri="{CE6537A1-D6FC-4f65-9D91-7224C49458BB}"/>
                <c:ext xmlns:c16="http://schemas.microsoft.com/office/drawing/2014/chart" uri="{C3380CC4-5D6E-409C-BE32-E72D297353CC}">
                  <c16:uniqueId val="{0000000D-BA5A-4168-AE27-0BCB5698E1D2}"/>
                </c:ext>
              </c:extLst>
            </c:dLbl>
            <c:dLbl>
              <c:idx val="14"/>
              <c:delete val="1"/>
              <c:extLst>
                <c:ext xmlns:c15="http://schemas.microsoft.com/office/drawing/2012/chart" uri="{CE6537A1-D6FC-4f65-9D91-7224C49458BB}"/>
                <c:ext xmlns:c16="http://schemas.microsoft.com/office/drawing/2014/chart" uri="{C3380CC4-5D6E-409C-BE32-E72D297353CC}">
                  <c16:uniqueId val="{0000000E-BA5A-4168-AE27-0BCB5698E1D2}"/>
                </c:ext>
              </c:extLst>
            </c:dLbl>
            <c:dLbl>
              <c:idx val="15"/>
              <c:delete val="1"/>
              <c:extLst>
                <c:ext xmlns:c15="http://schemas.microsoft.com/office/drawing/2012/chart" uri="{CE6537A1-D6FC-4f65-9D91-7224C49458BB}"/>
                <c:ext xmlns:c16="http://schemas.microsoft.com/office/drawing/2014/chart" uri="{C3380CC4-5D6E-409C-BE32-E72D297353CC}">
                  <c16:uniqueId val="{00000000-38AE-47A0-91BE-7E2F859C5A4E}"/>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DataF4!$B$2:$B$17</c:f>
              <c:strCache>
                <c:ptCount val="16"/>
                <c:pt idx="0">
                  <c:v>Puerto Rico</c:v>
                </c:pt>
                <c:pt idx="1">
                  <c:v>Ireland</c:v>
                </c:pt>
                <c:pt idx="2">
                  <c:v>Luxembourg</c:v>
                </c:pt>
                <c:pt idx="3">
                  <c:v>Switzerland</c:v>
                </c:pt>
                <c:pt idx="4">
                  <c:v>Singapore</c:v>
                </c:pt>
                <c:pt idx="5">
                  <c:v>Hong Kong</c:v>
                </c:pt>
                <c:pt idx="6">
                  <c:v>Netherlands</c:v>
                </c:pt>
                <c:pt idx="7">
                  <c:v>Belgium</c:v>
                </c:pt>
                <c:pt idx="8">
                  <c:v>United States</c:v>
                </c:pt>
                <c:pt idx="9">
                  <c:v>Australia</c:v>
                </c:pt>
                <c:pt idx="10">
                  <c:v>United Kingdom</c:v>
                </c:pt>
                <c:pt idx="11">
                  <c:v>Spain</c:v>
                </c:pt>
                <c:pt idx="12">
                  <c:v>Japan</c:v>
                </c:pt>
                <c:pt idx="13">
                  <c:v>France</c:v>
                </c:pt>
                <c:pt idx="14">
                  <c:v>Germany</c:v>
                </c:pt>
                <c:pt idx="15">
                  <c:v>Italy</c:v>
                </c:pt>
              </c:strCache>
            </c:strRef>
          </c:cat>
          <c:val>
            <c:numRef>
              <c:f>DataF4!$F$2:$F$17</c:f>
              <c:numCache>
                <c:formatCode>0%</c:formatCode>
                <c:ptCount val="16"/>
                <c:pt idx="0">
                  <c:v>16.745534629218685</c:v>
                </c:pt>
                <c:pt idx="1">
                  <c:v>7.9996490577609283</c:v>
                </c:pt>
                <c:pt idx="2">
                  <c:v>4.6076539817790847</c:v>
                </c:pt>
                <c:pt idx="3">
                  <c:v>3.1934639833073937</c:v>
                </c:pt>
                <c:pt idx="4">
                  <c:v>2.1814755318098822</c:v>
                </c:pt>
                <c:pt idx="5">
                  <c:v>2.1348906384735855</c:v>
                </c:pt>
                <c:pt idx="6">
                  <c:v>1.1495705968665206</c:v>
                </c:pt>
                <c:pt idx="7">
                  <c:v>0.67980103327038299</c:v>
                </c:pt>
                <c:pt idx="8">
                  <c:v>0.28343272646330486</c:v>
                </c:pt>
                <c:pt idx="9">
                  <c:v>0.27383940346897767</c:v>
                </c:pt>
                <c:pt idx="10">
                  <c:v>0.25723407405999843</c:v>
                </c:pt>
                <c:pt idx="11">
                  <c:v>0.24643753940062663</c:v>
                </c:pt>
                <c:pt idx="12">
                  <c:v>0.23732566147384185</c:v>
                </c:pt>
                <c:pt idx="13">
                  <c:v>0.2071972615008727</c:v>
                </c:pt>
                <c:pt idx="14">
                  <c:v>0.18304850872360104</c:v>
                </c:pt>
                <c:pt idx="15">
                  <c:v>0.16233602672515596</c:v>
                </c:pt>
              </c:numCache>
            </c:numRef>
          </c:val>
          <c:extLst>
            <c:ext xmlns:c16="http://schemas.microsoft.com/office/drawing/2014/chart" uri="{C3380CC4-5D6E-409C-BE32-E72D297353CC}">
              <c16:uniqueId val="{00000000-2C5B-419C-A742-51C7373EDC83}"/>
            </c:ext>
          </c:extLst>
        </c:ser>
        <c:ser>
          <c:idx val="2"/>
          <c:order val="1"/>
          <c:tx>
            <c:v>Local firms</c:v>
          </c:tx>
          <c:spPr>
            <a:solidFill>
              <a:schemeClr val="tx1"/>
            </a:solidFill>
          </c:spPr>
          <c:invertIfNegative val="0"/>
          <c:cat>
            <c:strRef>
              <c:f>DataF4!$B$2:$B$17</c:f>
              <c:strCache>
                <c:ptCount val="16"/>
                <c:pt idx="0">
                  <c:v>Puerto Rico</c:v>
                </c:pt>
                <c:pt idx="1">
                  <c:v>Ireland</c:v>
                </c:pt>
                <c:pt idx="2">
                  <c:v>Luxembourg</c:v>
                </c:pt>
                <c:pt idx="3">
                  <c:v>Switzerland</c:v>
                </c:pt>
                <c:pt idx="4">
                  <c:v>Singapore</c:v>
                </c:pt>
                <c:pt idx="5">
                  <c:v>Hong Kong</c:v>
                </c:pt>
                <c:pt idx="6">
                  <c:v>Netherlands</c:v>
                </c:pt>
                <c:pt idx="7">
                  <c:v>Belgium</c:v>
                </c:pt>
                <c:pt idx="8">
                  <c:v>United States</c:v>
                </c:pt>
                <c:pt idx="9">
                  <c:v>Australia</c:v>
                </c:pt>
                <c:pt idx="10">
                  <c:v>United Kingdom</c:v>
                </c:pt>
                <c:pt idx="11">
                  <c:v>Spain</c:v>
                </c:pt>
                <c:pt idx="12">
                  <c:v>Japan</c:v>
                </c:pt>
                <c:pt idx="13">
                  <c:v>France</c:v>
                </c:pt>
                <c:pt idx="14">
                  <c:v>Germany</c:v>
                </c:pt>
                <c:pt idx="15">
                  <c:v>Italy</c:v>
                </c:pt>
              </c:strCache>
            </c:strRef>
          </c:cat>
          <c:val>
            <c:numRef>
              <c:f>DataF4!$D$2:$D$17</c:f>
              <c:numCache>
                <c:formatCode>0%</c:formatCode>
                <c:ptCount val="16"/>
                <c:pt idx="0">
                  <c:v>0.47996308817683037</c:v>
                </c:pt>
                <c:pt idx="1">
                  <c:v>0.68416351867003244</c:v>
                </c:pt>
                <c:pt idx="2">
                  <c:v>0.40461450275815142</c:v>
                </c:pt>
                <c:pt idx="3">
                  <c:v>0.11438915202699569</c:v>
                </c:pt>
                <c:pt idx="4">
                  <c:v>0.47996308817683037</c:v>
                </c:pt>
                <c:pt idx="5">
                  <c:v>0.47996308817683037</c:v>
                </c:pt>
                <c:pt idx="6">
                  <c:v>0.41153378760859277</c:v>
                </c:pt>
                <c:pt idx="7">
                  <c:v>0.4031489417707429</c:v>
                </c:pt>
                <c:pt idx="8">
                  <c:v>0.3159171001923794</c:v>
                </c:pt>
                <c:pt idx="9">
                  <c:v>0.38244922547378107</c:v>
                </c:pt>
                <c:pt idx="10">
                  <c:v>0.48210280844721259</c:v>
                </c:pt>
                <c:pt idx="11">
                  <c:v>0.44755015816737814</c:v>
                </c:pt>
                <c:pt idx="12">
                  <c:v>0.43664443770241151</c:v>
                </c:pt>
                <c:pt idx="13">
                  <c:v>0.2171009289647885</c:v>
                </c:pt>
                <c:pt idx="14">
                  <c:v>0.51589201053413136</c:v>
                </c:pt>
                <c:pt idx="15">
                  <c:v>0.48415758018996907</c:v>
                </c:pt>
              </c:numCache>
            </c:numRef>
          </c:val>
          <c:extLst>
            <c:ext xmlns:c16="http://schemas.microsoft.com/office/drawing/2014/chart" uri="{C3380CC4-5D6E-409C-BE32-E72D297353CC}">
              <c16:uniqueId val="{00000001-2C5B-419C-A742-51C7373EDC83}"/>
            </c:ext>
          </c:extLst>
        </c:ser>
        <c:dLbls>
          <c:showLegendKey val="0"/>
          <c:showVal val="0"/>
          <c:showCatName val="0"/>
          <c:showSerName val="0"/>
          <c:showPercent val="0"/>
          <c:showBubbleSize val="0"/>
        </c:dLbls>
        <c:gapWidth val="150"/>
        <c:axId val="-2139123768"/>
        <c:axId val="-2139120696"/>
      </c:bar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US"/>
          </a:p>
        </c:txPr>
        <c:crossAx val="-2139120696"/>
        <c:crosses val="autoZero"/>
        <c:auto val="1"/>
        <c:lblAlgn val="ctr"/>
        <c:lblOffset val="100"/>
        <c:noMultiLvlLbl val="0"/>
      </c:catAx>
      <c:valAx>
        <c:axId val="-2139120696"/>
        <c:scaling>
          <c:orientation val="minMax"/>
          <c:max val="9"/>
          <c:min val="0"/>
        </c:scaling>
        <c:delete val="0"/>
        <c:axPos val="l"/>
        <c:majorGridlines>
          <c:spPr>
            <a:ln>
              <a:noFill/>
            </a:ln>
          </c:spPr>
        </c:majorGridlines>
        <c:title>
          <c:tx>
            <c:rich>
              <a:bodyPr/>
              <a:lstStyle/>
              <a:p>
                <a:pPr>
                  <a:defRPr/>
                </a:pPr>
                <a:r>
                  <a:rPr lang="en-US" sz="1800" b="0"/>
                  <a:t>Pre-tax profits / compensation of employees</a:t>
                </a:r>
              </a:p>
            </c:rich>
          </c:tx>
          <c:layout>
            <c:manualLayout>
              <c:xMode val="edge"/>
              <c:yMode val="edge"/>
              <c:x val="4.0355480641725196E-4"/>
              <c:y val="0.10276821645377983"/>
            </c:manualLayout>
          </c:layout>
          <c:overlay val="0"/>
        </c:title>
        <c:numFmt formatCode="0%" sourceLinked="0"/>
        <c:majorTickMark val="none"/>
        <c:minorTickMark val="none"/>
        <c:tickLblPos val="nextTo"/>
        <c:txPr>
          <a:bodyPr/>
          <a:lstStyle/>
          <a:p>
            <a:pPr>
              <a:defRPr sz="1800"/>
            </a:pPr>
            <a:endParaRPr lang="en-US"/>
          </a:p>
        </c:txPr>
        <c:crossAx val="-2139123768"/>
        <c:crosses val="autoZero"/>
        <c:crossBetween val="between"/>
        <c:majorUnit val="2"/>
        <c:minorUnit val="0.2"/>
      </c:valAx>
    </c:plotArea>
    <c:legend>
      <c:legendPos val="r"/>
      <c:layout>
        <c:manualLayout>
          <c:xMode val="edge"/>
          <c:yMode val="edge"/>
          <c:x val="0.67896174863388004"/>
          <c:y val="0.446236780548875"/>
          <c:w val="0.21430970054024701"/>
          <c:h val="0.13680250783699099"/>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Corporate tax</a:t>
            </a:r>
            <a:r>
              <a:rPr lang="fr-FR" baseline="0"/>
              <a:t> revenue / GDP</a:t>
            </a:r>
            <a:endParaRPr lang="fr-FR"/>
          </a:p>
        </c:rich>
      </c:tx>
      <c:layout>
        <c:manualLayout>
          <c:xMode val="edge"/>
          <c:yMode val="edge"/>
          <c:x val="0.186005249343832"/>
          <c:y val="0"/>
        </c:manualLayout>
      </c:layout>
      <c:overlay val="0"/>
    </c:title>
    <c:autoTitleDeleted val="0"/>
    <c:plotArea>
      <c:layout>
        <c:manualLayout>
          <c:layoutTarget val="inner"/>
          <c:xMode val="edge"/>
          <c:yMode val="edge"/>
          <c:x val="0.109099518810149"/>
          <c:y val="0.10469123651210301"/>
          <c:w val="0.84364960629921304"/>
          <c:h val="0.76228419364246103"/>
        </c:manualLayout>
      </c:layout>
      <c:lineChart>
        <c:grouping val="standard"/>
        <c:varyColors val="0"/>
        <c:ser>
          <c:idx val="0"/>
          <c:order val="0"/>
          <c:tx>
            <c:v>Ireland</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'DataF9(old)'!$BF$5:$BF$50</c:f>
              <c:numCache>
                <c:formatCode>0.0%</c:formatCode>
                <c:ptCount val="46"/>
                <c:pt idx="0">
                  <c:v>2.3810907848456173E-2</c:v>
                </c:pt>
                <c:pt idx="1">
                  <c:v>1.7173148880929159E-2</c:v>
                </c:pt>
                <c:pt idx="2">
                  <c:v>1.5025693151597521E-2</c:v>
                </c:pt>
                <c:pt idx="3">
                  <c:v>1.5105597336610023E-2</c:v>
                </c:pt>
                <c:pt idx="4">
                  <c:v>1.8914023576293761E-2</c:v>
                </c:pt>
                <c:pt idx="5">
                  <c:v>1.3202075532583433E-2</c:v>
                </c:pt>
                <c:pt idx="6">
                  <c:v>1.3168753654715397E-2</c:v>
                </c:pt>
                <c:pt idx="7">
                  <c:v>1.1852372085963384E-2</c:v>
                </c:pt>
                <c:pt idx="8">
                  <c:v>1.3711136688809225E-2</c:v>
                </c:pt>
                <c:pt idx="9">
                  <c:v>1.5291868684694725E-2</c:v>
                </c:pt>
                <c:pt idx="10">
                  <c:v>1.312005824740428E-2</c:v>
                </c:pt>
                <c:pt idx="11">
                  <c:v>1.4973148917582592E-2</c:v>
                </c:pt>
                <c:pt idx="12">
                  <c:v>1.4569226989590265E-2</c:v>
                </c:pt>
                <c:pt idx="13">
                  <c:v>1.2286490574916611E-2</c:v>
                </c:pt>
                <c:pt idx="14">
                  <c:v>1.0855770413610192E-2</c:v>
                </c:pt>
                <c:pt idx="15">
                  <c:v>1.0414483645115921E-2</c:v>
                </c:pt>
                <c:pt idx="16">
                  <c:v>1.163972888806754E-2</c:v>
                </c:pt>
                <c:pt idx="17">
                  <c:v>1.0852940209134512E-2</c:v>
                </c:pt>
                <c:pt idx="18">
                  <c:v>1.3311975505623366E-2</c:v>
                </c:pt>
                <c:pt idx="19">
                  <c:v>1.097276645482604E-2</c:v>
                </c:pt>
                <c:pt idx="20">
                  <c:v>1.576286710687249E-2</c:v>
                </c:pt>
                <c:pt idx="21">
                  <c:v>1.8944717149761505E-2</c:v>
                </c:pt>
                <c:pt idx="22">
                  <c:v>2.2193265630075888E-2</c:v>
                </c:pt>
                <c:pt idx="23">
                  <c:v>2.6416615287543362E-2</c:v>
                </c:pt>
                <c:pt idx="24">
                  <c:v>2.9435941789060904E-2</c:v>
                </c:pt>
                <c:pt idx="25">
                  <c:v>2.6602357105066317E-2</c:v>
                </c:pt>
                <c:pt idx="26">
                  <c:v>3.0120918180912202E-2</c:v>
                </c:pt>
                <c:pt idx="27">
                  <c:v>3.1065463404789023E-2</c:v>
                </c:pt>
                <c:pt idx="28">
                  <c:v>3.2534927134021133E-2</c:v>
                </c:pt>
                <c:pt idx="29">
                  <c:v>3.7124120971569093E-2</c:v>
                </c:pt>
                <c:pt idx="30">
                  <c:v>3.5981270125388667E-2</c:v>
                </c:pt>
                <c:pt idx="31">
                  <c:v>3.4071747812466691E-2</c:v>
                </c:pt>
                <c:pt idx="32">
                  <c:v>3.5390559834057859E-2</c:v>
                </c:pt>
                <c:pt idx="33">
                  <c:v>3.5457545841148144E-2</c:v>
                </c:pt>
                <c:pt idx="34">
                  <c:v>3.4208788041807561E-2</c:v>
                </c:pt>
                <c:pt idx="35">
                  <c:v>3.2379041923203455E-2</c:v>
                </c:pt>
                <c:pt idx="36">
                  <c:v>3.6139132502256012E-2</c:v>
                </c:pt>
                <c:pt idx="37">
                  <c:v>3.2411930479033721E-2</c:v>
                </c:pt>
                <c:pt idx="38">
                  <c:v>2.7038351084518374E-2</c:v>
                </c:pt>
                <c:pt idx="39">
                  <c:v>2.2932612077499647E-2</c:v>
                </c:pt>
                <c:pt idx="40">
                  <c:v>2.3604102343170341E-2</c:v>
                </c:pt>
                <c:pt idx="41">
                  <c:v>2.1682342404807303E-2</c:v>
                </c:pt>
                <c:pt idx="42">
                  <c:v>2.2560044152622416E-2</c:v>
                </c:pt>
                <c:pt idx="43">
                  <c:v>2.3713737937616879E-2</c:v>
                </c:pt>
                <c:pt idx="44">
                  <c:v>2.390771898943881E-2</c:v>
                </c:pt>
                <c:pt idx="45">
                  <c:v>2.6866786544964133E-2</c:v>
                </c:pt>
              </c:numCache>
            </c:numRef>
          </c:val>
          <c:smooth val="0"/>
          <c:extLst>
            <c:ext xmlns:c16="http://schemas.microsoft.com/office/drawing/2014/chart" uri="{C3380CC4-5D6E-409C-BE32-E72D297353CC}">
              <c16:uniqueId val="{00000000-6251-44AD-8FCC-0B7F866CC4E9}"/>
            </c:ext>
          </c:extLst>
        </c:ser>
        <c:ser>
          <c:idx val="1"/>
          <c:order val="1"/>
          <c:tx>
            <c:v>US</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'DataF9(old)'!$BG$5:$BG$50</c:f>
              <c:numCache>
                <c:formatCode>0.0%</c:formatCode>
                <c:ptCount val="46"/>
                <c:pt idx="0">
                  <c:v>3.4157591790296093E-2</c:v>
                </c:pt>
                <c:pt idx="1">
                  <c:v>2.6105742330779804E-2</c:v>
                </c:pt>
                <c:pt idx="2">
                  <c:v>2.8727574959227193E-2</c:v>
                </c:pt>
                <c:pt idx="3">
                  <c:v>2.9284990660158425E-2</c:v>
                </c:pt>
                <c:pt idx="4">
                  <c:v>2.8999167096956661E-2</c:v>
                </c:pt>
                <c:pt idx="5">
                  <c:v>2.8225796825351358E-2</c:v>
                </c:pt>
                <c:pt idx="6">
                  <c:v>2.6247233604902241E-2</c:v>
                </c:pt>
                <c:pt idx="7">
                  <c:v>3.1035862491393978E-2</c:v>
                </c:pt>
                <c:pt idx="8">
                  <c:v>3.033406816444217E-2</c:v>
                </c:pt>
                <c:pt idx="9">
                  <c:v>3.0334323761938481E-2</c:v>
                </c:pt>
                <c:pt idx="10">
                  <c:v>2.7894907327415692E-2</c:v>
                </c:pt>
                <c:pt idx="11">
                  <c:v>2.3934982134452502E-2</c:v>
                </c:pt>
                <c:pt idx="12">
                  <c:v>1.9254693923280188E-2</c:v>
                </c:pt>
                <c:pt idx="13">
                  <c:v>1.4311556140023388E-2</c:v>
                </c:pt>
                <c:pt idx="14">
                  <c:v>1.8424186573687003E-2</c:v>
                </c:pt>
                <c:pt idx="15">
                  <c:v>1.8760426274281029E-2</c:v>
                </c:pt>
                <c:pt idx="16">
                  <c:v>1.846231972329563E-2</c:v>
                </c:pt>
                <c:pt idx="17">
                  <c:v>2.2085240975829534E-2</c:v>
                </c:pt>
                <c:pt idx="18">
                  <c:v>2.2479588670546204E-2</c:v>
                </c:pt>
                <c:pt idx="19">
                  <c:v>2.3175242412177485E-2</c:v>
                </c:pt>
                <c:pt idx="20">
                  <c:v>1.9870290639387628E-2</c:v>
                </c:pt>
                <c:pt idx="21">
                  <c:v>1.8535693369677315E-2</c:v>
                </c:pt>
                <c:pt idx="22">
                  <c:v>1.9658873265027511E-2</c:v>
                </c:pt>
                <c:pt idx="23">
                  <c:v>2.2209367307772072E-2</c:v>
                </c:pt>
                <c:pt idx="24">
                  <c:v>2.3176659230340214E-2</c:v>
                </c:pt>
                <c:pt idx="25">
                  <c:v>2.4768783360456324E-2</c:v>
                </c:pt>
                <c:pt idx="26">
                  <c:v>2.53075736359736E-2</c:v>
                </c:pt>
                <c:pt idx="27">
                  <c:v>2.5182879815586978E-2</c:v>
                </c:pt>
                <c:pt idx="28">
                  <c:v>2.3238112975384532E-2</c:v>
                </c:pt>
                <c:pt idx="29">
                  <c:v>2.3030301530496875E-2</c:v>
                </c:pt>
                <c:pt idx="30">
                  <c:v>2.2084307051864854E-2</c:v>
                </c:pt>
                <c:pt idx="31">
                  <c:v>1.5501312871806488E-2</c:v>
                </c:pt>
                <c:pt idx="32">
                  <c:v>1.4192176588333849E-2</c:v>
                </c:pt>
                <c:pt idx="33">
                  <c:v>1.8203326944785294E-2</c:v>
                </c:pt>
                <c:pt idx="34">
                  <c:v>2.2299027523316684E-2</c:v>
                </c:pt>
                <c:pt idx="35">
                  <c:v>2.8518919995941895E-2</c:v>
                </c:pt>
                <c:pt idx="36">
                  <c:v>3.0213659526397027E-2</c:v>
                </c:pt>
                <c:pt idx="37">
                  <c:v>2.6702104514681149E-2</c:v>
                </c:pt>
                <c:pt idx="38">
                  <c:v>1.7059329108984309E-2</c:v>
                </c:pt>
                <c:pt idx="39">
                  <c:v>1.3843211501247826E-2</c:v>
                </c:pt>
                <c:pt idx="40">
                  <c:v>1.7904490415036008E-2</c:v>
                </c:pt>
                <c:pt idx="41">
                  <c:v>1.7623513424299662E-2</c:v>
                </c:pt>
                <c:pt idx="42">
                  <c:v>2.0000915728355849E-2</c:v>
                </c:pt>
                <c:pt idx="43">
                  <c:v>2.1099872770210595E-2</c:v>
                </c:pt>
                <c:pt idx="44">
                  <c:v>2.148893375891877E-2</c:v>
                </c:pt>
                <c:pt idx="45">
                  <c:v>2.1644702127874779E-2</c:v>
                </c:pt>
              </c:numCache>
            </c:numRef>
          </c:val>
          <c:smooth val="0"/>
          <c:extLst>
            <c:ext xmlns:c16="http://schemas.microsoft.com/office/drawing/2014/chart" uri="{C3380CC4-5D6E-409C-BE32-E72D297353CC}">
              <c16:uniqueId val="{00000001-6251-44AD-8FCC-0B7F866CC4E9}"/>
            </c:ext>
          </c:extLst>
        </c:ser>
        <c:dLbls>
          <c:showLegendKey val="0"/>
          <c:showVal val="0"/>
          <c:showCatName val="0"/>
          <c:showSerName val="0"/>
          <c:showPercent val="0"/>
          <c:showBubbleSize val="0"/>
        </c:dLbls>
        <c:smooth val="0"/>
        <c:axId val="-2071132808"/>
        <c:axId val="-2071144872"/>
      </c:lineChart>
      <c:catAx>
        <c:axId val="-2071132808"/>
        <c:scaling>
          <c:orientation val="minMax"/>
        </c:scaling>
        <c:delete val="0"/>
        <c:axPos val="b"/>
        <c:numFmt formatCode="General" sourceLinked="1"/>
        <c:majorTickMark val="out"/>
        <c:minorTickMark val="none"/>
        <c:tickLblPos val="nextTo"/>
        <c:crossAx val="-2071144872"/>
        <c:crosses val="autoZero"/>
        <c:auto val="1"/>
        <c:lblAlgn val="ctr"/>
        <c:lblOffset val="100"/>
        <c:noMultiLvlLbl val="0"/>
      </c:catAx>
      <c:valAx>
        <c:axId val="-2071144872"/>
        <c:scaling>
          <c:orientation val="minMax"/>
        </c:scaling>
        <c:delete val="0"/>
        <c:axPos val="l"/>
        <c:majorGridlines/>
        <c:numFmt formatCode="0.0%" sourceLinked="0"/>
        <c:majorTickMark val="out"/>
        <c:minorTickMark val="none"/>
        <c:tickLblPos val="nextTo"/>
        <c:crossAx val="-2071132808"/>
        <c:crosses val="autoZero"/>
        <c:crossBetween val="between"/>
      </c:valAx>
    </c:plotArea>
    <c:legend>
      <c:legendPos val="r"/>
      <c:layout>
        <c:manualLayout>
          <c:xMode val="edge"/>
          <c:yMode val="edge"/>
          <c:x val="0.39840507436570399"/>
          <c:y val="0.66165317876931995"/>
          <c:w val="0.17789771873229501"/>
          <c:h val="0.17387803797252599"/>
        </c:manualLayout>
      </c:layout>
      <c:overlay val="0"/>
    </c:legend>
    <c:plotVisOnly val="1"/>
    <c:dispBlanksAs val="gap"/>
    <c:showDLblsOverMax val="0"/>
  </c:chart>
  <c:printSettings>
    <c:headerFooter/>
    <c:pageMargins b="1" l="0.75" r="0.75" t="1" header="0.5" footer="0.5"/>
    <c:pageSetup orientation="portrait" horizontalDpi="-4" verticalDpi="-4"/>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766185476815"/>
          <c:y val="6.0185185185185203E-2"/>
          <c:w val="0.78419903762029697"/>
          <c:h val="0.78364209682123098"/>
        </c:manualLayout>
      </c:layout>
      <c:lineChart>
        <c:grouping val="standard"/>
        <c:varyColors val="0"/>
        <c:ser>
          <c:idx val="0"/>
          <c:order val="1"/>
          <c:tx>
            <c:v>Corp tax revenue /GDP</c:v>
          </c:tx>
          <c:marker>
            <c:symbol val="none"/>
          </c:marker>
          <c:cat>
            <c:numRef>
              <c:f>'DataF9(old)'!$A$16:$A$50</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'DataF9(old)'!$BF$16:$BF$50</c:f>
              <c:numCache>
                <c:formatCode>0.0%</c:formatCode>
                <c:ptCount val="35"/>
                <c:pt idx="0">
                  <c:v>1.4973148917582592E-2</c:v>
                </c:pt>
                <c:pt idx="1">
                  <c:v>1.4569226989590265E-2</c:v>
                </c:pt>
                <c:pt idx="2">
                  <c:v>1.2286490574916611E-2</c:v>
                </c:pt>
                <c:pt idx="3">
                  <c:v>1.0855770413610192E-2</c:v>
                </c:pt>
                <c:pt idx="4">
                  <c:v>1.0414483645115921E-2</c:v>
                </c:pt>
                <c:pt idx="5">
                  <c:v>1.163972888806754E-2</c:v>
                </c:pt>
                <c:pt idx="6">
                  <c:v>1.0852940209134512E-2</c:v>
                </c:pt>
                <c:pt idx="7">
                  <c:v>1.3311975505623366E-2</c:v>
                </c:pt>
                <c:pt idx="8">
                  <c:v>1.097276645482604E-2</c:v>
                </c:pt>
                <c:pt idx="9">
                  <c:v>1.576286710687249E-2</c:v>
                </c:pt>
                <c:pt idx="10">
                  <c:v>1.8944717149761505E-2</c:v>
                </c:pt>
                <c:pt idx="11">
                  <c:v>2.2193265630075888E-2</c:v>
                </c:pt>
                <c:pt idx="12">
                  <c:v>2.6416615287543362E-2</c:v>
                </c:pt>
                <c:pt idx="13">
                  <c:v>2.9435941789060904E-2</c:v>
                </c:pt>
                <c:pt idx="14">
                  <c:v>2.6602357105066317E-2</c:v>
                </c:pt>
                <c:pt idx="15">
                  <c:v>3.0120918180912202E-2</c:v>
                </c:pt>
                <c:pt idx="16">
                  <c:v>3.1065463404789023E-2</c:v>
                </c:pt>
                <c:pt idx="17">
                  <c:v>3.2534927134021133E-2</c:v>
                </c:pt>
                <c:pt idx="18">
                  <c:v>3.7124120971569093E-2</c:v>
                </c:pt>
                <c:pt idx="19">
                  <c:v>3.5981270125388667E-2</c:v>
                </c:pt>
                <c:pt idx="20">
                  <c:v>3.4071747812466691E-2</c:v>
                </c:pt>
                <c:pt idx="21">
                  <c:v>3.5390559834057859E-2</c:v>
                </c:pt>
                <c:pt idx="22">
                  <c:v>3.5457545841148144E-2</c:v>
                </c:pt>
                <c:pt idx="23">
                  <c:v>3.4208788041807561E-2</c:v>
                </c:pt>
                <c:pt idx="24">
                  <c:v>3.2379041923203455E-2</c:v>
                </c:pt>
                <c:pt idx="25">
                  <c:v>3.6139132502256012E-2</c:v>
                </c:pt>
                <c:pt idx="26">
                  <c:v>3.2411930479033721E-2</c:v>
                </c:pt>
                <c:pt idx="27">
                  <c:v>2.7038351084518374E-2</c:v>
                </c:pt>
                <c:pt idx="28">
                  <c:v>2.2932612077499647E-2</c:v>
                </c:pt>
                <c:pt idx="29">
                  <c:v>2.3604102343170341E-2</c:v>
                </c:pt>
                <c:pt idx="30">
                  <c:v>2.1682342404807303E-2</c:v>
                </c:pt>
                <c:pt idx="31">
                  <c:v>2.2560044152622416E-2</c:v>
                </c:pt>
                <c:pt idx="32">
                  <c:v>2.3713737937616879E-2</c:v>
                </c:pt>
                <c:pt idx="33">
                  <c:v>2.390771898943881E-2</c:v>
                </c:pt>
                <c:pt idx="34">
                  <c:v>2.6866786544964133E-2</c:v>
                </c:pt>
              </c:numCache>
            </c:numRef>
          </c:val>
          <c:smooth val="0"/>
          <c:extLst>
            <c:ext xmlns:c16="http://schemas.microsoft.com/office/drawing/2014/chart" uri="{C3380CC4-5D6E-409C-BE32-E72D297353CC}">
              <c16:uniqueId val="{00000000-D516-4125-9568-837835985054}"/>
            </c:ext>
          </c:extLst>
        </c:ser>
        <c:ser>
          <c:idx val="2"/>
          <c:order val="2"/>
          <c:tx>
            <c:v>Corp tax revenue/NI</c:v>
          </c:tx>
          <c:marker>
            <c:symbol val="none"/>
          </c:marker>
          <c:cat>
            <c:numRef>
              <c:f>'DataF9(old)'!$A$16:$A$50</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'DataF9(old)'!$BH$16:$BH$50</c:f>
              <c:numCache>
                <c:formatCode>0.0%</c:formatCode>
                <c:ptCount val="35"/>
                <c:pt idx="0">
                  <c:v>1.7275096253558723E-2</c:v>
                </c:pt>
                <c:pt idx="1">
                  <c:v>1.7240313421112045E-2</c:v>
                </c:pt>
                <c:pt idx="2">
                  <c:v>1.4686764899334162E-2</c:v>
                </c:pt>
                <c:pt idx="3">
                  <c:v>1.3079894077786723E-2</c:v>
                </c:pt>
                <c:pt idx="4">
                  <c:v>1.261177650808239E-2</c:v>
                </c:pt>
                <c:pt idx="5">
                  <c:v>1.3993201416185198E-2</c:v>
                </c:pt>
                <c:pt idx="6">
                  <c:v>1.3174457585123646E-2</c:v>
                </c:pt>
                <c:pt idx="7">
                  <c:v>1.6294321525058518E-2</c:v>
                </c:pt>
                <c:pt idx="8">
                  <c:v>1.3601766074380016E-2</c:v>
                </c:pt>
                <c:pt idx="9">
                  <c:v>1.9309402360900313E-2</c:v>
                </c:pt>
                <c:pt idx="10">
                  <c:v>2.3222522629056289E-2</c:v>
                </c:pt>
                <c:pt idx="11">
                  <c:v>2.7549230739559619E-2</c:v>
                </c:pt>
                <c:pt idx="12">
                  <c:v>3.2593190833083124E-2</c:v>
                </c:pt>
                <c:pt idx="13">
                  <c:v>3.6276108360581399E-2</c:v>
                </c:pt>
                <c:pt idx="14">
                  <c:v>3.3246875862972744E-2</c:v>
                </c:pt>
                <c:pt idx="15">
                  <c:v>3.7355231525618343E-2</c:v>
                </c:pt>
                <c:pt idx="16">
                  <c:v>3.9083939516942251E-2</c:v>
                </c:pt>
                <c:pt idx="17">
                  <c:v>4.1232805369133721E-2</c:v>
                </c:pt>
                <c:pt idx="18">
                  <c:v>4.8915669499474179E-2</c:v>
                </c:pt>
                <c:pt idx="19">
                  <c:v>4.7551645510968035E-2</c:v>
                </c:pt>
                <c:pt idx="20">
                  <c:v>4.6157143968093499E-2</c:v>
                </c:pt>
                <c:pt idx="21">
                  <c:v>4.9027696258253844E-2</c:v>
                </c:pt>
                <c:pt idx="22">
                  <c:v>4.795486136921133E-2</c:v>
                </c:pt>
                <c:pt idx="23">
                  <c:v>4.6551021831016608E-2</c:v>
                </c:pt>
                <c:pt idx="24">
                  <c:v>4.4506605617197215E-2</c:v>
                </c:pt>
                <c:pt idx="25">
                  <c:v>4.975112327788854E-2</c:v>
                </c:pt>
                <c:pt idx="26">
                  <c:v>4.497002067539628E-2</c:v>
                </c:pt>
                <c:pt idx="27">
                  <c:v>3.7413075692452877E-2</c:v>
                </c:pt>
                <c:pt idx="28">
                  <c:v>3.3372115557766022E-2</c:v>
                </c:pt>
                <c:pt idx="29">
                  <c:v>3.4352000696651716E-2</c:v>
                </c:pt>
                <c:pt idx="30">
                  <c:v>3.2520413203802723E-2</c:v>
                </c:pt>
                <c:pt idx="31">
                  <c:v>3.4006466774160346E-2</c:v>
                </c:pt>
                <c:pt idx="32">
                  <c:v>3.4283975675502218E-2</c:v>
                </c:pt>
                <c:pt idx="33">
                  <c:v>3.4566239268257998E-2</c:v>
                </c:pt>
                <c:pt idx="34">
                  <c:v>4.8288674207826877E-2</c:v>
                </c:pt>
              </c:numCache>
            </c:numRef>
          </c:val>
          <c:smooth val="0"/>
          <c:extLst>
            <c:ext xmlns:c16="http://schemas.microsoft.com/office/drawing/2014/chart" uri="{C3380CC4-5D6E-409C-BE32-E72D297353CC}">
              <c16:uniqueId val="{00000001-D516-4125-9568-837835985054}"/>
            </c:ext>
          </c:extLst>
        </c:ser>
        <c:dLbls>
          <c:showLegendKey val="0"/>
          <c:showVal val="0"/>
          <c:showCatName val="0"/>
          <c:showSerName val="0"/>
          <c:showPercent val="0"/>
          <c:showBubbleSize val="0"/>
        </c:dLbls>
        <c:marker val="1"/>
        <c:smooth val="0"/>
        <c:axId val="-2071280008"/>
        <c:axId val="-2071282344"/>
      </c:lineChart>
      <c:lineChart>
        <c:grouping val="standard"/>
        <c:varyColors val="0"/>
        <c:ser>
          <c:idx val="1"/>
          <c:order val="0"/>
          <c:tx>
            <c:v>Corporate tax rate</c:v>
          </c:tx>
          <c:marker>
            <c:symbol val="none"/>
          </c:marker>
          <c:cat>
            <c:numRef>
              <c:f>'DataF9(old)'!$A$16:$A$50</c:f>
              <c:numCache>
                <c:formatCode>General</c:formatCode>
                <c:ptCount val="35"/>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numCache>
            </c:numRef>
          </c:cat>
          <c:val>
            <c:numRef>
              <c:f>'DataF9(old)'!$BP$16:$BP$50</c:f>
              <c:numCache>
                <c:formatCode>General</c:formatCode>
                <c:ptCount val="35"/>
                <c:pt idx="0">
                  <c:v>45</c:v>
                </c:pt>
                <c:pt idx="1">
                  <c:v>50</c:v>
                </c:pt>
                <c:pt idx="2">
                  <c:v>50</c:v>
                </c:pt>
                <c:pt idx="3">
                  <c:v>50</c:v>
                </c:pt>
                <c:pt idx="4">
                  <c:v>50</c:v>
                </c:pt>
                <c:pt idx="5">
                  <c:v>50</c:v>
                </c:pt>
                <c:pt idx="6">
                  <c:v>50</c:v>
                </c:pt>
                <c:pt idx="7">
                  <c:v>47</c:v>
                </c:pt>
                <c:pt idx="8">
                  <c:v>43</c:v>
                </c:pt>
                <c:pt idx="9">
                  <c:v>43</c:v>
                </c:pt>
                <c:pt idx="10">
                  <c:v>40</c:v>
                </c:pt>
                <c:pt idx="11">
                  <c:v>40</c:v>
                </c:pt>
                <c:pt idx="12">
                  <c:v>40</c:v>
                </c:pt>
                <c:pt idx="13">
                  <c:v>40</c:v>
                </c:pt>
                <c:pt idx="14">
                  <c:v>38</c:v>
                </c:pt>
                <c:pt idx="15">
                  <c:v>36</c:v>
                </c:pt>
                <c:pt idx="16">
                  <c:v>36</c:v>
                </c:pt>
                <c:pt idx="17">
                  <c:v>32</c:v>
                </c:pt>
                <c:pt idx="18">
                  <c:v>28</c:v>
                </c:pt>
                <c:pt idx="19">
                  <c:v>24</c:v>
                </c:pt>
                <c:pt idx="20">
                  <c:v>20</c:v>
                </c:pt>
                <c:pt idx="21">
                  <c:v>16</c:v>
                </c:pt>
                <c:pt idx="22">
                  <c:v>12.5</c:v>
                </c:pt>
                <c:pt idx="23">
                  <c:v>12.5</c:v>
                </c:pt>
                <c:pt idx="24">
                  <c:v>12.5</c:v>
                </c:pt>
                <c:pt idx="25">
                  <c:v>12.5</c:v>
                </c:pt>
                <c:pt idx="26">
                  <c:v>12.5</c:v>
                </c:pt>
                <c:pt idx="27">
                  <c:v>12.5</c:v>
                </c:pt>
                <c:pt idx="28">
                  <c:v>12.5</c:v>
                </c:pt>
                <c:pt idx="29">
                  <c:v>12.5</c:v>
                </c:pt>
                <c:pt idx="30">
                  <c:v>12.5</c:v>
                </c:pt>
                <c:pt idx="31">
                  <c:v>12.5</c:v>
                </c:pt>
                <c:pt idx="32">
                  <c:v>12.5</c:v>
                </c:pt>
                <c:pt idx="33">
                  <c:v>12.5</c:v>
                </c:pt>
                <c:pt idx="34">
                  <c:v>12.5</c:v>
                </c:pt>
              </c:numCache>
            </c:numRef>
          </c:val>
          <c:smooth val="0"/>
          <c:extLst>
            <c:ext xmlns:c16="http://schemas.microsoft.com/office/drawing/2014/chart" uri="{C3380CC4-5D6E-409C-BE32-E72D297353CC}">
              <c16:uniqueId val="{00000002-D516-4125-9568-837835985054}"/>
            </c:ext>
          </c:extLst>
        </c:ser>
        <c:dLbls>
          <c:showLegendKey val="0"/>
          <c:showVal val="0"/>
          <c:showCatName val="0"/>
          <c:showSerName val="0"/>
          <c:showPercent val="0"/>
          <c:showBubbleSize val="0"/>
        </c:dLbls>
        <c:marker val="1"/>
        <c:smooth val="0"/>
        <c:axId val="-2071307064"/>
        <c:axId val="-2071294472"/>
      </c:lineChart>
      <c:catAx>
        <c:axId val="-2071280008"/>
        <c:scaling>
          <c:orientation val="minMax"/>
        </c:scaling>
        <c:delete val="0"/>
        <c:axPos val="b"/>
        <c:numFmt formatCode="General" sourceLinked="1"/>
        <c:majorTickMark val="out"/>
        <c:minorTickMark val="none"/>
        <c:tickLblPos val="nextTo"/>
        <c:crossAx val="-2071282344"/>
        <c:crosses val="autoZero"/>
        <c:auto val="1"/>
        <c:lblAlgn val="ctr"/>
        <c:lblOffset val="100"/>
        <c:noMultiLvlLbl val="0"/>
      </c:catAx>
      <c:valAx>
        <c:axId val="-2071282344"/>
        <c:scaling>
          <c:orientation val="minMax"/>
        </c:scaling>
        <c:delete val="0"/>
        <c:axPos val="l"/>
        <c:majorGridlines/>
        <c:numFmt formatCode="0.0%" sourceLinked="1"/>
        <c:majorTickMark val="out"/>
        <c:minorTickMark val="none"/>
        <c:tickLblPos val="nextTo"/>
        <c:crossAx val="-2071280008"/>
        <c:crosses val="autoZero"/>
        <c:crossBetween val="between"/>
      </c:valAx>
      <c:valAx>
        <c:axId val="-2071294472"/>
        <c:scaling>
          <c:orientation val="minMax"/>
        </c:scaling>
        <c:delete val="0"/>
        <c:axPos val="r"/>
        <c:numFmt formatCode="General" sourceLinked="1"/>
        <c:majorTickMark val="out"/>
        <c:minorTickMark val="none"/>
        <c:tickLblPos val="nextTo"/>
        <c:crossAx val="-2071307064"/>
        <c:crosses val="max"/>
        <c:crossBetween val="between"/>
      </c:valAx>
      <c:catAx>
        <c:axId val="-2071307064"/>
        <c:scaling>
          <c:orientation val="minMax"/>
        </c:scaling>
        <c:delete val="1"/>
        <c:axPos val="b"/>
        <c:numFmt formatCode="General" sourceLinked="1"/>
        <c:majorTickMark val="out"/>
        <c:minorTickMark val="none"/>
        <c:tickLblPos val="nextTo"/>
        <c:crossAx val="-2071294472"/>
        <c:crosses val="autoZero"/>
        <c:auto val="1"/>
        <c:lblAlgn val="ctr"/>
        <c:lblOffset val="100"/>
        <c:noMultiLvlLbl val="0"/>
      </c:catAx>
    </c:plotArea>
    <c:legend>
      <c:legendPos val="r"/>
      <c:layout>
        <c:manualLayout>
          <c:xMode val="edge"/>
          <c:yMode val="edge"/>
          <c:x val="0.211111111111111"/>
          <c:y val="0.68460921551472698"/>
          <c:w val="0.56111111111111101"/>
          <c:h val="0.14929972295129801"/>
        </c:manualLayout>
      </c:layout>
      <c:overlay val="0"/>
    </c:legend>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v>Net foreign income/Net domestic product</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'DataF9(old)'!$H$5:$H$50</c:f>
              <c:numCache>
                <c:formatCode>0%</c:formatCode>
                <c:ptCount val="46"/>
                <c:pt idx="0">
                  <c:v>1.5339894683582093E-2</c:v>
                </c:pt>
                <c:pt idx="1">
                  <c:v>1.2442262508437246E-2</c:v>
                </c:pt>
                <c:pt idx="2">
                  <c:v>1.1225819694399713E-2</c:v>
                </c:pt>
                <c:pt idx="3">
                  <c:v>2.4218767308600568E-3</c:v>
                </c:pt>
                <c:pt idx="4">
                  <c:v>3.782037879565396E-3</c:v>
                </c:pt>
                <c:pt idx="5">
                  <c:v>-6.9936452132506998E-4</c:v>
                </c:pt>
                <c:pt idx="6">
                  <c:v>-8.1150720665818955E-3</c:v>
                </c:pt>
                <c:pt idx="7">
                  <c:v>-1.8243577888113229E-2</c:v>
                </c:pt>
                <c:pt idx="8">
                  <c:v>-3.3282538134467535E-2</c:v>
                </c:pt>
                <c:pt idx="9">
                  <c:v>-3.4087611488967891E-2</c:v>
                </c:pt>
                <c:pt idx="10">
                  <c:v>-3.5037968630520978E-2</c:v>
                </c:pt>
                <c:pt idx="11">
                  <c:v>-4.1103873634723613E-2</c:v>
                </c:pt>
                <c:pt idx="12">
                  <c:v>-6.5219514130145498E-2</c:v>
                </c:pt>
                <c:pt idx="13">
                  <c:v>-7.558402444360815E-2</c:v>
                </c:pt>
                <c:pt idx="14">
                  <c:v>-9.6201875973592366E-2</c:v>
                </c:pt>
                <c:pt idx="15">
                  <c:v>-0.10883312680887579</c:v>
                </c:pt>
                <c:pt idx="16">
                  <c:v>-9.9926866517074109E-2</c:v>
                </c:pt>
                <c:pt idx="17">
                  <c:v>-9.6990268822496645E-2</c:v>
                </c:pt>
                <c:pt idx="18">
                  <c:v>-0.11218582614493175</c:v>
                </c:pt>
                <c:pt idx="19">
                  <c:v>-0.12291201356824441</c:v>
                </c:pt>
                <c:pt idx="20">
                  <c:v>-0.12124414533908186</c:v>
                </c:pt>
                <c:pt idx="21">
                  <c:v>-0.11550405706323137</c:v>
                </c:pt>
                <c:pt idx="22">
                  <c:v>-0.11958766200152277</c:v>
                </c:pt>
                <c:pt idx="23">
                  <c:v>-0.11444349584343999</c:v>
                </c:pt>
                <c:pt idx="24">
                  <c:v>-0.10818178735919511</c:v>
                </c:pt>
                <c:pt idx="25">
                  <c:v>-0.12267412120962909</c:v>
                </c:pt>
                <c:pt idx="26">
                  <c:v>-0.12256465857407016</c:v>
                </c:pt>
                <c:pt idx="27">
                  <c:v>-0.13037476437095555</c:v>
                </c:pt>
                <c:pt idx="28">
                  <c:v>-0.13368558890544008</c:v>
                </c:pt>
                <c:pt idx="29">
                  <c:v>-0.16148962564763689</c:v>
                </c:pt>
                <c:pt idx="30">
                  <c:v>-0.15978107896794372</c:v>
                </c:pt>
                <c:pt idx="31">
                  <c:v>-0.17755145578837039</c:v>
                </c:pt>
                <c:pt idx="32">
                  <c:v>-0.19758061159075205</c:v>
                </c:pt>
                <c:pt idx="33">
                  <c:v>-0.17048035208069037</c:v>
                </c:pt>
                <c:pt idx="34">
                  <c:v>-0.16888755031880823</c:v>
                </c:pt>
                <c:pt idx="35">
                  <c:v>-0.16923968632799183</c:v>
                </c:pt>
                <c:pt idx="36">
                  <c:v>-0.15443927017329567</c:v>
                </c:pt>
                <c:pt idx="37">
                  <c:v>-0.16666765348475071</c:v>
                </c:pt>
                <c:pt idx="38">
                  <c:v>-0.16614326490762218</c:v>
                </c:pt>
                <c:pt idx="39">
                  <c:v>-0.20352904542781025</c:v>
                </c:pt>
                <c:pt idx="40">
                  <c:v>-0.20034920478466878</c:v>
                </c:pt>
                <c:pt idx="41">
                  <c:v>-0.22872848139397919</c:v>
                </c:pt>
                <c:pt idx="42">
                  <c:v>-0.22553777897284216</c:v>
                </c:pt>
                <c:pt idx="43">
                  <c:v>-0.18654823171254045</c:v>
                </c:pt>
                <c:pt idx="44">
                  <c:v>-0.18312185321903751</c:v>
                </c:pt>
                <c:pt idx="45">
                  <c:v>-0.27372501377041752</c:v>
                </c:pt>
              </c:numCache>
            </c:numRef>
          </c:val>
          <c:smooth val="0"/>
          <c:extLst>
            <c:ext xmlns:c16="http://schemas.microsoft.com/office/drawing/2014/chart" uri="{C3380CC4-5D6E-409C-BE32-E72D297353CC}">
              <c16:uniqueId val="{00000000-4294-4C35-9298-C6BCF3E6AFD0}"/>
            </c:ext>
          </c:extLst>
        </c:ser>
        <c:dLbls>
          <c:showLegendKey val="0"/>
          <c:showVal val="0"/>
          <c:showCatName val="0"/>
          <c:showSerName val="0"/>
          <c:showPercent val="0"/>
          <c:showBubbleSize val="0"/>
        </c:dLbls>
        <c:smooth val="0"/>
        <c:axId val="-2103096104"/>
        <c:axId val="-2103093032"/>
      </c:lineChart>
      <c:catAx>
        <c:axId val="-2103096104"/>
        <c:scaling>
          <c:orientation val="minMax"/>
        </c:scaling>
        <c:delete val="0"/>
        <c:axPos val="b"/>
        <c:numFmt formatCode="General" sourceLinked="1"/>
        <c:majorTickMark val="out"/>
        <c:minorTickMark val="none"/>
        <c:tickLblPos val="nextTo"/>
        <c:crossAx val="-2103093032"/>
        <c:crosses val="autoZero"/>
        <c:auto val="1"/>
        <c:lblAlgn val="ctr"/>
        <c:lblOffset val="100"/>
        <c:noMultiLvlLbl val="0"/>
      </c:catAx>
      <c:valAx>
        <c:axId val="-2103093032"/>
        <c:scaling>
          <c:orientation val="minMax"/>
        </c:scaling>
        <c:delete val="0"/>
        <c:axPos val="l"/>
        <c:majorGridlines/>
        <c:numFmt formatCode="0%" sourceLinked="1"/>
        <c:majorTickMark val="out"/>
        <c:minorTickMark val="none"/>
        <c:tickLblPos val="nextTo"/>
        <c:crossAx val="-2103096104"/>
        <c:crosses val="autoZero"/>
        <c:crossBetween val="between"/>
      </c:valAx>
    </c:plotArea>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Net domestic corp profits / national income</a:t>
            </a:r>
          </a:p>
        </c:rich>
      </c:tx>
      <c:overlay val="0"/>
    </c:title>
    <c:autoTitleDeleted val="0"/>
    <c:plotArea>
      <c:layout/>
      <c:lineChart>
        <c:grouping val="standard"/>
        <c:varyColors val="0"/>
        <c:ser>
          <c:idx val="0"/>
          <c:order val="0"/>
          <c:tx>
            <c:v>Corporate tax paid / net corporate profits</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'DataF9(old)'!$BB$5:$BB$50</c:f>
              <c:numCache>
                <c:formatCode>0%</c:formatCode>
                <c:ptCount val="46"/>
                <c:pt idx="0">
                  <c:v>8.0144251786473497E-2</c:v>
                </c:pt>
                <c:pt idx="1">
                  <c:v>7.7575394010124754E-2</c:v>
                </c:pt>
                <c:pt idx="2">
                  <c:v>9.1771893172054059E-2</c:v>
                </c:pt>
                <c:pt idx="3">
                  <c:v>0.10828027486292531</c:v>
                </c:pt>
                <c:pt idx="4">
                  <c:v>0.11534507714971821</c:v>
                </c:pt>
                <c:pt idx="5">
                  <c:v>9.6646550098766451E-2</c:v>
                </c:pt>
                <c:pt idx="6">
                  <c:v>0.11495734659257124</c:v>
                </c:pt>
                <c:pt idx="7">
                  <c:v>0.12936925642235458</c:v>
                </c:pt>
                <c:pt idx="8">
                  <c:v>0.13483240505511318</c:v>
                </c:pt>
                <c:pt idx="9">
                  <c:v>0.13372505269548607</c:v>
                </c:pt>
                <c:pt idx="10">
                  <c:v>0.11090140591407192</c:v>
                </c:pt>
                <c:pt idx="11">
                  <c:v>0.13068247576719613</c:v>
                </c:pt>
                <c:pt idx="12">
                  <c:v>0.12586097539706206</c:v>
                </c:pt>
                <c:pt idx="13">
                  <c:v>0.1377901767925104</c:v>
                </c:pt>
                <c:pt idx="14">
                  <c:v>0.16022413796104193</c:v>
                </c:pt>
                <c:pt idx="15">
                  <c:v>0.1784988134548133</c:v>
                </c:pt>
                <c:pt idx="16">
                  <c:v>0.18057649368390799</c:v>
                </c:pt>
                <c:pt idx="17">
                  <c:v>0.19238301937615848</c:v>
                </c:pt>
                <c:pt idx="18">
                  <c:v>0.20249490902087619</c:v>
                </c:pt>
                <c:pt idx="19">
                  <c:v>0.21800644532532787</c:v>
                </c:pt>
                <c:pt idx="20">
                  <c:v>0.20646144378908629</c:v>
                </c:pt>
                <c:pt idx="21">
                  <c:v>0.20630196104146761</c:v>
                </c:pt>
                <c:pt idx="22">
                  <c:v>0.21379003186857576</c:v>
                </c:pt>
                <c:pt idx="23">
                  <c:v>0.23301531912342138</c:v>
                </c:pt>
                <c:pt idx="24">
                  <c:v>0.22761716174372612</c:v>
                </c:pt>
                <c:pt idx="25">
                  <c:v>0.27749450190084257</c:v>
                </c:pt>
                <c:pt idx="26">
                  <c:v>0.25535832507838147</c:v>
                </c:pt>
                <c:pt idx="27">
                  <c:v>0.29832107954374426</c:v>
                </c:pt>
                <c:pt idx="28">
                  <c:v>0.32724790527821318</c:v>
                </c:pt>
                <c:pt idx="29">
                  <c:v>0.36537532330955291</c:v>
                </c:pt>
                <c:pt idx="30">
                  <c:v>0.37227932838277794</c:v>
                </c:pt>
                <c:pt idx="31">
                  <c:v>0.38477775432437539</c:v>
                </c:pt>
                <c:pt idx="32">
                  <c:v>0.42014143637401158</c:v>
                </c:pt>
                <c:pt idx="33">
                  <c:v>0.39468891697019254</c:v>
                </c:pt>
                <c:pt idx="34">
                  <c:v>0.37989454878208201</c:v>
                </c:pt>
                <c:pt idx="35">
                  <c:v>0.36518242162895487</c:v>
                </c:pt>
                <c:pt idx="36">
                  <c:v>0.34719701252715207</c:v>
                </c:pt>
                <c:pt idx="37">
                  <c:v>0.34049002095669417</c:v>
                </c:pt>
                <c:pt idx="38">
                  <c:v>0.28300440132408344</c:v>
                </c:pt>
                <c:pt idx="39">
                  <c:v>0.3192158947666292</c:v>
                </c:pt>
                <c:pt idx="40">
                  <c:v>0.36244176427047503</c:v>
                </c:pt>
                <c:pt idx="41">
                  <c:v>0.41090726313144005</c:v>
                </c:pt>
                <c:pt idx="42">
                  <c:v>0.41034855398126863</c:v>
                </c:pt>
                <c:pt idx="43">
                  <c:v>0.39417399396701108</c:v>
                </c:pt>
                <c:pt idx="44">
                  <c:v>0.39766016212696204</c:v>
                </c:pt>
                <c:pt idx="45">
                  <c:v>0.53344340616876273</c:v>
                </c:pt>
              </c:numCache>
            </c:numRef>
          </c:val>
          <c:smooth val="0"/>
          <c:extLst>
            <c:ext xmlns:c16="http://schemas.microsoft.com/office/drawing/2014/chart" uri="{C3380CC4-5D6E-409C-BE32-E72D297353CC}">
              <c16:uniqueId val="{00000000-E816-4391-B585-58AD7E57C510}"/>
            </c:ext>
          </c:extLst>
        </c:ser>
        <c:dLbls>
          <c:showLegendKey val="0"/>
          <c:showVal val="0"/>
          <c:showCatName val="0"/>
          <c:showSerName val="0"/>
          <c:showPercent val="0"/>
          <c:showBubbleSize val="0"/>
        </c:dLbls>
        <c:smooth val="0"/>
        <c:axId val="-2103065176"/>
        <c:axId val="-2103062168"/>
      </c:lineChart>
      <c:catAx>
        <c:axId val="-2103065176"/>
        <c:scaling>
          <c:orientation val="minMax"/>
        </c:scaling>
        <c:delete val="0"/>
        <c:axPos val="b"/>
        <c:numFmt formatCode="General" sourceLinked="1"/>
        <c:majorTickMark val="out"/>
        <c:minorTickMark val="none"/>
        <c:tickLblPos val="nextTo"/>
        <c:crossAx val="-2103062168"/>
        <c:crosses val="autoZero"/>
        <c:auto val="1"/>
        <c:lblAlgn val="ctr"/>
        <c:lblOffset val="100"/>
        <c:noMultiLvlLbl val="0"/>
      </c:catAx>
      <c:valAx>
        <c:axId val="-2103062168"/>
        <c:scaling>
          <c:orientation val="minMax"/>
        </c:scaling>
        <c:delete val="0"/>
        <c:axPos val="l"/>
        <c:majorGridlines/>
        <c:numFmt formatCode="0%" sourceLinked="1"/>
        <c:majorTickMark val="out"/>
        <c:minorTickMark val="none"/>
        <c:tickLblPos val="nextTo"/>
        <c:crossAx val="-2103065176"/>
        <c:crosses val="autoZero"/>
        <c:crossBetween val="between"/>
      </c:valAx>
    </c:plotArea>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Net domestic corp profits / GDP</a:t>
            </a:r>
          </a:p>
        </c:rich>
      </c:tx>
      <c:overlay val="0"/>
    </c:title>
    <c:autoTitleDeleted val="0"/>
    <c:plotArea>
      <c:layout/>
      <c:lineChart>
        <c:grouping val="standard"/>
        <c:varyColors val="0"/>
        <c:ser>
          <c:idx val="0"/>
          <c:order val="0"/>
          <c:tx>
            <c:v>Nat domestic corp profits/GDP</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'DataF9(old)'!$BA$5:$BA$50</c:f>
              <c:numCache>
                <c:formatCode>0%</c:formatCode>
                <c:ptCount val="46"/>
                <c:pt idx="0">
                  <c:v>7.3665268773558445E-2</c:v>
                </c:pt>
                <c:pt idx="1">
                  <c:v>7.1004701066248233E-2</c:v>
                </c:pt>
                <c:pt idx="2">
                  <c:v>8.4006305071835236E-2</c:v>
                </c:pt>
                <c:pt idx="3">
                  <c:v>9.9610068716654995E-2</c:v>
                </c:pt>
                <c:pt idx="4">
                  <c:v>0.10635259987612637</c:v>
                </c:pt>
                <c:pt idx="5">
                  <c:v>8.96457009556412E-2</c:v>
                </c:pt>
                <c:pt idx="6">
                  <c:v>0.10471641405791599</c:v>
                </c:pt>
                <c:pt idx="7">
                  <c:v>0.11871842564252832</c:v>
                </c:pt>
                <c:pt idx="8">
                  <c:v>0.12197554148102667</c:v>
                </c:pt>
                <c:pt idx="9">
                  <c:v>0.12004442273767431</c:v>
                </c:pt>
                <c:pt idx="10">
                  <c:v>9.7340369797129456E-2</c:v>
                </c:pt>
                <c:pt idx="11">
                  <c:v>0.11326872752894294</c:v>
                </c:pt>
                <c:pt idx="12">
                  <c:v>0.10636100834718787</c:v>
                </c:pt>
                <c:pt idx="13">
                  <c:v>0.11527097492750255</c:v>
                </c:pt>
                <c:pt idx="14">
                  <c:v>0.13297939922752008</c:v>
                </c:pt>
                <c:pt idx="15">
                  <c:v>0.14739977133327795</c:v>
                </c:pt>
                <c:pt idx="16">
                  <c:v>0.15020590124625929</c:v>
                </c:pt>
                <c:pt idx="17">
                  <c:v>0.15848253281409144</c:v>
                </c:pt>
                <c:pt idx="18">
                  <c:v>0.16543231117379437</c:v>
                </c:pt>
                <c:pt idx="19">
                  <c:v>0.1758693538118844</c:v>
                </c:pt>
                <c:pt idx="20">
                  <c:v>0.16854091288347114</c:v>
                </c:pt>
                <c:pt idx="21">
                  <c:v>0.16829921373320444</c:v>
                </c:pt>
                <c:pt idx="22">
                  <c:v>0.17222618704588685</c:v>
                </c:pt>
                <c:pt idx="23">
                  <c:v>0.18885773022074184</c:v>
                </c:pt>
                <c:pt idx="24">
                  <c:v>0.18469802374281469</c:v>
                </c:pt>
                <c:pt idx="25">
                  <c:v>0.22203613550589593</c:v>
                </c:pt>
                <c:pt idx="26">
                  <c:v>0.205904953666952</c:v>
                </c:pt>
                <c:pt idx="27">
                  <c:v>0.23711741175492404</c:v>
                </c:pt>
                <c:pt idx="28">
                  <c:v>0.25821640457570938</c:v>
                </c:pt>
                <c:pt idx="29">
                  <c:v>0.27729841667026189</c:v>
                </c:pt>
                <c:pt idx="30">
                  <c:v>0.28169546884659036</c:v>
                </c:pt>
                <c:pt idx="31">
                  <c:v>0.28403080178118928</c:v>
                </c:pt>
                <c:pt idx="32">
                  <c:v>0.30327838706592819</c:v>
                </c:pt>
                <c:pt idx="33">
                  <c:v>0.29183069175649401</c:v>
                </c:pt>
                <c:pt idx="34">
                  <c:v>0.27917179014243265</c:v>
                </c:pt>
                <c:pt idx="35">
                  <c:v>0.26567420219015836</c:v>
                </c:pt>
                <c:pt idx="36">
                  <c:v>0.25220332755145602</c:v>
                </c:pt>
                <c:pt idx="37">
                  <c:v>0.24540657803368593</c:v>
                </c:pt>
                <c:pt idx="38">
                  <c:v>0.20452668538577526</c:v>
                </c:pt>
                <c:pt idx="39">
                  <c:v>0.2193584122943478</c:v>
                </c:pt>
                <c:pt idx="40">
                  <c:v>0.24904262703142577</c:v>
                </c:pt>
                <c:pt idx="41">
                  <c:v>0.27396429190500954</c:v>
                </c:pt>
                <c:pt idx="42">
                  <c:v>0.27222709013735108</c:v>
                </c:pt>
                <c:pt idx="43">
                  <c:v>0.2726445405057461</c:v>
                </c:pt>
                <c:pt idx="44">
                  <c:v>0.2750414164423276</c:v>
                </c:pt>
                <c:pt idx="45">
                  <c:v>0.29679651310517369</c:v>
                </c:pt>
              </c:numCache>
            </c:numRef>
          </c:val>
          <c:smooth val="0"/>
          <c:extLst>
            <c:ext xmlns:c16="http://schemas.microsoft.com/office/drawing/2014/chart" uri="{C3380CC4-5D6E-409C-BE32-E72D297353CC}">
              <c16:uniqueId val="{00000000-5839-4803-94CD-85DCDEB1B5AD}"/>
            </c:ext>
          </c:extLst>
        </c:ser>
        <c:dLbls>
          <c:showLegendKey val="0"/>
          <c:showVal val="0"/>
          <c:showCatName val="0"/>
          <c:showSerName val="0"/>
          <c:showPercent val="0"/>
          <c:showBubbleSize val="0"/>
        </c:dLbls>
        <c:smooth val="0"/>
        <c:axId val="-2103423064"/>
        <c:axId val="-2103429336"/>
      </c:lineChart>
      <c:catAx>
        <c:axId val="-2103423064"/>
        <c:scaling>
          <c:orientation val="minMax"/>
        </c:scaling>
        <c:delete val="0"/>
        <c:axPos val="b"/>
        <c:numFmt formatCode="General" sourceLinked="1"/>
        <c:majorTickMark val="out"/>
        <c:minorTickMark val="none"/>
        <c:tickLblPos val="nextTo"/>
        <c:crossAx val="-2103429336"/>
        <c:crosses val="autoZero"/>
        <c:auto val="1"/>
        <c:lblAlgn val="ctr"/>
        <c:lblOffset val="100"/>
        <c:noMultiLvlLbl val="0"/>
      </c:catAx>
      <c:valAx>
        <c:axId val="-2103429336"/>
        <c:scaling>
          <c:orientation val="minMax"/>
        </c:scaling>
        <c:delete val="0"/>
        <c:axPos val="l"/>
        <c:majorGridlines/>
        <c:numFmt formatCode="0%" sourceLinked="1"/>
        <c:majorTickMark val="out"/>
        <c:minorTickMark val="none"/>
        <c:tickLblPos val="nextTo"/>
        <c:crossAx val="-2103423064"/>
        <c:crosses val="autoZero"/>
        <c:crossBetween val="between"/>
      </c:valAx>
    </c:plotArea>
    <c:plotVisOnly val="1"/>
    <c:dispBlanksAs val="gap"/>
    <c:showDLblsOverMax val="0"/>
  </c:chart>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Net exports / GDP</a:t>
            </a:r>
          </a:p>
        </c:rich>
      </c:tx>
      <c:layout>
        <c:manualLayout>
          <c:xMode val="edge"/>
          <c:yMode val="edge"/>
          <c:x val="0.33057720909886301"/>
          <c:y val="0"/>
        </c:manualLayout>
      </c:layout>
      <c:overlay val="0"/>
    </c:title>
    <c:autoTitleDeleted val="0"/>
    <c:plotArea>
      <c:layout>
        <c:manualLayout>
          <c:layoutTarget val="inner"/>
          <c:xMode val="edge"/>
          <c:yMode val="edge"/>
          <c:x val="0.10172900262467199"/>
          <c:y val="0.1"/>
          <c:w val="0.88160433070866095"/>
          <c:h val="0.83981481481481501"/>
        </c:manualLayout>
      </c:layout>
      <c:lineChart>
        <c:grouping val="standard"/>
        <c:varyColors val="0"/>
        <c:ser>
          <c:idx val="0"/>
          <c:order val="0"/>
          <c:tx>
            <c:v>Net foreign income/Net domestic product</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'DataF9(old)'!$BZ$5:$BZ$50</c:f>
              <c:numCache>
                <c:formatCode>0%</c:formatCode>
                <c:ptCount val="46"/>
                <c:pt idx="0">
                  <c:v>-6.9283811622149374E-2</c:v>
                </c:pt>
                <c:pt idx="1">
                  <c:v>-6.3440054884758609E-2</c:v>
                </c:pt>
                <c:pt idx="2">
                  <c:v>-4.6492734044351412E-2</c:v>
                </c:pt>
                <c:pt idx="3">
                  <c:v>-5.9519829277866886E-2</c:v>
                </c:pt>
                <c:pt idx="4">
                  <c:v>-0.12608317156390719</c:v>
                </c:pt>
                <c:pt idx="5">
                  <c:v>-5.3477986224281231E-2</c:v>
                </c:pt>
                <c:pt idx="6">
                  <c:v>-6.9347854515172364E-2</c:v>
                </c:pt>
                <c:pt idx="7">
                  <c:v>-8.0653352999065328E-2</c:v>
                </c:pt>
                <c:pt idx="8">
                  <c:v>-8.8511916801165963E-2</c:v>
                </c:pt>
                <c:pt idx="9">
                  <c:v>-0.14308013775966763</c:v>
                </c:pt>
                <c:pt idx="10">
                  <c:v>-0.11658015865509153</c:v>
                </c:pt>
                <c:pt idx="11">
                  <c:v>-0.1243113225321112</c:v>
                </c:pt>
                <c:pt idx="12">
                  <c:v>-6.4741258320869355E-2</c:v>
                </c:pt>
                <c:pt idx="13">
                  <c:v>-2.8447288750170149E-2</c:v>
                </c:pt>
                <c:pt idx="14">
                  <c:v>-8.0417989274978591E-3</c:v>
                </c:pt>
                <c:pt idx="15">
                  <c:v>1.0917855933330617E-2</c:v>
                </c:pt>
                <c:pt idx="16">
                  <c:v>1.5747823062721645E-2</c:v>
                </c:pt>
                <c:pt idx="17">
                  <c:v>4.4984795211659524E-2</c:v>
                </c:pt>
                <c:pt idx="18">
                  <c:v>5.9707254763683978E-2</c:v>
                </c:pt>
                <c:pt idx="19">
                  <c:v>5.4208349928614764E-2</c:v>
                </c:pt>
                <c:pt idx="20">
                  <c:v>4.3883829807874093E-2</c:v>
                </c:pt>
                <c:pt idx="21">
                  <c:v>4.7109935887611136E-2</c:v>
                </c:pt>
                <c:pt idx="22">
                  <c:v>7.2238721816378415E-2</c:v>
                </c:pt>
                <c:pt idx="23">
                  <c:v>0.10020254811175824</c:v>
                </c:pt>
                <c:pt idx="24">
                  <c:v>9.3484990496898762E-2</c:v>
                </c:pt>
                <c:pt idx="25">
                  <c:v>0.10926030696221335</c:v>
                </c:pt>
                <c:pt idx="26">
                  <c:v>0.10935295626683933</c:v>
                </c:pt>
                <c:pt idx="27">
                  <c:v>0.11985918490745516</c:v>
                </c:pt>
                <c:pt idx="28">
                  <c:v>0.10967932625819064</c:v>
                </c:pt>
                <c:pt idx="29">
                  <c:v>0.13248235550235105</c:v>
                </c:pt>
                <c:pt idx="30">
                  <c:v>0.13839604792670543</c:v>
                </c:pt>
                <c:pt idx="31">
                  <c:v>0.15623539881401657</c:v>
                </c:pt>
                <c:pt idx="32">
                  <c:v>0.17184885206118389</c:v>
                </c:pt>
                <c:pt idx="33">
                  <c:v>0.15152156243746639</c:v>
                </c:pt>
                <c:pt idx="34">
                  <c:v>0.143757758231633</c:v>
                </c:pt>
                <c:pt idx="35">
                  <c:v>0.10886631143492986</c:v>
                </c:pt>
                <c:pt idx="36">
                  <c:v>8.0427291381663865E-2</c:v>
                </c:pt>
                <c:pt idx="37">
                  <c:v>8.2673461559840566E-2</c:v>
                </c:pt>
                <c:pt idx="38">
                  <c:v>8.6076659158194596E-2</c:v>
                </c:pt>
                <c:pt idx="39">
                  <c:v>0.13507002862802989</c:v>
                </c:pt>
                <c:pt idx="40">
                  <c:v>0.16676275758236586</c:v>
                </c:pt>
                <c:pt idx="41">
                  <c:v>0.18582287319210214</c:v>
                </c:pt>
                <c:pt idx="42">
                  <c:v>0.17152383445042502</c:v>
                </c:pt>
                <c:pt idx="43">
                  <c:v>0.18794288853497884</c:v>
                </c:pt>
                <c:pt idx="44">
                  <c:v>0.17916752950921516</c:v>
                </c:pt>
                <c:pt idx="45">
                  <c:v>0.3174637921935774</c:v>
                </c:pt>
              </c:numCache>
            </c:numRef>
          </c:val>
          <c:smooth val="0"/>
          <c:extLst>
            <c:ext xmlns:c16="http://schemas.microsoft.com/office/drawing/2014/chart" uri="{C3380CC4-5D6E-409C-BE32-E72D297353CC}">
              <c16:uniqueId val="{00000000-74D6-4768-8B2F-2CD34B473A04}"/>
            </c:ext>
          </c:extLst>
        </c:ser>
        <c:dLbls>
          <c:showLegendKey val="0"/>
          <c:showVal val="0"/>
          <c:showCatName val="0"/>
          <c:showSerName val="0"/>
          <c:showPercent val="0"/>
          <c:showBubbleSize val="0"/>
        </c:dLbls>
        <c:smooth val="0"/>
        <c:axId val="-2099319768"/>
        <c:axId val="-2099323704"/>
      </c:lineChart>
      <c:catAx>
        <c:axId val="-2099319768"/>
        <c:scaling>
          <c:orientation val="minMax"/>
        </c:scaling>
        <c:delete val="0"/>
        <c:axPos val="b"/>
        <c:numFmt formatCode="General" sourceLinked="1"/>
        <c:majorTickMark val="out"/>
        <c:minorTickMark val="none"/>
        <c:tickLblPos val="nextTo"/>
        <c:crossAx val="-2099323704"/>
        <c:crosses val="autoZero"/>
        <c:auto val="1"/>
        <c:lblAlgn val="ctr"/>
        <c:lblOffset val="100"/>
        <c:noMultiLvlLbl val="0"/>
      </c:catAx>
      <c:valAx>
        <c:axId val="-2099323704"/>
        <c:scaling>
          <c:orientation val="minMax"/>
        </c:scaling>
        <c:delete val="0"/>
        <c:axPos val="l"/>
        <c:majorGridlines/>
        <c:numFmt formatCode="0%" sourceLinked="1"/>
        <c:majorTickMark val="out"/>
        <c:minorTickMark val="none"/>
        <c:tickLblPos val="nextTo"/>
        <c:crossAx val="-2099319768"/>
        <c:crosses val="autoZero"/>
        <c:crossBetween val="between"/>
      </c:valAx>
    </c:plotArea>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lineChart>
        <c:grouping val="standard"/>
        <c:varyColors val="0"/>
        <c:ser>
          <c:idx val="0"/>
          <c:order val="0"/>
          <c:tx>
            <c:v>Capital share of net value added</c:v>
          </c:tx>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'DataF9(old)'!$AQ$5:$AQ$50</c:f>
              <c:numCache>
                <c:formatCode>0%</c:formatCode>
                <c:ptCount val="46"/>
                <c:pt idx="0">
                  <c:v>0.18752208729426667</c:v>
                </c:pt>
                <c:pt idx="1">
                  <c:v>0.17898768120134625</c:v>
                </c:pt>
                <c:pt idx="2">
                  <c:v>0.21123539582760903</c:v>
                </c:pt>
                <c:pt idx="3">
                  <c:v>0.23877873988721929</c:v>
                </c:pt>
                <c:pt idx="4">
                  <c:v>0.23600003962270497</c:v>
                </c:pt>
                <c:pt idx="5">
                  <c:v>0.20449635243289371</c:v>
                </c:pt>
                <c:pt idx="6">
                  <c:v>0.2383171797306225</c:v>
                </c:pt>
                <c:pt idx="7">
                  <c:v>0.26643806345002591</c:v>
                </c:pt>
                <c:pt idx="8">
                  <c:v>0.26934649681191469</c:v>
                </c:pt>
                <c:pt idx="9">
                  <c:v>0.25800674233409193</c:v>
                </c:pt>
                <c:pt idx="10">
                  <c:v>0.21387765430444081</c:v>
                </c:pt>
                <c:pt idx="11">
                  <c:v>0.24405054065254997</c:v>
                </c:pt>
                <c:pt idx="12">
                  <c:v>0.24072490662541118</c:v>
                </c:pt>
                <c:pt idx="13">
                  <c:v>0.25645135876634378</c:v>
                </c:pt>
                <c:pt idx="14">
                  <c:v>0.28795640036740627</c:v>
                </c:pt>
                <c:pt idx="15">
                  <c:v>0.31119508896883857</c:v>
                </c:pt>
                <c:pt idx="16">
                  <c:v>0.31359843090100675</c:v>
                </c:pt>
                <c:pt idx="17">
                  <c:v>0.32737888106679192</c:v>
                </c:pt>
                <c:pt idx="18">
                  <c:v>0.33792243987049347</c:v>
                </c:pt>
                <c:pt idx="19">
                  <c:v>0.35805465382616702</c:v>
                </c:pt>
                <c:pt idx="20">
                  <c:v>0.35147979331628515</c:v>
                </c:pt>
                <c:pt idx="21">
                  <c:v>0.34680653032263958</c:v>
                </c:pt>
                <c:pt idx="22">
                  <c:v>0.35022870217690261</c:v>
                </c:pt>
                <c:pt idx="23">
                  <c:v>0.37295819858432511</c:v>
                </c:pt>
                <c:pt idx="24">
                  <c:v>0.37016824545650617</c:v>
                </c:pt>
                <c:pt idx="25">
                  <c:v>0.42185189415131147</c:v>
                </c:pt>
                <c:pt idx="26">
                  <c:v>0.40576958173026939</c:v>
                </c:pt>
                <c:pt idx="27">
                  <c:v>0.44842319712051504</c:v>
                </c:pt>
                <c:pt idx="28">
                  <c:v>0.4767865000008582</c:v>
                </c:pt>
                <c:pt idx="29">
                  <c:v>0.4912770145032771</c:v>
                </c:pt>
                <c:pt idx="30">
                  <c:v>0.50172549792940246</c:v>
                </c:pt>
                <c:pt idx="31">
                  <c:v>0.50870235734743341</c:v>
                </c:pt>
                <c:pt idx="32">
                  <c:v>0.54040840935304602</c:v>
                </c:pt>
                <c:pt idx="33">
                  <c:v>0.52866868287097535</c:v>
                </c:pt>
                <c:pt idx="34">
                  <c:v>0.51451199792264202</c:v>
                </c:pt>
                <c:pt idx="35">
                  <c:v>0.49902891193996912</c:v>
                </c:pt>
                <c:pt idx="36">
                  <c:v>0.48247808468408865</c:v>
                </c:pt>
                <c:pt idx="37">
                  <c:v>0.4689615760874829</c:v>
                </c:pt>
                <c:pt idx="38">
                  <c:v>0.40901196552054808</c:v>
                </c:pt>
                <c:pt idx="39">
                  <c:v>0.43154575595279498</c:v>
                </c:pt>
                <c:pt idx="40">
                  <c:v>0.47600041171559604</c:v>
                </c:pt>
                <c:pt idx="41">
                  <c:v>0.50706891388972064</c:v>
                </c:pt>
                <c:pt idx="42">
                  <c:v>0.5065804101771364</c:v>
                </c:pt>
                <c:pt idx="43">
                  <c:v>0.50137760724927549</c:v>
                </c:pt>
                <c:pt idx="44">
                  <c:v>0.50741635705485144</c:v>
                </c:pt>
                <c:pt idx="45">
                  <c:v>0.57890402811982955</c:v>
                </c:pt>
              </c:numCache>
            </c:numRef>
          </c:val>
          <c:smooth val="0"/>
          <c:extLst>
            <c:ext xmlns:c16="http://schemas.microsoft.com/office/drawing/2014/chart" uri="{C3380CC4-5D6E-409C-BE32-E72D297353CC}">
              <c16:uniqueId val="{00000000-144B-4888-9D34-24AF486CE0C5}"/>
            </c:ext>
          </c:extLst>
        </c:ser>
        <c:dLbls>
          <c:showLegendKey val="0"/>
          <c:showVal val="0"/>
          <c:showCatName val="0"/>
          <c:showSerName val="0"/>
          <c:showPercent val="0"/>
          <c:showBubbleSize val="0"/>
        </c:dLbls>
        <c:smooth val="0"/>
        <c:axId val="-2099360648"/>
        <c:axId val="-2099361976"/>
      </c:lineChart>
      <c:catAx>
        <c:axId val="-2099360648"/>
        <c:scaling>
          <c:orientation val="minMax"/>
        </c:scaling>
        <c:delete val="0"/>
        <c:axPos val="b"/>
        <c:numFmt formatCode="General" sourceLinked="1"/>
        <c:majorTickMark val="out"/>
        <c:minorTickMark val="none"/>
        <c:tickLblPos val="nextTo"/>
        <c:crossAx val="-2099361976"/>
        <c:crosses val="autoZero"/>
        <c:auto val="1"/>
        <c:lblAlgn val="ctr"/>
        <c:lblOffset val="100"/>
        <c:noMultiLvlLbl val="0"/>
      </c:catAx>
      <c:valAx>
        <c:axId val="-2099361976"/>
        <c:scaling>
          <c:orientation val="minMax"/>
        </c:scaling>
        <c:delete val="0"/>
        <c:axPos val="l"/>
        <c:majorGridlines/>
        <c:numFmt formatCode="0%" sourceLinked="1"/>
        <c:majorTickMark val="out"/>
        <c:minorTickMark val="none"/>
        <c:tickLblPos val="nextTo"/>
        <c:crossAx val="-2099360648"/>
        <c:crosses val="autoZero"/>
        <c:crossBetween val="between"/>
      </c:valAx>
    </c:plotArea>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3132174103237099"/>
          <c:y val="6.0185185185185203E-2"/>
          <c:w val="0.83641929133858295"/>
          <c:h val="0.87962962962962998"/>
        </c:manualLayout>
      </c:layout>
      <c:lineChart>
        <c:grouping val="standard"/>
        <c:varyColors val="0"/>
        <c:ser>
          <c:idx val="0"/>
          <c:order val="0"/>
          <c:tx>
            <c:v>Cross-border dividends</c:v>
          </c:tx>
          <c:marker>
            <c:symbol val="none"/>
          </c:marker>
          <c:cat>
            <c:numRef>
              <c:f>'DataF9(old)'!$A$34:$A$50</c:f>
              <c:numCache>
                <c:formatCode>General</c:formatCode>
                <c:ptCount val="1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numCache>
            </c:numRef>
          </c:cat>
          <c:val>
            <c:numRef>
              <c:f>'DataF9(old)'!$M$34:$M$50</c:f>
              <c:numCache>
                <c:formatCode>#,##0</c:formatCode>
                <c:ptCount val="17"/>
                <c:pt idx="0">
                  <c:v>-11375</c:v>
                </c:pt>
                <c:pt idx="1">
                  <c:v>-11234</c:v>
                </c:pt>
                <c:pt idx="2">
                  <c:v>-14655</c:v>
                </c:pt>
                <c:pt idx="3">
                  <c:v>-12532</c:v>
                </c:pt>
                <c:pt idx="4">
                  <c:v>-10520</c:v>
                </c:pt>
                <c:pt idx="5">
                  <c:v>-17796</c:v>
                </c:pt>
                <c:pt idx="6">
                  <c:v>-24160</c:v>
                </c:pt>
                <c:pt idx="7">
                  <c:v>-13730</c:v>
                </c:pt>
                <c:pt idx="8">
                  <c:v>-12122</c:v>
                </c:pt>
                <c:pt idx="9">
                  <c:v>-8305</c:v>
                </c:pt>
                <c:pt idx="10">
                  <c:v>-12296</c:v>
                </c:pt>
                <c:pt idx="11">
                  <c:v>-12112</c:v>
                </c:pt>
                <c:pt idx="12">
                  <c:v>-10333</c:v>
                </c:pt>
                <c:pt idx="13">
                  <c:v>-12821</c:v>
                </c:pt>
                <c:pt idx="14">
                  <c:v>-10717</c:v>
                </c:pt>
                <c:pt idx="15">
                  <c:v>-7972</c:v>
                </c:pt>
                <c:pt idx="16">
                  <c:v>-12825</c:v>
                </c:pt>
              </c:numCache>
            </c:numRef>
          </c:val>
          <c:smooth val="0"/>
          <c:extLst>
            <c:ext xmlns:c16="http://schemas.microsoft.com/office/drawing/2014/chart" uri="{C3380CC4-5D6E-409C-BE32-E72D297353CC}">
              <c16:uniqueId val="{00000000-7DDC-45BF-A2DB-64D3F6C2DFA4}"/>
            </c:ext>
          </c:extLst>
        </c:ser>
        <c:ser>
          <c:idx val="1"/>
          <c:order val="1"/>
          <c:tx>
            <c:v>Cross-border retained earnings</c:v>
          </c:tx>
          <c:marker>
            <c:symbol val="none"/>
          </c:marker>
          <c:cat>
            <c:numRef>
              <c:f>'DataF9(old)'!$A$34:$A$50</c:f>
              <c:numCache>
                <c:formatCode>General</c:formatCode>
                <c:ptCount val="1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numCache>
            </c:numRef>
          </c:cat>
          <c:val>
            <c:numRef>
              <c:f>'DataF9(old)'!$N$34:$N$50</c:f>
              <c:numCache>
                <c:formatCode>#,##0</c:formatCode>
                <c:ptCount val="17"/>
                <c:pt idx="0">
                  <c:v>-7010</c:v>
                </c:pt>
                <c:pt idx="1">
                  <c:v>-9172</c:v>
                </c:pt>
                <c:pt idx="2">
                  <c:v>-8123</c:v>
                </c:pt>
                <c:pt idx="3">
                  <c:v>-12341</c:v>
                </c:pt>
                <c:pt idx="4">
                  <c:v>-13224</c:v>
                </c:pt>
                <c:pt idx="5">
                  <c:v>-6570</c:v>
                </c:pt>
                <c:pt idx="6">
                  <c:v>93</c:v>
                </c:pt>
                <c:pt idx="7">
                  <c:v>-6441</c:v>
                </c:pt>
                <c:pt idx="8">
                  <c:v>-11851</c:v>
                </c:pt>
                <c:pt idx="9">
                  <c:v>-12250</c:v>
                </c:pt>
                <c:pt idx="10">
                  <c:v>-13521</c:v>
                </c:pt>
                <c:pt idx="11">
                  <c:v>-10707</c:v>
                </c:pt>
                <c:pt idx="12">
                  <c:v>-14726</c:v>
                </c:pt>
                <c:pt idx="13">
                  <c:v>-11238</c:v>
                </c:pt>
                <c:pt idx="14">
                  <c:v>-8319</c:v>
                </c:pt>
                <c:pt idx="15">
                  <c:v>-10250</c:v>
                </c:pt>
                <c:pt idx="16">
                  <c:v>-27918</c:v>
                </c:pt>
              </c:numCache>
            </c:numRef>
          </c:val>
          <c:smooth val="0"/>
          <c:extLst>
            <c:ext xmlns:c16="http://schemas.microsoft.com/office/drawing/2014/chart" uri="{C3380CC4-5D6E-409C-BE32-E72D297353CC}">
              <c16:uniqueId val="{00000001-7DDC-45BF-A2DB-64D3F6C2DFA4}"/>
            </c:ext>
          </c:extLst>
        </c:ser>
        <c:dLbls>
          <c:showLegendKey val="0"/>
          <c:showVal val="0"/>
          <c:showCatName val="0"/>
          <c:showSerName val="0"/>
          <c:showPercent val="0"/>
          <c:showBubbleSize val="0"/>
        </c:dLbls>
        <c:smooth val="0"/>
        <c:axId val="-2071331992"/>
        <c:axId val="-2071339528"/>
      </c:lineChart>
      <c:catAx>
        <c:axId val="-2071331992"/>
        <c:scaling>
          <c:orientation val="minMax"/>
        </c:scaling>
        <c:delete val="0"/>
        <c:axPos val="b"/>
        <c:numFmt formatCode="General" sourceLinked="1"/>
        <c:majorTickMark val="out"/>
        <c:minorTickMark val="none"/>
        <c:tickLblPos val="nextTo"/>
        <c:crossAx val="-2071339528"/>
        <c:crosses val="autoZero"/>
        <c:auto val="1"/>
        <c:lblAlgn val="ctr"/>
        <c:lblOffset val="100"/>
        <c:noMultiLvlLbl val="0"/>
      </c:catAx>
      <c:valAx>
        <c:axId val="-2071339528"/>
        <c:scaling>
          <c:orientation val="minMax"/>
        </c:scaling>
        <c:delete val="0"/>
        <c:axPos val="l"/>
        <c:majorGridlines/>
        <c:numFmt formatCode="#,##0" sourceLinked="1"/>
        <c:majorTickMark val="out"/>
        <c:minorTickMark val="none"/>
        <c:tickLblPos val="nextTo"/>
        <c:crossAx val="-2071331992"/>
        <c:crosses val="autoZero"/>
        <c:crossBetween val="between"/>
      </c:valAx>
    </c:plotArea>
    <c:legend>
      <c:legendPos val="r"/>
      <c:layout>
        <c:manualLayout>
          <c:xMode val="edge"/>
          <c:yMode val="edge"/>
          <c:x val="0.50555555555555598"/>
          <c:y val="0.62423228346456705"/>
          <c:w val="0.344444444444444"/>
          <c:h val="0.29783172936716201"/>
        </c:manualLayout>
      </c:layout>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Net national profits / national income</a:t>
            </a:r>
          </a:p>
        </c:rich>
      </c:tx>
      <c:overlay val="0"/>
    </c:title>
    <c:autoTitleDeleted val="0"/>
    <c:plotArea>
      <c:layout>
        <c:manualLayout>
          <c:layoutTarget val="inner"/>
          <c:xMode val="edge"/>
          <c:yMode val="edge"/>
          <c:x val="0.105993874461668"/>
          <c:y val="0.15475113122171899"/>
          <c:w val="0.85823861436098403"/>
          <c:h val="0.71245875939715697"/>
        </c:manualLayout>
      </c:layout>
      <c:lineChart>
        <c:grouping val="standard"/>
        <c:varyColors val="0"/>
        <c:ser>
          <c:idx val="0"/>
          <c:order val="0"/>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'DataF9(old)'!$BC$5:$BC$50</c:f>
              <c:numCache>
                <c:formatCode>0%</c:formatCode>
                <c:ptCount val="46"/>
                <c:pt idx="0">
                  <c:v>9.5252389232764398E-2</c:v>
                </c:pt>
                <c:pt idx="1">
                  <c:v>8.9864749136026129E-2</c:v>
                </c:pt>
                <c:pt idx="2">
                  <c:v>0.10287859478707681</c:v>
                </c:pt>
                <c:pt idx="3">
                  <c:v>0.11066998193166189</c:v>
                </c:pt>
                <c:pt idx="4">
                  <c:v>0.11904428287293052</c:v>
                </c:pt>
                <c:pt idx="5">
                  <c:v>9.5962481972493227E-2</c:v>
                </c:pt>
                <c:pt idx="6">
                  <c:v>0.10690299261433243</c:v>
                </c:pt>
                <c:pt idx="7">
                  <c:v>0.11147065588437258</c:v>
                </c:pt>
                <c:pt idx="8">
                  <c:v>0.10202692498637311</c:v>
                </c:pt>
                <c:pt idx="9">
                  <c:v>9.9940132978391827E-2</c:v>
                </c:pt>
                <c:pt idx="10">
                  <c:v>7.5661143768843808E-2</c:v>
                </c:pt>
                <c:pt idx="11">
                  <c:v>8.8511058719823912E-2</c:v>
                </c:pt>
                <c:pt idx="12">
                  <c:v>5.7096045990085872E-2</c:v>
                </c:pt>
                <c:pt idx="13">
                  <c:v>5.74223565399355E-2</c:v>
                </c:pt>
                <c:pt idx="14">
                  <c:v>5.6691884210527371E-2</c:v>
                </c:pt>
                <c:pt idx="15">
                  <c:v>6.0814182726966322E-2</c:v>
                </c:pt>
                <c:pt idx="16">
                  <c:v>7.3376978297245196E-2</c:v>
                </c:pt>
                <c:pt idx="17">
                  <c:v>8.7576732334897628E-2</c:v>
                </c:pt>
                <c:pt idx="18">
                  <c:v>7.9900095212974809E-2</c:v>
                </c:pt>
                <c:pt idx="19">
                  <c:v>8.2156103403980441E-2</c:v>
                </c:pt>
                <c:pt idx="20">
                  <c:v>7.3993795991823416E-2</c:v>
                </c:pt>
                <c:pt idx="21">
                  <c:v>8.0638294224825754E-2</c:v>
                </c:pt>
                <c:pt idx="22">
                  <c:v>8.1889347981507959E-2</c:v>
                </c:pt>
                <c:pt idx="23">
                  <c:v>0.10743588003530803</c:v>
                </c:pt>
                <c:pt idx="24">
                  <c:v>0.10943962395317672</c:v>
                </c:pt>
                <c:pt idx="25">
                  <c:v>0.1418762599217924</c:v>
                </c:pt>
                <c:pt idx="26">
                  <c:v>0.12074469256378735</c:v>
                </c:pt>
                <c:pt idx="27">
                  <c:v>0.15249888412089491</c:v>
                </c:pt>
                <c:pt idx="28">
                  <c:v>0.17660808294838681</c:v>
                </c:pt>
                <c:pt idx="29">
                  <c:v>0.17633516186794759</c:v>
                </c:pt>
                <c:pt idx="30">
                  <c:v>0.18417041616368535</c:v>
                </c:pt>
                <c:pt idx="31">
                  <c:v>0.17226400631019964</c:v>
                </c:pt>
                <c:pt idx="32">
                  <c:v>0.1799033993641477</c:v>
                </c:pt>
                <c:pt idx="33">
                  <c:v>0.19440831041403406</c:v>
                </c:pt>
                <c:pt idx="34">
                  <c:v>0.18193385332694234</c:v>
                </c:pt>
                <c:pt idx="35">
                  <c:v>0.16848361516223331</c:v>
                </c:pt>
                <c:pt idx="36">
                  <c:v>0.17107299074597554</c:v>
                </c:pt>
                <c:pt idx="37">
                  <c:v>0.14788534297247499</c:v>
                </c:pt>
                <c:pt idx="38">
                  <c:v>9.0813249681143612E-2</c:v>
                </c:pt>
                <c:pt idx="39">
                  <c:v>7.0349948978279328E-2</c:v>
                </c:pt>
                <c:pt idx="40">
                  <c:v>0.11676753602995603</c:v>
                </c:pt>
                <c:pt idx="41">
                  <c:v>0.11935939544678528</c:v>
                </c:pt>
                <c:pt idx="42">
                  <c:v>0.12432673505094514</c:v>
                </c:pt>
                <c:pt idx="43">
                  <c:v>0.16818561067967397</c:v>
                </c:pt>
                <c:pt idx="44">
                  <c:v>0.17641599113765821</c:v>
                </c:pt>
                <c:pt idx="45">
                  <c:v>0.1604932199817326</c:v>
                </c:pt>
              </c:numCache>
            </c:numRef>
          </c:val>
          <c:smooth val="0"/>
          <c:extLst>
            <c:ext xmlns:c16="http://schemas.microsoft.com/office/drawing/2014/chart" uri="{C3380CC4-5D6E-409C-BE32-E72D297353CC}">
              <c16:uniqueId val="{00000000-EB3E-42D9-9847-210F8F50814F}"/>
            </c:ext>
          </c:extLst>
        </c:ser>
        <c:dLbls>
          <c:showLegendKey val="0"/>
          <c:showVal val="0"/>
          <c:showCatName val="0"/>
          <c:showSerName val="0"/>
          <c:showPercent val="0"/>
          <c:showBubbleSize val="0"/>
        </c:dLbls>
        <c:smooth val="0"/>
        <c:axId val="-2071451960"/>
        <c:axId val="-2071460168"/>
      </c:lineChart>
      <c:catAx>
        <c:axId val="-2071451960"/>
        <c:scaling>
          <c:orientation val="minMax"/>
        </c:scaling>
        <c:delete val="0"/>
        <c:axPos val="b"/>
        <c:numFmt formatCode="General" sourceLinked="1"/>
        <c:majorTickMark val="out"/>
        <c:minorTickMark val="none"/>
        <c:tickLblPos val="nextTo"/>
        <c:crossAx val="-2071460168"/>
        <c:crosses val="autoZero"/>
        <c:auto val="1"/>
        <c:lblAlgn val="ctr"/>
        <c:lblOffset val="100"/>
        <c:noMultiLvlLbl val="0"/>
      </c:catAx>
      <c:valAx>
        <c:axId val="-2071460168"/>
        <c:scaling>
          <c:orientation val="minMax"/>
        </c:scaling>
        <c:delete val="0"/>
        <c:axPos val="l"/>
        <c:majorGridlines/>
        <c:numFmt formatCode="0%" sourceLinked="1"/>
        <c:majorTickMark val="out"/>
        <c:minorTickMark val="none"/>
        <c:tickLblPos val="nextTo"/>
        <c:crossAx val="-2071451960"/>
        <c:crosses val="autoZero"/>
        <c:crossBetween val="between"/>
      </c:valAx>
    </c:plotArea>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overlay val="0"/>
    </c:title>
    <c:autoTitleDeleted val="0"/>
    <c:plotArea>
      <c:layout>
        <c:manualLayout>
          <c:layoutTarget val="inner"/>
          <c:xMode val="edge"/>
          <c:yMode val="edge"/>
          <c:x val="9.3224846894138194E-2"/>
          <c:y val="0.139814814814815"/>
          <c:w val="0.870664041994751"/>
          <c:h val="0.70424394867308204"/>
        </c:manualLayout>
      </c:layout>
      <c:lineChart>
        <c:grouping val="standard"/>
        <c:varyColors val="0"/>
        <c:ser>
          <c:idx val="0"/>
          <c:order val="0"/>
          <c:tx>
            <c:v>Share of corporate profits made by foreigners</c:v>
          </c:tx>
          <c:marker>
            <c:symbol val="none"/>
          </c:marker>
          <c:cat>
            <c:numRef>
              <c:f>'DataF9(old)'!$A$10:$A$50</c:f>
              <c:numCache>
                <c:formatCode>General</c:formatCode>
                <c:ptCount val="41"/>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numCache>
            </c:numRef>
          </c:cat>
          <c:val>
            <c:numRef>
              <c:f>'DataF9(old)'!$AY$10:$AY$50</c:f>
              <c:numCache>
                <c:formatCode>0%</c:formatCode>
                <c:ptCount val="41"/>
                <c:pt idx="0">
                  <c:v>7.0780397807696706E-3</c:v>
                </c:pt>
                <c:pt idx="1">
                  <c:v>7.0063847304903823E-2</c:v>
                </c:pt>
                <c:pt idx="2">
                  <c:v>0.13835281297086582</c:v>
                </c:pt>
                <c:pt idx="3">
                  <c:v>0.24330560635872894</c:v>
                </c:pt>
                <c:pt idx="4">
                  <c:v>0.25264465435678723</c:v>
                </c:pt>
                <c:pt idx="5">
                  <c:v>0.31776208655580795</c:v>
                </c:pt>
                <c:pt idx="6">
                  <c:v>0.32270139358622452</c:v>
                </c:pt>
                <c:pt idx="7">
                  <c:v>0.54635624100352675</c:v>
                </c:pt>
                <c:pt idx="8">
                  <c:v>0.5832623349746896</c:v>
                </c:pt>
                <c:pt idx="9">
                  <c:v>0.64617138883086478</c:v>
                </c:pt>
                <c:pt idx="10">
                  <c:v>0.65930203372269847</c:v>
                </c:pt>
                <c:pt idx="11">
                  <c:v>0.59365155009771819</c:v>
                </c:pt>
                <c:pt idx="12">
                  <c:v>0.544779302150038</c:v>
                </c:pt>
                <c:pt idx="13">
                  <c:v>0.60542170862805489</c:v>
                </c:pt>
                <c:pt idx="14">
                  <c:v>0.62314828223826102</c:v>
                </c:pt>
                <c:pt idx="15">
                  <c:v>0.64160961662453131</c:v>
                </c:pt>
                <c:pt idx="16">
                  <c:v>0.60912492630830062</c:v>
                </c:pt>
                <c:pt idx="17">
                  <c:v>0.61696367568789079</c:v>
                </c:pt>
                <c:pt idx="18">
                  <c:v>0.53893211639702365</c:v>
                </c:pt>
                <c:pt idx="19">
                  <c:v>0.51919432122436071</c:v>
                </c:pt>
                <c:pt idx="20">
                  <c:v>0.48872406858536888</c:v>
                </c:pt>
                <c:pt idx="21">
                  <c:v>0.52715584061445764</c:v>
                </c:pt>
                <c:pt idx="22">
                  <c:v>0.48880955930392689</c:v>
                </c:pt>
                <c:pt idx="23">
                  <c:v>0.46032325921768202</c:v>
                </c:pt>
                <c:pt idx="24">
                  <c:v>0.51738623103850645</c:v>
                </c:pt>
                <c:pt idx="25">
                  <c:v>0.5052897055451836</c:v>
                </c:pt>
                <c:pt idx="26">
                  <c:v>0.55230258409123723</c:v>
                </c:pt>
                <c:pt idx="27">
                  <c:v>0.57180276976061706</c:v>
                </c:pt>
                <c:pt idx="28">
                  <c:v>0.50743914496916054</c:v>
                </c:pt>
                <c:pt idx="29">
                  <c:v>0.52109380376683256</c:v>
                </c:pt>
                <c:pt idx="30">
                  <c:v>0.5386316394675158</c:v>
                </c:pt>
                <c:pt idx="31">
                  <c:v>0.50727401281254692</c:v>
                </c:pt>
                <c:pt idx="32">
                  <c:v>0.56566908317326559</c:v>
                </c:pt>
                <c:pt idx="33">
                  <c:v>0.67911011540365229</c:v>
                </c:pt>
                <c:pt idx="34">
                  <c:v>0.77961639714178266</c:v>
                </c:pt>
                <c:pt idx="35">
                  <c:v>0.67783090266932555</c:v>
                </c:pt>
                <c:pt idx="36">
                  <c:v>0.70952230306864916</c:v>
                </c:pt>
                <c:pt idx="37">
                  <c:v>0.697021632354478</c:v>
                </c:pt>
                <c:pt idx="38">
                  <c:v>0.57332139295381923</c:v>
                </c:pt>
                <c:pt idx="39">
                  <c:v>0.55636493684943622</c:v>
                </c:pt>
                <c:pt idx="40">
                  <c:v>0.69913730655251893</c:v>
                </c:pt>
              </c:numCache>
            </c:numRef>
          </c:val>
          <c:smooth val="0"/>
          <c:extLst>
            <c:ext xmlns:c16="http://schemas.microsoft.com/office/drawing/2014/chart" uri="{C3380CC4-5D6E-409C-BE32-E72D297353CC}">
              <c16:uniqueId val="{00000000-DED8-4D64-9EF5-BAA450BF3551}"/>
            </c:ext>
          </c:extLst>
        </c:ser>
        <c:dLbls>
          <c:showLegendKey val="0"/>
          <c:showVal val="0"/>
          <c:showCatName val="0"/>
          <c:showSerName val="0"/>
          <c:showPercent val="0"/>
          <c:showBubbleSize val="0"/>
        </c:dLbls>
        <c:smooth val="0"/>
        <c:axId val="-2071548280"/>
        <c:axId val="-2071560856"/>
      </c:lineChart>
      <c:catAx>
        <c:axId val="-2071548280"/>
        <c:scaling>
          <c:orientation val="minMax"/>
        </c:scaling>
        <c:delete val="0"/>
        <c:axPos val="b"/>
        <c:numFmt formatCode="General" sourceLinked="1"/>
        <c:majorTickMark val="out"/>
        <c:minorTickMark val="none"/>
        <c:tickLblPos val="nextTo"/>
        <c:crossAx val="-2071560856"/>
        <c:crosses val="autoZero"/>
        <c:auto val="1"/>
        <c:lblAlgn val="ctr"/>
        <c:lblOffset val="100"/>
        <c:noMultiLvlLbl val="0"/>
      </c:catAx>
      <c:valAx>
        <c:axId val="-2071560856"/>
        <c:scaling>
          <c:orientation val="minMax"/>
        </c:scaling>
        <c:delete val="0"/>
        <c:axPos val="l"/>
        <c:majorGridlines/>
        <c:numFmt formatCode="0%" sourceLinked="1"/>
        <c:majorTickMark val="out"/>
        <c:minorTickMark val="none"/>
        <c:tickLblPos val="nextTo"/>
        <c:crossAx val="-2071548280"/>
        <c:crosses val="autoZero"/>
        <c:crossBetween val="between"/>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Tangible</a:t>
            </a:r>
            <a:r>
              <a:rPr lang="en-US" sz="2200" b="1" baseline="0"/>
              <a:t> assets</a:t>
            </a:r>
          </a:p>
          <a:p>
            <a:pPr>
              <a:defRPr sz="2200" b="0"/>
            </a:pPr>
            <a:r>
              <a:rPr lang="en-US" sz="2200" b="0" baseline="0"/>
              <a:t>(% of compensation of employees)</a:t>
            </a:r>
            <a:endParaRPr lang="en-US" sz="2200" b="0"/>
          </a:p>
        </c:rich>
      </c:tx>
      <c:layout>
        <c:manualLayout>
          <c:xMode val="edge"/>
          <c:yMode val="edge"/>
          <c:x val="0.324589011839232"/>
          <c:y val="1.46180238441982E-2"/>
        </c:manualLayout>
      </c:layout>
      <c:overlay val="1"/>
    </c:title>
    <c:autoTitleDeleted val="0"/>
    <c:plotArea>
      <c:layout>
        <c:manualLayout>
          <c:layoutTarget val="inner"/>
          <c:xMode val="edge"/>
          <c:yMode val="edge"/>
          <c:x val="7.8435200722860504E-2"/>
          <c:y val="9.0193426222897999E-2"/>
          <c:w val="0.92019867905856001"/>
          <c:h val="0.70145389253121604"/>
        </c:manualLayout>
      </c:layout>
      <c:barChart>
        <c:barDir val="col"/>
        <c:grouping val="clustered"/>
        <c:varyColors val="0"/>
        <c:ser>
          <c:idx val="0"/>
          <c:order val="0"/>
          <c:tx>
            <c:v>Foreign firms</c:v>
          </c:tx>
          <c:spPr>
            <a:solidFill>
              <a:schemeClr val="accent2">
                <a:lumMod val="60000"/>
                <a:lumOff val="40000"/>
              </a:schemeClr>
            </a:solidFill>
            <a:ln>
              <a:noFill/>
            </a:ln>
          </c:spPr>
          <c:invertIfNegative val="0"/>
          <c:cat>
            <c:strRef>
              <c:f>(DataF5a!$G$3:$G$10,DataF5a!$A$3:$A$10)</c:f>
              <c:strCache>
                <c:ptCount val="16"/>
                <c:pt idx="0">
                  <c:v>Ireland</c:v>
                </c:pt>
                <c:pt idx="1">
                  <c:v>Puerto Rico</c:v>
                </c:pt>
                <c:pt idx="2">
                  <c:v>Netherlands</c:v>
                </c:pt>
                <c:pt idx="3">
                  <c:v>Singapore</c:v>
                </c:pt>
                <c:pt idx="4">
                  <c:v>Belgium</c:v>
                </c:pt>
                <c:pt idx="5">
                  <c:v>Luxembourg</c:v>
                </c:pt>
                <c:pt idx="6">
                  <c:v>Switzerland</c:v>
                </c:pt>
                <c:pt idx="7">
                  <c:v>Hong Kong</c:v>
                </c:pt>
                <c:pt idx="8">
                  <c:v>United States</c:v>
                </c:pt>
                <c:pt idx="9">
                  <c:v>Italy</c:v>
                </c:pt>
                <c:pt idx="10">
                  <c:v>Germany</c:v>
                </c:pt>
                <c:pt idx="11">
                  <c:v>United Kingdom</c:v>
                </c:pt>
                <c:pt idx="12">
                  <c:v>Australia</c:v>
                </c:pt>
                <c:pt idx="13">
                  <c:v>Spain</c:v>
                </c:pt>
                <c:pt idx="14">
                  <c:v>France</c:v>
                </c:pt>
                <c:pt idx="15">
                  <c:v>Japan</c:v>
                </c:pt>
              </c:strCache>
            </c:strRef>
          </c:cat>
          <c:val>
            <c:numRef>
              <c:f>(DataF5a!$I$3:$I$10,DataF5a!$C$3:$C$10)</c:f>
              <c:numCache>
                <c:formatCode>0%</c:formatCode>
                <c:ptCount val="16"/>
                <c:pt idx="0">
                  <c:v>5.4716008479763198</c:v>
                </c:pt>
                <c:pt idx="1">
                  <c:v>6.2435226334310059</c:v>
                </c:pt>
                <c:pt idx="2">
                  <c:v>2.9254487115313106</c:v>
                </c:pt>
                <c:pt idx="3">
                  <c:v>2.2711700000000001</c:v>
                </c:pt>
                <c:pt idx="4">
                  <c:v>2.1784300742147589</c:v>
                </c:pt>
                <c:pt idx="5">
                  <c:v>1.448858085801517</c:v>
                </c:pt>
                <c:pt idx="6">
                  <c:v>0.85955000000000004</c:v>
                </c:pt>
                <c:pt idx="7">
                  <c:v>0.49170999999999998</c:v>
                </c:pt>
                <c:pt idx="8">
                  <c:v>4.720713033639087</c:v>
                </c:pt>
                <c:pt idx="9">
                  <c:v>3.3803340314423336</c:v>
                </c:pt>
                <c:pt idx="10">
                  <c:v>3.3795864752042459</c:v>
                </c:pt>
                <c:pt idx="11">
                  <c:v>3.112146330796818</c:v>
                </c:pt>
                <c:pt idx="12">
                  <c:v>2.9571700000000001</c:v>
                </c:pt>
                <c:pt idx="13">
                  <c:v>2.8500573972468635</c:v>
                </c:pt>
                <c:pt idx="14">
                  <c:v>1.8651390114912509</c:v>
                </c:pt>
                <c:pt idx="15">
                  <c:v>1.0523800000000001</c:v>
                </c:pt>
              </c:numCache>
            </c:numRef>
          </c:val>
          <c:extLst>
            <c:ext xmlns:c16="http://schemas.microsoft.com/office/drawing/2014/chart" uri="{C3380CC4-5D6E-409C-BE32-E72D297353CC}">
              <c16:uniqueId val="{00000000-8214-4BC7-BC01-3D4C06C74079}"/>
            </c:ext>
          </c:extLst>
        </c:ser>
        <c:ser>
          <c:idx val="2"/>
          <c:order val="1"/>
          <c:tx>
            <c:v>Local firms</c:v>
          </c:tx>
          <c:spPr>
            <a:solidFill>
              <a:schemeClr val="tx1"/>
            </a:solidFill>
          </c:spPr>
          <c:invertIfNegative val="0"/>
          <c:cat>
            <c:strRef>
              <c:f>(DataF5a!$G$3:$G$10,DataF5a!$A$3:$A$10)</c:f>
              <c:strCache>
                <c:ptCount val="16"/>
                <c:pt idx="0">
                  <c:v>Ireland</c:v>
                </c:pt>
                <c:pt idx="1">
                  <c:v>Puerto Rico</c:v>
                </c:pt>
                <c:pt idx="2">
                  <c:v>Netherlands</c:v>
                </c:pt>
                <c:pt idx="3">
                  <c:v>Singapore</c:v>
                </c:pt>
                <c:pt idx="4">
                  <c:v>Belgium</c:v>
                </c:pt>
                <c:pt idx="5">
                  <c:v>Luxembourg</c:v>
                </c:pt>
                <c:pt idx="6">
                  <c:v>Switzerland</c:v>
                </c:pt>
                <c:pt idx="7">
                  <c:v>Hong Kong</c:v>
                </c:pt>
                <c:pt idx="8">
                  <c:v>United States</c:v>
                </c:pt>
                <c:pt idx="9">
                  <c:v>Italy</c:v>
                </c:pt>
                <c:pt idx="10">
                  <c:v>Germany</c:v>
                </c:pt>
                <c:pt idx="11">
                  <c:v>United Kingdom</c:v>
                </c:pt>
                <c:pt idx="12">
                  <c:v>Australia</c:v>
                </c:pt>
                <c:pt idx="13">
                  <c:v>Spain</c:v>
                </c:pt>
                <c:pt idx="14">
                  <c:v>France</c:v>
                </c:pt>
                <c:pt idx="15">
                  <c:v>Japan</c:v>
                </c:pt>
              </c:strCache>
            </c:strRef>
          </c:cat>
          <c:val>
            <c:numRef>
              <c:f>(DataF5a!$H$3:$H$10,DataF5a!$B$3:$B$10)</c:f>
              <c:numCache>
                <c:formatCode>0%</c:formatCode>
                <c:ptCount val="16"/>
                <c:pt idx="0">
                  <c:v>2.521960895744491</c:v>
                </c:pt>
                <c:pt idx="1">
                  <c:v>4.16</c:v>
                </c:pt>
                <c:pt idx="2">
                  <c:v>2.9182926642313349</c:v>
                </c:pt>
                <c:pt idx="3">
                  <c:v>2.8450647662894797</c:v>
                </c:pt>
                <c:pt idx="4">
                  <c:v>3.3363937473441996</c:v>
                </c:pt>
                <c:pt idx="5">
                  <c:v>3.2008122455315533</c:v>
                </c:pt>
                <c:pt idx="6">
                  <c:v>1.8343381812155071</c:v>
                </c:pt>
                <c:pt idx="7">
                  <c:v>3.398414129469729</c:v>
                </c:pt>
                <c:pt idx="8">
                  <c:v>2.4716167553080157</c:v>
                </c:pt>
                <c:pt idx="9">
                  <c:v>4.2391966636338871</c:v>
                </c:pt>
                <c:pt idx="10">
                  <c:v>2.8508133408918219</c:v>
                </c:pt>
                <c:pt idx="11">
                  <c:v>2.6140616779667583</c:v>
                </c:pt>
                <c:pt idx="12">
                  <c:v>3.6189203580718536</c:v>
                </c:pt>
                <c:pt idx="13">
                  <c:v>2.9901685369152107</c:v>
                </c:pt>
                <c:pt idx="14">
                  <c:v>2.8185452266000328</c:v>
                </c:pt>
                <c:pt idx="15">
                  <c:v>3.9653876642133552</c:v>
                </c:pt>
              </c:numCache>
            </c:numRef>
          </c:val>
          <c:extLst>
            <c:ext xmlns:c16="http://schemas.microsoft.com/office/drawing/2014/chart" uri="{C3380CC4-5D6E-409C-BE32-E72D297353CC}">
              <c16:uniqueId val="{00000001-8214-4BC7-BC01-3D4C06C74079}"/>
            </c:ext>
          </c:extLst>
        </c:ser>
        <c:dLbls>
          <c:showLegendKey val="0"/>
          <c:showVal val="0"/>
          <c:showCatName val="0"/>
          <c:showSerName val="0"/>
          <c:showPercent val="0"/>
          <c:showBubbleSize val="0"/>
        </c:dLbls>
        <c:gapWidth val="150"/>
        <c:axId val="-2108219432"/>
        <c:axId val="-2107939800"/>
      </c:barChart>
      <c:catAx>
        <c:axId val="-2108219432"/>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2107939800"/>
        <c:crosses val="autoZero"/>
        <c:auto val="1"/>
        <c:lblAlgn val="ctr"/>
        <c:lblOffset val="100"/>
        <c:noMultiLvlLbl val="0"/>
      </c:catAx>
      <c:valAx>
        <c:axId val="-2107939800"/>
        <c:scaling>
          <c:orientation val="minMax"/>
          <c:max val="8"/>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08219432"/>
        <c:crosses val="autoZero"/>
        <c:crossBetween val="between"/>
      </c:valAx>
    </c:plotArea>
    <c:legend>
      <c:legendPos val="r"/>
      <c:layout>
        <c:manualLayout>
          <c:xMode val="edge"/>
          <c:yMode val="edge"/>
          <c:x val="0.62295081967213095"/>
          <c:y val="0.16799410272460699"/>
          <c:w val="0.16120218579234999"/>
          <c:h val="7.6145521035811903E-2"/>
        </c:manualLayout>
      </c:layout>
      <c:overlay val="0"/>
      <c:txPr>
        <a:bodyPr/>
        <a:lstStyle/>
        <a:p>
          <a:pPr>
            <a:defRPr sz="16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199"/>
          <c:y val="6.0185185185185203E-2"/>
          <c:w val="0.83879177602799604"/>
          <c:h val="0.87962962962962998"/>
        </c:manualLayout>
      </c:layout>
      <c:lineChart>
        <c:grouping val="standard"/>
        <c:varyColors val="0"/>
        <c:ser>
          <c:idx val="0"/>
          <c:order val="0"/>
          <c:tx>
            <c:v>Net trade balance of US with Ireland (% Irish GDP)</c:v>
          </c:tx>
          <c:marker>
            <c:symbol val="none"/>
          </c:marker>
          <c:cat>
            <c:numRef>
              <c:f>'DataF9(old)'!$A$20:$A$51</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'DataF9(old)'!$DT$20:$DT$51</c:f>
              <c:numCache>
                <c:formatCode>0%</c:formatCode>
                <c:ptCount val="32"/>
                <c:pt idx="0">
                  <c:v>1.9952467956416656E-2</c:v>
                </c:pt>
                <c:pt idx="1">
                  <c:v>1.4449325135053931E-2</c:v>
                </c:pt>
                <c:pt idx="2">
                  <c:v>1.9957101199467218E-2</c:v>
                </c:pt>
                <c:pt idx="3">
                  <c:v>2.1096285640125091E-2</c:v>
                </c:pt>
                <c:pt idx="4">
                  <c:v>2.3436841829102439E-2</c:v>
                </c:pt>
                <c:pt idx="5">
                  <c:v>1.5735914921717557E-2</c:v>
                </c:pt>
                <c:pt idx="6">
                  <c:v>1.4525660618783534E-2</c:v>
                </c:pt>
                <c:pt idx="7">
                  <c:v>1.0586744907522583E-2</c:v>
                </c:pt>
                <c:pt idx="8">
                  <c:v>3.925963298857838E-3</c:v>
                </c:pt>
                <c:pt idx="9">
                  <c:v>9.0643500760432937E-3</c:v>
                </c:pt>
                <c:pt idx="10">
                  <c:v>4.3346157085173915E-4</c:v>
                </c:pt>
                <c:pt idx="11">
                  <c:v>-1.4961321670372008E-2</c:v>
                </c:pt>
                <c:pt idx="12">
                  <c:v>-1.478526328409502E-2</c:v>
                </c:pt>
                <c:pt idx="13">
                  <c:v>-3.0561925849721751E-2</c:v>
                </c:pt>
                <c:pt idx="14">
                  <c:v>-4.6681308852787887E-2</c:v>
                </c:pt>
                <c:pt idx="15">
                  <c:v>-8.7627818308682839E-2</c:v>
                </c:pt>
                <c:pt idx="16">
                  <c:v>-0.10406485967804104</c:v>
                </c:pt>
                <c:pt idx="17">
                  <c:v>-0.12264858871456173</c:v>
                </c:pt>
                <c:pt idx="18">
                  <c:v>-0.10987918637790933</c:v>
                </c:pt>
                <c:pt idx="19">
                  <c:v>-0.10262162286269723</c:v>
                </c:pt>
                <c:pt idx="20">
                  <c:v>-9.5834858088923239E-2</c:v>
                </c:pt>
                <c:pt idx="21">
                  <c:v>-9.0044607661099049E-2</c:v>
                </c:pt>
                <c:pt idx="22">
                  <c:v>-8.3946933767452464E-2</c:v>
                </c:pt>
                <c:pt idx="23">
                  <c:v>-8.63338051664857E-2</c:v>
                </c:pt>
                <c:pt idx="24">
                  <c:v>-8.7531121645838178E-2</c:v>
                </c:pt>
                <c:pt idx="25">
                  <c:v>-0.12004975521605557</c:v>
                </c:pt>
                <c:pt idx="26">
                  <c:v>-0.1318127573939136</c:v>
                </c:pt>
                <c:pt idx="27">
                  <c:v>-0.1150459661015633</c:v>
                </c:pt>
                <c:pt idx="28">
                  <c:v>-0.10391666226541969</c:v>
                </c:pt>
                <c:pt idx="29">
                  <c:v>-0.10216133675818856</c:v>
                </c:pt>
                <c:pt idx="30">
                  <c:v>-0.1071684922520607</c:v>
                </c:pt>
                <c:pt idx="31">
                  <c:v>-0.11979929560945143</c:v>
                </c:pt>
              </c:numCache>
            </c:numRef>
          </c:val>
          <c:smooth val="0"/>
          <c:extLst>
            <c:ext xmlns:c16="http://schemas.microsoft.com/office/drawing/2014/chart" uri="{C3380CC4-5D6E-409C-BE32-E72D297353CC}">
              <c16:uniqueId val="{00000000-2DD0-41DC-AD03-A61D7CE72DC5}"/>
            </c:ext>
          </c:extLst>
        </c:ser>
        <c:dLbls>
          <c:showLegendKey val="0"/>
          <c:showVal val="0"/>
          <c:showCatName val="0"/>
          <c:showSerName val="0"/>
          <c:showPercent val="0"/>
          <c:showBubbleSize val="0"/>
        </c:dLbls>
        <c:marker val="1"/>
        <c:smooth val="0"/>
        <c:axId val="-2071668392"/>
        <c:axId val="-2071680904"/>
      </c:lineChart>
      <c:lineChart>
        <c:grouping val="standard"/>
        <c:varyColors val="0"/>
        <c:ser>
          <c:idx val="1"/>
          <c:order val="1"/>
          <c:tx>
            <c:v>Irish Corporate tax rate</c:v>
          </c:tx>
          <c:marker>
            <c:symbol val="none"/>
          </c:marker>
          <c:val>
            <c:numRef>
              <c:f>'DataF9(old)'!$BP$20:$BP$51</c:f>
              <c:numCache>
                <c:formatCode>General</c:formatCode>
                <c:ptCount val="32"/>
                <c:pt idx="0">
                  <c:v>50</c:v>
                </c:pt>
                <c:pt idx="1">
                  <c:v>50</c:v>
                </c:pt>
                <c:pt idx="2">
                  <c:v>50</c:v>
                </c:pt>
                <c:pt idx="3">
                  <c:v>47</c:v>
                </c:pt>
                <c:pt idx="4">
                  <c:v>43</c:v>
                </c:pt>
                <c:pt idx="5">
                  <c:v>43</c:v>
                </c:pt>
                <c:pt idx="6">
                  <c:v>40</c:v>
                </c:pt>
                <c:pt idx="7">
                  <c:v>40</c:v>
                </c:pt>
                <c:pt idx="8">
                  <c:v>40</c:v>
                </c:pt>
                <c:pt idx="9">
                  <c:v>40</c:v>
                </c:pt>
                <c:pt idx="10">
                  <c:v>38</c:v>
                </c:pt>
                <c:pt idx="11">
                  <c:v>36</c:v>
                </c:pt>
                <c:pt idx="12">
                  <c:v>36</c:v>
                </c:pt>
                <c:pt idx="13">
                  <c:v>32</c:v>
                </c:pt>
                <c:pt idx="14">
                  <c:v>28</c:v>
                </c:pt>
                <c:pt idx="15">
                  <c:v>24</c:v>
                </c:pt>
                <c:pt idx="16">
                  <c:v>20</c:v>
                </c:pt>
                <c:pt idx="17">
                  <c:v>16</c:v>
                </c:pt>
                <c:pt idx="18">
                  <c:v>12.5</c:v>
                </c:pt>
                <c:pt idx="19">
                  <c:v>12.5</c:v>
                </c:pt>
                <c:pt idx="20">
                  <c:v>12.5</c:v>
                </c:pt>
                <c:pt idx="21">
                  <c:v>12.5</c:v>
                </c:pt>
                <c:pt idx="22">
                  <c:v>12.5</c:v>
                </c:pt>
                <c:pt idx="23">
                  <c:v>12.5</c:v>
                </c:pt>
                <c:pt idx="24">
                  <c:v>12.5</c:v>
                </c:pt>
                <c:pt idx="25">
                  <c:v>12.5</c:v>
                </c:pt>
                <c:pt idx="26">
                  <c:v>12.5</c:v>
                </c:pt>
                <c:pt idx="27">
                  <c:v>12.5</c:v>
                </c:pt>
                <c:pt idx="28">
                  <c:v>12.5</c:v>
                </c:pt>
                <c:pt idx="29">
                  <c:v>12.5</c:v>
                </c:pt>
                <c:pt idx="30">
                  <c:v>12.5</c:v>
                </c:pt>
                <c:pt idx="31">
                  <c:v>12.5</c:v>
                </c:pt>
              </c:numCache>
            </c:numRef>
          </c:val>
          <c:smooth val="0"/>
          <c:extLst>
            <c:ext xmlns:c16="http://schemas.microsoft.com/office/drawing/2014/chart" uri="{C3380CC4-5D6E-409C-BE32-E72D297353CC}">
              <c16:uniqueId val="{00000001-2DD0-41DC-AD03-A61D7CE72DC5}"/>
            </c:ext>
          </c:extLst>
        </c:ser>
        <c:dLbls>
          <c:showLegendKey val="0"/>
          <c:showVal val="0"/>
          <c:showCatName val="0"/>
          <c:showSerName val="0"/>
          <c:showPercent val="0"/>
          <c:showBubbleSize val="0"/>
        </c:dLbls>
        <c:marker val="1"/>
        <c:smooth val="0"/>
        <c:axId val="-2071705496"/>
        <c:axId val="-2071693288"/>
      </c:lineChart>
      <c:catAx>
        <c:axId val="-2071668392"/>
        <c:scaling>
          <c:orientation val="minMax"/>
        </c:scaling>
        <c:delete val="0"/>
        <c:axPos val="b"/>
        <c:numFmt formatCode="General" sourceLinked="1"/>
        <c:majorTickMark val="out"/>
        <c:minorTickMark val="none"/>
        <c:tickLblPos val="nextTo"/>
        <c:crossAx val="-2071680904"/>
        <c:crosses val="autoZero"/>
        <c:auto val="1"/>
        <c:lblAlgn val="ctr"/>
        <c:lblOffset val="100"/>
        <c:noMultiLvlLbl val="0"/>
      </c:catAx>
      <c:valAx>
        <c:axId val="-2071680904"/>
        <c:scaling>
          <c:orientation val="minMax"/>
        </c:scaling>
        <c:delete val="0"/>
        <c:axPos val="l"/>
        <c:majorGridlines/>
        <c:numFmt formatCode="0%" sourceLinked="1"/>
        <c:majorTickMark val="out"/>
        <c:minorTickMark val="none"/>
        <c:tickLblPos val="nextTo"/>
        <c:crossAx val="-2071668392"/>
        <c:crosses val="autoZero"/>
        <c:crossBetween val="between"/>
      </c:valAx>
      <c:valAx>
        <c:axId val="-2071693288"/>
        <c:scaling>
          <c:orientation val="minMax"/>
        </c:scaling>
        <c:delete val="0"/>
        <c:axPos val="r"/>
        <c:numFmt formatCode="General" sourceLinked="1"/>
        <c:majorTickMark val="out"/>
        <c:minorTickMark val="none"/>
        <c:tickLblPos val="nextTo"/>
        <c:crossAx val="-2071705496"/>
        <c:crosses val="max"/>
        <c:crossBetween val="between"/>
      </c:valAx>
      <c:catAx>
        <c:axId val="-2071705496"/>
        <c:scaling>
          <c:orientation val="minMax"/>
        </c:scaling>
        <c:delete val="1"/>
        <c:axPos val="b"/>
        <c:majorTickMark val="out"/>
        <c:minorTickMark val="none"/>
        <c:tickLblPos val="nextTo"/>
        <c:crossAx val="-2071693288"/>
        <c:crosses val="autoZero"/>
        <c:auto val="1"/>
        <c:lblAlgn val="ctr"/>
        <c:lblOffset val="100"/>
        <c:noMultiLvlLbl val="0"/>
      </c:catAx>
    </c:plotArea>
    <c:legend>
      <c:legendPos val="r"/>
      <c:layout>
        <c:manualLayout>
          <c:xMode val="edge"/>
          <c:yMode val="edge"/>
          <c:x val="0.118527559055118"/>
          <c:y val="0.61034339457567799"/>
          <c:w val="0.36202799650043699"/>
          <c:h val="0.29783172936716201"/>
        </c:manualLayout>
      </c:layout>
      <c:overlay val="0"/>
    </c:legend>
    <c:plotVisOnly val="1"/>
    <c:dispBlanksAs val="gap"/>
    <c:showDLblsOverMax val="0"/>
  </c:chart>
  <c:printSettings>
    <c:headerFooter/>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199"/>
          <c:y val="6.0185185185185203E-2"/>
          <c:w val="0.83879177602799604"/>
          <c:h val="0.87962962962962998"/>
        </c:manualLayout>
      </c:layout>
      <c:lineChart>
        <c:grouping val="standard"/>
        <c:varyColors val="0"/>
        <c:ser>
          <c:idx val="0"/>
          <c:order val="0"/>
          <c:tx>
            <c:v>Net trade balance of US with Ireland) (% Irish GDP)</c:v>
          </c:tx>
          <c:marker>
            <c:symbol val="none"/>
          </c:marker>
          <c:cat>
            <c:numRef>
              <c:f>'DataF9(old)'!$A$20:$A$51</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'DataF9(old)'!$DT$20:$DT$51</c:f>
              <c:numCache>
                <c:formatCode>0%</c:formatCode>
                <c:ptCount val="32"/>
                <c:pt idx="0">
                  <c:v>1.9952467956416656E-2</c:v>
                </c:pt>
                <c:pt idx="1">
                  <c:v>1.4449325135053931E-2</c:v>
                </c:pt>
                <c:pt idx="2">
                  <c:v>1.9957101199467218E-2</c:v>
                </c:pt>
                <c:pt idx="3">
                  <c:v>2.1096285640125091E-2</c:v>
                </c:pt>
                <c:pt idx="4">
                  <c:v>2.3436841829102439E-2</c:v>
                </c:pt>
                <c:pt idx="5">
                  <c:v>1.5735914921717557E-2</c:v>
                </c:pt>
                <c:pt idx="6">
                  <c:v>1.4525660618783534E-2</c:v>
                </c:pt>
                <c:pt idx="7">
                  <c:v>1.0586744907522583E-2</c:v>
                </c:pt>
                <c:pt idx="8">
                  <c:v>3.925963298857838E-3</c:v>
                </c:pt>
                <c:pt idx="9">
                  <c:v>9.0643500760432937E-3</c:v>
                </c:pt>
                <c:pt idx="10">
                  <c:v>4.3346157085173915E-4</c:v>
                </c:pt>
                <c:pt idx="11">
                  <c:v>-1.4961321670372008E-2</c:v>
                </c:pt>
                <c:pt idx="12">
                  <c:v>-1.478526328409502E-2</c:v>
                </c:pt>
                <c:pt idx="13">
                  <c:v>-3.0561925849721751E-2</c:v>
                </c:pt>
                <c:pt idx="14">
                  <c:v>-4.6681308852787887E-2</c:v>
                </c:pt>
                <c:pt idx="15">
                  <c:v>-8.7627818308682839E-2</c:v>
                </c:pt>
                <c:pt idx="16">
                  <c:v>-0.10406485967804104</c:v>
                </c:pt>
                <c:pt idx="17">
                  <c:v>-0.12264858871456173</c:v>
                </c:pt>
                <c:pt idx="18">
                  <c:v>-0.10987918637790933</c:v>
                </c:pt>
                <c:pt idx="19">
                  <c:v>-0.10262162286269723</c:v>
                </c:pt>
                <c:pt idx="20">
                  <c:v>-9.5834858088923239E-2</c:v>
                </c:pt>
                <c:pt idx="21">
                  <c:v>-9.0044607661099049E-2</c:v>
                </c:pt>
                <c:pt idx="22">
                  <c:v>-8.3946933767452464E-2</c:v>
                </c:pt>
                <c:pt idx="23">
                  <c:v>-8.63338051664857E-2</c:v>
                </c:pt>
                <c:pt idx="24">
                  <c:v>-8.7531121645838178E-2</c:v>
                </c:pt>
                <c:pt idx="25">
                  <c:v>-0.12004975521605557</c:v>
                </c:pt>
                <c:pt idx="26">
                  <c:v>-0.1318127573939136</c:v>
                </c:pt>
                <c:pt idx="27">
                  <c:v>-0.1150459661015633</c:v>
                </c:pt>
                <c:pt idx="28">
                  <c:v>-0.10391666226541969</c:v>
                </c:pt>
                <c:pt idx="29">
                  <c:v>-0.10216133675818856</c:v>
                </c:pt>
                <c:pt idx="30">
                  <c:v>-0.1071684922520607</c:v>
                </c:pt>
                <c:pt idx="31">
                  <c:v>-0.11979929560945143</c:v>
                </c:pt>
              </c:numCache>
            </c:numRef>
          </c:val>
          <c:smooth val="0"/>
          <c:extLst>
            <c:ext xmlns:c16="http://schemas.microsoft.com/office/drawing/2014/chart" uri="{C3380CC4-5D6E-409C-BE32-E72D297353CC}">
              <c16:uniqueId val="{00000000-B62F-4B74-96B5-5F5640F87E66}"/>
            </c:ext>
          </c:extLst>
        </c:ser>
        <c:ser>
          <c:idx val="1"/>
          <c:order val="1"/>
          <c:tx>
            <c:v>Gap Irish minus US corporate tax rate</c:v>
          </c:tx>
          <c:marker>
            <c:symbol val="none"/>
          </c:marker>
          <c:cat>
            <c:numRef>
              <c:f>'DataF9(old)'!$A$20:$A$51</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'DataF9(old)'!$DW$20:$DW$51</c:f>
              <c:numCache>
                <c:formatCode>0.0%</c:formatCode>
                <c:ptCount val="32"/>
                <c:pt idx="0">
                  <c:v>3.999999999999998E-2</c:v>
                </c:pt>
                <c:pt idx="1">
                  <c:v>3.999999999999998E-2</c:v>
                </c:pt>
                <c:pt idx="2">
                  <c:v>9.9999999999999978E-2</c:v>
                </c:pt>
                <c:pt idx="3">
                  <c:v>0.12999999999999995</c:v>
                </c:pt>
                <c:pt idx="4">
                  <c:v>8.9999999999999969E-2</c:v>
                </c:pt>
                <c:pt idx="5">
                  <c:v>8.9999999999999969E-2</c:v>
                </c:pt>
                <c:pt idx="6">
                  <c:v>0.06</c:v>
                </c:pt>
                <c:pt idx="7">
                  <c:v>0.06</c:v>
                </c:pt>
                <c:pt idx="8">
                  <c:v>5.0000000000000044E-2</c:v>
                </c:pt>
                <c:pt idx="9">
                  <c:v>5.0000000000000044E-2</c:v>
                </c:pt>
                <c:pt idx="10">
                  <c:v>3.0000000000000027E-2</c:v>
                </c:pt>
                <c:pt idx="11">
                  <c:v>1.0000000000000009E-2</c:v>
                </c:pt>
                <c:pt idx="12">
                  <c:v>1.0000000000000009E-2</c:v>
                </c:pt>
                <c:pt idx="13">
                  <c:v>-2.9999999999999971E-2</c:v>
                </c:pt>
                <c:pt idx="14">
                  <c:v>-6.9999999999999951E-2</c:v>
                </c:pt>
                <c:pt idx="15">
                  <c:v>-0.10999999999999999</c:v>
                </c:pt>
                <c:pt idx="16">
                  <c:v>-0.14999999999999997</c:v>
                </c:pt>
                <c:pt idx="17">
                  <c:v>-0.18999999999999997</c:v>
                </c:pt>
                <c:pt idx="18">
                  <c:v>-0.22499999999999998</c:v>
                </c:pt>
                <c:pt idx="19">
                  <c:v>-0.22499999999999998</c:v>
                </c:pt>
                <c:pt idx="20">
                  <c:v>-0.22499999999999998</c:v>
                </c:pt>
                <c:pt idx="21">
                  <c:v>-0.22499999999999998</c:v>
                </c:pt>
                <c:pt idx="22">
                  <c:v>-0.22499999999999998</c:v>
                </c:pt>
                <c:pt idx="23">
                  <c:v>-0.22499999999999998</c:v>
                </c:pt>
                <c:pt idx="24">
                  <c:v>-0.22499999999999998</c:v>
                </c:pt>
                <c:pt idx="25">
                  <c:v>-0.22499999999999998</c:v>
                </c:pt>
                <c:pt idx="26">
                  <c:v>-0.22499999999999998</c:v>
                </c:pt>
                <c:pt idx="27">
                  <c:v>-0.22499999999999998</c:v>
                </c:pt>
                <c:pt idx="28">
                  <c:v>-0.22499999999999998</c:v>
                </c:pt>
                <c:pt idx="29">
                  <c:v>-0.22499999999999998</c:v>
                </c:pt>
                <c:pt idx="30">
                  <c:v>-0.22499999999999998</c:v>
                </c:pt>
                <c:pt idx="31">
                  <c:v>-0.22499999999999998</c:v>
                </c:pt>
              </c:numCache>
            </c:numRef>
          </c:val>
          <c:smooth val="0"/>
          <c:extLst>
            <c:ext xmlns:c16="http://schemas.microsoft.com/office/drawing/2014/chart" uri="{C3380CC4-5D6E-409C-BE32-E72D297353CC}">
              <c16:uniqueId val="{00000001-B62F-4B74-96B5-5F5640F87E66}"/>
            </c:ext>
          </c:extLst>
        </c:ser>
        <c:dLbls>
          <c:showLegendKey val="0"/>
          <c:showVal val="0"/>
          <c:showCatName val="0"/>
          <c:showSerName val="0"/>
          <c:showPercent val="0"/>
          <c:showBubbleSize val="0"/>
        </c:dLbls>
        <c:smooth val="0"/>
        <c:axId val="-2071800536"/>
        <c:axId val="-2071813096"/>
      </c:lineChart>
      <c:catAx>
        <c:axId val="-2071800536"/>
        <c:scaling>
          <c:orientation val="minMax"/>
        </c:scaling>
        <c:delete val="0"/>
        <c:axPos val="b"/>
        <c:numFmt formatCode="General" sourceLinked="1"/>
        <c:majorTickMark val="out"/>
        <c:minorTickMark val="none"/>
        <c:tickLblPos val="low"/>
        <c:txPr>
          <a:bodyPr rot="-5400000" vert="horz"/>
          <a:lstStyle/>
          <a:p>
            <a:pPr>
              <a:defRPr/>
            </a:pPr>
            <a:endParaRPr lang="en-US"/>
          </a:p>
        </c:txPr>
        <c:crossAx val="-2071813096"/>
        <c:crosses val="autoZero"/>
        <c:auto val="1"/>
        <c:lblAlgn val="ctr"/>
        <c:lblOffset val="100"/>
        <c:noMultiLvlLbl val="0"/>
      </c:catAx>
      <c:valAx>
        <c:axId val="-2071813096"/>
        <c:scaling>
          <c:orientation val="minMax"/>
          <c:max val="0.15"/>
          <c:min val="-0.25"/>
        </c:scaling>
        <c:delete val="0"/>
        <c:axPos val="l"/>
        <c:majorGridlines/>
        <c:numFmt formatCode="0%" sourceLinked="1"/>
        <c:majorTickMark val="out"/>
        <c:minorTickMark val="none"/>
        <c:tickLblPos val="nextTo"/>
        <c:crossAx val="-2071800536"/>
        <c:crosses val="autoZero"/>
        <c:crossBetween val="between"/>
        <c:majorUnit val="0.05"/>
      </c:valAx>
    </c:plotArea>
    <c:legend>
      <c:legendPos val="r"/>
      <c:layout>
        <c:manualLayout>
          <c:xMode val="edge"/>
          <c:yMode val="edge"/>
          <c:x val="0.118527559055118"/>
          <c:y val="0.61034339457567799"/>
          <c:w val="0.36202799650043699"/>
          <c:h val="0.29783172936716201"/>
        </c:manualLayout>
      </c:layout>
      <c:overlay val="0"/>
    </c:legend>
    <c:plotVisOnly val="1"/>
    <c:dispBlanksAs val="gap"/>
    <c:showDLblsOverMax val="0"/>
  </c:chart>
  <c:printSettings>
    <c:headerFooter/>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199"/>
          <c:y val="6.0185185185185203E-2"/>
          <c:w val="0.83879177602799604"/>
          <c:h val="0.87962962962962998"/>
        </c:manualLayout>
      </c:layout>
      <c:lineChart>
        <c:grouping val="standard"/>
        <c:varyColors val="0"/>
        <c:ser>
          <c:idx val="0"/>
          <c:order val="0"/>
          <c:tx>
            <c:v>Net trade balance of US with Ireland (% Irish GDP) (lhs)</c:v>
          </c:tx>
          <c:marker>
            <c:symbol val="none"/>
          </c:marker>
          <c:cat>
            <c:numRef>
              <c:f>'DataF9(old)'!$A$20:$A$51</c:f>
              <c:numCache>
                <c:formatCode>General</c:formatCode>
                <c:ptCount val="32"/>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numCache>
            </c:numRef>
          </c:cat>
          <c:val>
            <c:numRef>
              <c:f>'DataF9(old)'!$DT$20:$DT$51</c:f>
              <c:numCache>
                <c:formatCode>0%</c:formatCode>
                <c:ptCount val="32"/>
                <c:pt idx="0">
                  <c:v>1.9952467956416656E-2</c:v>
                </c:pt>
                <c:pt idx="1">
                  <c:v>1.4449325135053931E-2</c:v>
                </c:pt>
                <c:pt idx="2">
                  <c:v>1.9957101199467218E-2</c:v>
                </c:pt>
                <c:pt idx="3">
                  <c:v>2.1096285640125091E-2</c:v>
                </c:pt>
                <c:pt idx="4">
                  <c:v>2.3436841829102439E-2</c:v>
                </c:pt>
                <c:pt idx="5">
                  <c:v>1.5735914921717557E-2</c:v>
                </c:pt>
                <c:pt idx="6">
                  <c:v>1.4525660618783534E-2</c:v>
                </c:pt>
                <c:pt idx="7">
                  <c:v>1.0586744907522583E-2</c:v>
                </c:pt>
                <c:pt idx="8">
                  <c:v>3.925963298857838E-3</c:v>
                </c:pt>
                <c:pt idx="9">
                  <c:v>9.0643500760432937E-3</c:v>
                </c:pt>
                <c:pt idx="10">
                  <c:v>4.3346157085173915E-4</c:v>
                </c:pt>
                <c:pt idx="11">
                  <c:v>-1.4961321670372008E-2</c:v>
                </c:pt>
                <c:pt idx="12">
                  <c:v>-1.478526328409502E-2</c:v>
                </c:pt>
                <c:pt idx="13">
                  <c:v>-3.0561925849721751E-2</c:v>
                </c:pt>
                <c:pt idx="14">
                  <c:v>-4.6681308852787887E-2</c:v>
                </c:pt>
                <c:pt idx="15">
                  <c:v>-8.7627818308682839E-2</c:v>
                </c:pt>
                <c:pt idx="16">
                  <c:v>-0.10406485967804104</c:v>
                </c:pt>
                <c:pt idx="17">
                  <c:v>-0.12264858871456173</c:v>
                </c:pt>
                <c:pt idx="18">
                  <c:v>-0.10987918637790933</c:v>
                </c:pt>
                <c:pt idx="19">
                  <c:v>-0.10262162286269723</c:v>
                </c:pt>
                <c:pt idx="20">
                  <c:v>-9.5834858088923239E-2</c:v>
                </c:pt>
                <c:pt idx="21">
                  <c:v>-9.0044607661099049E-2</c:v>
                </c:pt>
                <c:pt idx="22">
                  <c:v>-8.3946933767452464E-2</c:v>
                </c:pt>
                <c:pt idx="23">
                  <c:v>-8.63338051664857E-2</c:v>
                </c:pt>
                <c:pt idx="24">
                  <c:v>-8.7531121645838178E-2</c:v>
                </c:pt>
                <c:pt idx="25">
                  <c:v>-0.12004975521605557</c:v>
                </c:pt>
                <c:pt idx="26">
                  <c:v>-0.1318127573939136</c:v>
                </c:pt>
                <c:pt idx="27">
                  <c:v>-0.1150459661015633</c:v>
                </c:pt>
                <c:pt idx="28">
                  <c:v>-0.10391666226541969</c:v>
                </c:pt>
                <c:pt idx="29">
                  <c:v>-0.10216133675818856</c:v>
                </c:pt>
                <c:pt idx="30">
                  <c:v>-0.1071684922520607</c:v>
                </c:pt>
                <c:pt idx="31">
                  <c:v>-0.11979929560945143</c:v>
                </c:pt>
              </c:numCache>
            </c:numRef>
          </c:val>
          <c:smooth val="0"/>
          <c:extLst>
            <c:ext xmlns:c16="http://schemas.microsoft.com/office/drawing/2014/chart" uri="{C3380CC4-5D6E-409C-BE32-E72D297353CC}">
              <c16:uniqueId val="{00000000-70F8-4317-A38E-03E0EB56C660}"/>
            </c:ext>
          </c:extLst>
        </c:ser>
        <c:dLbls>
          <c:showLegendKey val="0"/>
          <c:showVal val="0"/>
          <c:showCatName val="0"/>
          <c:showSerName val="0"/>
          <c:showPercent val="0"/>
          <c:showBubbleSize val="0"/>
        </c:dLbls>
        <c:marker val="1"/>
        <c:smooth val="0"/>
        <c:axId val="-2071918984"/>
        <c:axId val="-2071931656"/>
      </c:lineChart>
      <c:lineChart>
        <c:grouping val="standard"/>
        <c:varyColors val="0"/>
        <c:ser>
          <c:idx val="1"/>
          <c:order val="1"/>
          <c:tx>
            <c:v>Gap Irish minus US corporate tax rate (rhs)</c:v>
          </c:tx>
          <c:marker>
            <c:symbol val="none"/>
          </c:marker>
          <c:val>
            <c:numRef>
              <c:f>'DataF9(old)'!$DW$20:$DW$51</c:f>
              <c:numCache>
                <c:formatCode>0.0%</c:formatCode>
                <c:ptCount val="32"/>
                <c:pt idx="0">
                  <c:v>3.999999999999998E-2</c:v>
                </c:pt>
                <c:pt idx="1">
                  <c:v>3.999999999999998E-2</c:v>
                </c:pt>
                <c:pt idx="2">
                  <c:v>9.9999999999999978E-2</c:v>
                </c:pt>
                <c:pt idx="3">
                  <c:v>0.12999999999999995</c:v>
                </c:pt>
                <c:pt idx="4">
                  <c:v>8.9999999999999969E-2</c:v>
                </c:pt>
                <c:pt idx="5">
                  <c:v>8.9999999999999969E-2</c:v>
                </c:pt>
                <c:pt idx="6">
                  <c:v>0.06</c:v>
                </c:pt>
                <c:pt idx="7">
                  <c:v>0.06</c:v>
                </c:pt>
                <c:pt idx="8">
                  <c:v>5.0000000000000044E-2</c:v>
                </c:pt>
                <c:pt idx="9">
                  <c:v>5.0000000000000044E-2</c:v>
                </c:pt>
                <c:pt idx="10">
                  <c:v>3.0000000000000027E-2</c:v>
                </c:pt>
                <c:pt idx="11">
                  <c:v>1.0000000000000009E-2</c:v>
                </c:pt>
                <c:pt idx="12">
                  <c:v>1.0000000000000009E-2</c:v>
                </c:pt>
                <c:pt idx="13">
                  <c:v>-2.9999999999999971E-2</c:v>
                </c:pt>
                <c:pt idx="14">
                  <c:v>-6.9999999999999951E-2</c:v>
                </c:pt>
                <c:pt idx="15">
                  <c:v>-0.10999999999999999</c:v>
                </c:pt>
                <c:pt idx="16">
                  <c:v>-0.14999999999999997</c:v>
                </c:pt>
                <c:pt idx="17">
                  <c:v>-0.18999999999999997</c:v>
                </c:pt>
                <c:pt idx="18">
                  <c:v>-0.22499999999999998</c:v>
                </c:pt>
                <c:pt idx="19">
                  <c:v>-0.22499999999999998</c:v>
                </c:pt>
                <c:pt idx="20">
                  <c:v>-0.22499999999999998</c:v>
                </c:pt>
                <c:pt idx="21">
                  <c:v>-0.22499999999999998</c:v>
                </c:pt>
                <c:pt idx="22">
                  <c:v>-0.22499999999999998</c:v>
                </c:pt>
                <c:pt idx="23">
                  <c:v>-0.22499999999999998</c:v>
                </c:pt>
                <c:pt idx="24">
                  <c:v>-0.22499999999999998</c:v>
                </c:pt>
                <c:pt idx="25">
                  <c:v>-0.22499999999999998</c:v>
                </c:pt>
                <c:pt idx="26">
                  <c:v>-0.22499999999999998</c:v>
                </c:pt>
                <c:pt idx="27">
                  <c:v>-0.22499999999999998</c:v>
                </c:pt>
                <c:pt idx="28">
                  <c:v>-0.22499999999999998</c:v>
                </c:pt>
                <c:pt idx="29">
                  <c:v>-0.22499999999999998</c:v>
                </c:pt>
                <c:pt idx="30">
                  <c:v>-0.22499999999999998</c:v>
                </c:pt>
                <c:pt idx="31">
                  <c:v>-0.22499999999999998</c:v>
                </c:pt>
              </c:numCache>
            </c:numRef>
          </c:val>
          <c:smooth val="0"/>
          <c:extLst>
            <c:ext xmlns:c16="http://schemas.microsoft.com/office/drawing/2014/chart" uri="{C3380CC4-5D6E-409C-BE32-E72D297353CC}">
              <c16:uniqueId val="{00000001-70F8-4317-A38E-03E0EB56C660}"/>
            </c:ext>
          </c:extLst>
        </c:ser>
        <c:dLbls>
          <c:showLegendKey val="0"/>
          <c:showVal val="0"/>
          <c:showCatName val="0"/>
          <c:showSerName val="0"/>
          <c:showPercent val="0"/>
          <c:showBubbleSize val="0"/>
        </c:dLbls>
        <c:marker val="1"/>
        <c:smooth val="0"/>
        <c:axId val="-2071952888"/>
        <c:axId val="-2071940680"/>
      </c:lineChart>
      <c:catAx>
        <c:axId val="-2071918984"/>
        <c:scaling>
          <c:orientation val="minMax"/>
        </c:scaling>
        <c:delete val="0"/>
        <c:axPos val="b"/>
        <c:numFmt formatCode="General" sourceLinked="1"/>
        <c:majorTickMark val="out"/>
        <c:minorTickMark val="none"/>
        <c:tickLblPos val="low"/>
        <c:txPr>
          <a:bodyPr rot="-5400000" vert="horz"/>
          <a:lstStyle/>
          <a:p>
            <a:pPr>
              <a:defRPr/>
            </a:pPr>
            <a:endParaRPr lang="en-US"/>
          </a:p>
        </c:txPr>
        <c:crossAx val="-2071931656"/>
        <c:crosses val="autoZero"/>
        <c:auto val="1"/>
        <c:lblAlgn val="ctr"/>
        <c:lblOffset val="100"/>
        <c:noMultiLvlLbl val="0"/>
      </c:catAx>
      <c:valAx>
        <c:axId val="-2071931656"/>
        <c:scaling>
          <c:orientation val="minMax"/>
          <c:max val="0.05"/>
          <c:min val="-0.15"/>
        </c:scaling>
        <c:delete val="0"/>
        <c:axPos val="l"/>
        <c:majorGridlines/>
        <c:numFmt formatCode="0%" sourceLinked="1"/>
        <c:majorTickMark val="out"/>
        <c:minorTickMark val="none"/>
        <c:tickLblPos val="nextTo"/>
        <c:crossAx val="-2071918984"/>
        <c:crosses val="autoZero"/>
        <c:crossBetween val="between"/>
        <c:majorUnit val="0.05"/>
      </c:valAx>
      <c:valAx>
        <c:axId val="-2071940680"/>
        <c:scaling>
          <c:orientation val="minMax"/>
        </c:scaling>
        <c:delete val="0"/>
        <c:axPos val="r"/>
        <c:numFmt formatCode="0.0%" sourceLinked="1"/>
        <c:majorTickMark val="out"/>
        <c:minorTickMark val="none"/>
        <c:tickLblPos val="nextTo"/>
        <c:crossAx val="-2071952888"/>
        <c:crosses val="max"/>
        <c:crossBetween val="between"/>
      </c:valAx>
      <c:catAx>
        <c:axId val="-2071952888"/>
        <c:scaling>
          <c:orientation val="minMax"/>
        </c:scaling>
        <c:delete val="1"/>
        <c:axPos val="b"/>
        <c:majorTickMark val="out"/>
        <c:minorTickMark val="none"/>
        <c:tickLblPos val="nextTo"/>
        <c:crossAx val="-2071940680"/>
        <c:crosses val="autoZero"/>
        <c:auto val="1"/>
        <c:lblAlgn val="ctr"/>
        <c:lblOffset val="100"/>
        <c:noMultiLvlLbl val="0"/>
      </c:catAx>
    </c:plotArea>
    <c:legend>
      <c:legendPos val="r"/>
      <c:layout>
        <c:manualLayout>
          <c:xMode val="edge"/>
          <c:yMode val="edge"/>
          <c:x val="8.3701766756767298E-2"/>
          <c:y val="0.54089895013123401"/>
          <c:w val="0.44459678778684802"/>
          <c:h val="0.34008539425529499"/>
        </c:manualLayout>
      </c:layout>
      <c:overlay val="0"/>
    </c:legend>
    <c:plotVisOnly val="1"/>
    <c:dispBlanksAs val="gap"/>
    <c:showDLblsOverMax val="0"/>
  </c:chart>
  <c:printSettings>
    <c:headerFooter/>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199"/>
          <c:y val="6.0185185185185203E-2"/>
          <c:w val="0.83879177602799604"/>
          <c:h val="0.87962962962962998"/>
        </c:manualLayout>
      </c:layout>
      <c:lineChart>
        <c:grouping val="standard"/>
        <c:varyColors val="0"/>
        <c:ser>
          <c:idx val="0"/>
          <c:order val="0"/>
          <c:tx>
            <c:v>Net intra-group trade balance of US with Ireland (% Irish GDP) (lhs) (BEA survey)</c:v>
          </c:tx>
          <c:marker>
            <c:symbol val="none"/>
          </c:marker>
          <c:cat>
            <c:numRef>
              <c:f>'DataF9(old)'!$A$18:$A$51</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'DataF9(old)'!$DK$18:$DK$51</c:f>
              <c:numCache>
                <c:formatCode>0%</c:formatCode>
                <c:ptCount val="34"/>
                <c:pt idx="0">
                  <c:v>1.0540510284586659E-2</c:v>
                </c:pt>
                <c:pt idx="1">
                  <c:v>1.8782983455622484E-2</c:v>
                </c:pt>
                <c:pt idx="2">
                  <c:v>1.333274691078435E-2</c:v>
                </c:pt>
                <c:pt idx="3">
                  <c:v>1.1300586146468259E-2</c:v>
                </c:pt>
                <c:pt idx="4">
                  <c:v>1.497929827648433E-2</c:v>
                </c:pt>
                <c:pt idx="5">
                  <c:v>2.5969871667236677E-3</c:v>
                </c:pt>
                <c:pt idx="6">
                  <c:v>1.50471984274486E-2</c:v>
                </c:pt>
                <c:pt idx="7">
                  <c:v>9.565551227446227E-3</c:v>
                </c:pt>
                <c:pt idx="8">
                  <c:v>-2.7735849517589953E-3</c:v>
                </c:pt>
                <c:pt idx="9">
                  <c:v>-5.8089377494578561E-3</c:v>
                </c:pt>
                <c:pt idx="10">
                  <c:v>-5.7453121446700084E-3</c:v>
                </c:pt>
                <c:pt idx="11">
                  <c:v>1.1216119454460563E-3</c:v>
                </c:pt>
                <c:pt idx="12">
                  <c:v>-1.8248732132858495E-2</c:v>
                </c:pt>
                <c:pt idx="13">
                  <c:v>-1.8612675064815228E-2</c:v>
                </c:pt>
                <c:pt idx="14">
                  <c:v>-1.8860417517155087E-2</c:v>
                </c:pt>
                <c:pt idx="15">
                  <c:v>-4.4289268724124718E-2</c:v>
                </c:pt>
                <c:pt idx="16">
                  <c:v>-2.9044842900533163E-2</c:v>
                </c:pt>
                <c:pt idx="17">
                  <c:v>-4.5881401307554248E-2</c:v>
                </c:pt>
                <c:pt idx="18">
                  <c:v>-6.8155270745688487E-2</c:v>
                </c:pt>
                <c:pt idx="19">
                  <c:v>-8.6980879128019439E-2</c:v>
                </c:pt>
                <c:pt idx="20">
                  <c:v>-7.9976640757572659E-2</c:v>
                </c:pt>
                <c:pt idx="21">
                  <c:v>-6.7057013814171534E-2</c:v>
                </c:pt>
                <c:pt idx="22">
                  <c:v>-7.3894610612398354E-2</c:v>
                </c:pt>
                <c:pt idx="23">
                  <c:v>-6.9186247048270533E-2</c:v>
                </c:pt>
                <c:pt idx="24">
                  <c:v>-6.2656332776631712E-2</c:v>
                </c:pt>
                <c:pt idx="25">
                  <c:v>-6.909059306186037E-2</c:v>
                </c:pt>
                <c:pt idx="26">
                  <c:v>-8.1195738421111122E-2</c:v>
                </c:pt>
                <c:pt idx="27">
                  <c:v>-0.10169279591404703</c:v>
                </c:pt>
                <c:pt idx="28">
                  <c:v>-0.10273891002895399</c:v>
                </c:pt>
                <c:pt idx="29">
                  <c:v>-0.10512370588401795</c:v>
                </c:pt>
                <c:pt idx="30">
                  <c:v>-8.9003756397402253E-2</c:v>
                </c:pt>
                <c:pt idx="31">
                  <c:v>-0.10982086277787617</c:v>
                </c:pt>
              </c:numCache>
            </c:numRef>
          </c:val>
          <c:smooth val="0"/>
          <c:extLst>
            <c:ext xmlns:c16="http://schemas.microsoft.com/office/drawing/2014/chart" uri="{C3380CC4-5D6E-409C-BE32-E72D297353CC}">
              <c16:uniqueId val="{00000000-3BD3-4449-B42C-99B2CB377858}"/>
            </c:ext>
          </c:extLst>
        </c:ser>
        <c:dLbls>
          <c:showLegendKey val="0"/>
          <c:showVal val="0"/>
          <c:showCatName val="0"/>
          <c:showSerName val="0"/>
          <c:showPercent val="0"/>
          <c:showBubbleSize val="0"/>
        </c:dLbls>
        <c:marker val="1"/>
        <c:smooth val="0"/>
        <c:axId val="-2099389448"/>
        <c:axId val="-2099395544"/>
      </c:lineChart>
      <c:lineChart>
        <c:grouping val="standard"/>
        <c:varyColors val="0"/>
        <c:ser>
          <c:idx val="1"/>
          <c:order val="1"/>
          <c:tx>
            <c:v>Gap Irish minus US corporate tax rate</c:v>
          </c:tx>
          <c:marker>
            <c:symbol val="none"/>
          </c:marker>
          <c:val>
            <c:numRef>
              <c:f>'DataF9(old)'!$DW$18:$DW$51</c:f>
              <c:numCache>
                <c:formatCode>0.0%</c:formatCode>
                <c:ptCount val="34"/>
                <c:pt idx="0">
                  <c:v>3.999999999999998E-2</c:v>
                </c:pt>
                <c:pt idx="1">
                  <c:v>3.999999999999998E-2</c:v>
                </c:pt>
                <c:pt idx="2">
                  <c:v>3.999999999999998E-2</c:v>
                </c:pt>
                <c:pt idx="3">
                  <c:v>3.999999999999998E-2</c:v>
                </c:pt>
                <c:pt idx="4">
                  <c:v>9.9999999999999978E-2</c:v>
                </c:pt>
                <c:pt idx="5">
                  <c:v>0.12999999999999995</c:v>
                </c:pt>
                <c:pt idx="6">
                  <c:v>8.9999999999999969E-2</c:v>
                </c:pt>
                <c:pt idx="7">
                  <c:v>8.9999999999999969E-2</c:v>
                </c:pt>
                <c:pt idx="8">
                  <c:v>0.06</c:v>
                </c:pt>
                <c:pt idx="9">
                  <c:v>0.06</c:v>
                </c:pt>
                <c:pt idx="10">
                  <c:v>5.0000000000000044E-2</c:v>
                </c:pt>
                <c:pt idx="11">
                  <c:v>5.0000000000000044E-2</c:v>
                </c:pt>
                <c:pt idx="12">
                  <c:v>3.0000000000000027E-2</c:v>
                </c:pt>
                <c:pt idx="13">
                  <c:v>1.0000000000000009E-2</c:v>
                </c:pt>
                <c:pt idx="14">
                  <c:v>1.0000000000000009E-2</c:v>
                </c:pt>
                <c:pt idx="15">
                  <c:v>-2.9999999999999971E-2</c:v>
                </c:pt>
                <c:pt idx="16">
                  <c:v>-6.9999999999999951E-2</c:v>
                </c:pt>
                <c:pt idx="17">
                  <c:v>-0.10999999999999999</c:v>
                </c:pt>
                <c:pt idx="18">
                  <c:v>-0.14999999999999997</c:v>
                </c:pt>
                <c:pt idx="19">
                  <c:v>-0.18999999999999997</c:v>
                </c:pt>
                <c:pt idx="20">
                  <c:v>-0.22499999999999998</c:v>
                </c:pt>
                <c:pt idx="21">
                  <c:v>-0.22499999999999998</c:v>
                </c:pt>
                <c:pt idx="22">
                  <c:v>-0.22499999999999998</c:v>
                </c:pt>
                <c:pt idx="23">
                  <c:v>-0.22499999999999998</c:v>
                </c:pt>
                <c:pt idx="24">
                  <c:v>-0.22499999999999998</c:v>
                </c:pt>
                <c:pt idx="25">
                  <c:v>-0.22499999999999998</c:v>
                </c:pt>
                <c:pt idx="26">
                  <c:v>-0.22499999999999998</c:v>
                </c:pt>
                <c:pt idx="27">
                  <c:v>-0.22499999999999998</c:v>
                </c:pt>
                <c:pt idx="28">
                  <c:v>-0.22499999999999998</c:v>
                </c:pt>
                <c:pt idx="29">
                  <c:v>-0.22499999999999998</c:v>
                </c:pt>
                <c:pt idx="30">
                  <c:v>-0.22499999999999998</c:v>
                </c:pt>
                <c:pt idx="31">
                  <c:v>-0.22499999999999998</c:v>
                </c:pt>
                <c:pt idx="32">
                  <c:v>-0.22499999999999998</c:v>
                </c:pt>
                <c:pt idx="33">
                  <c:v>-0.22499999999999998</c:v>
                </c:pt>
              </c:numCache>
            </c:numRef>
          </c:val>
          <c:smooth val="0"/>
          <c:extLst>
            <c:ext xmlns:c16="http://schemas.microsoft.com/office/drawing/2014/chart" uri="{C3380CC4-5D6E-409C-BE32-E72D297353CC}">
              <c16:uniqueId val="{00000001-3BD3-4449-B42C-99B2CB377858}"/>
            </c:ext>
          </c:extLst>
        </c:ser>
        <c:dLbls>
          <c:showLegendKey val="0"/>
          <c:showVal val="0"/>
          <c:showCatName val="0"/>
          <c:showSerName val="0"/>
          <c:showPercent val="0"/>
          <c:showBubbleSize val="0"/>
        </c:dLbls>
        <c:marker val="1"/>
        <c:smooth val="0"/>
        <c:axId val="-2099398904"/>
        <c:axId val="-2099392504"/>
      </c:lineChart>
      <c:catAx>
        <c:axId val="-2099389448"/>
        <c:scaling>
          <c:orientation val="minMax"/>
        </c:scaling>
        <c:delete val="0"/>
        <c:axPos val="b"/>
        <c:numFmt formatCode="General" sourceLinked="1"/>
        <c:majorTickMark val="out"/>
        <c:minorTickMark val="none"/>
        <c:tickLblPos val="low"/>
        <c:txPr>
          <a:bodyPr rot="-5400000" vert="horz"/>
          <a:lstStyle/>
          <a:p>
            <a:pPr>
              <a:defRPr/>
            </a:pPr>
            <a:endParaRPr lang="en-US"/>
          </a:p>
        </c:txPr>
        <c:crossAx val="-2099395544"/>
        <c:crosses val="autoZero"/>
        <c:auto val="1"/>
        <c:lblAlgn val="ctr"/>
        <c:lblOffset val="100"/>
        <c:noMultiLvlLbl val="0"/>
      </c:catAx>
      <c:valAx>
        <c:axId val="-2099395544"/>
        <c:scaling>
          <c:orientation val="minMax"/>
          <c:max val="0.05"/>
          <c:min val="-0.15"/>
        </c:scaling>
        <c:delete val="0"/>
        <c:axPos val="l"/>
        <c:majorGridlines/>
        <c:numFmt formatCode="0%" sourceLinked="1"/>
        <c:majorTickMark val="out"/>
        <c:minorTickMark val="none"/>
        <c:tickLblPos val="nextTo"/>
        <c:crossAx val="-2099389448"/>
        <c:crosses val="autoZero"/>
        <c:crossBetween val="between"/>
        <c:majorUnit val="0.05"/>
      </c:valAx>
      <c:valAx>
        <c:axId val="-2099392504"/>
        <c:scaling>
          <c:orientation val="minMax"/>
        </c:scaling>
        <c:delete val="0"/>
        <c:axPos val="r"/>
        <c:numFmt formatCode="0.0%" sourceLinked="1"/>
        <c:majorTickMark val="out"/>
        <c:minorTickMark val="none"/>
        <c:tickLblPos val="nextTo"/>
        <c:crossAx val="-2099398904"/>
        <c:crosses val="max"/>
        <c:crossBetween val="between"/>
      </c:valAx>
      <c:catAx>
        <c:axId val="-2099398904"/>
        <c:scaling>
          <c:orientation val="minMax"/>
        </c:scaling>
        <c:delete val="1"/>
        <c:axPos val="b"/>
        <c:majorTickMark val="out"/>
        <c:minorTickMark val="none"/>
        <c:tickLblPos val="nextTo"/>
        <c:crossAx val="-2099392504"/>
        <c:crosses val="autoZero"/>
        <c:auto val="1"/>
        <c:lblAlgn val="ctr"/>
        <c:lblOffset val="100"/>
        <c:noMultiLvlLbl val="0"/>
      </c:catAx>
    </c:plotArea>
    <c:legend>
      <c:legendPos val="r"/>
      <c:layout>
        <c:manualLayout>
          <c:xMode val="edge"/>
          <c:yMode val="edge"/>
          <c:x val="7.0680979330708701E-2"/>
          <c:y val="0.46246757758221402"/>
          <c:w val="0.38025713582677201"/>
          <c:h val="0.32724332252586102"/>
        </c:manualLayout>
      </c:layout>
      <c:overlay val="0"/>
    </c:legend>
    <c:plotVisOnly val="1"/>
    <c:dispBlanksAs val="gap"/>
    <c:showDLblsOverMax val="0"/>
  </c:chart>
  <c:printSettings>
    <c:headerFooter/>
    <c:pageMargins b="1" l="0.75" r="0.7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199"/>
          <c:y val="6.0185185185185203E-2"/>
          <c:w val="0.83879177602799604"/>
          <c:h val="0.87962962962962998"/>
        </c:manualLayout>
      </c:layout>
      <c:lineChart>
        <c:grouping val="standard"/>
        <c:varyColors val="0"/>
        <c:ser>
          <c:idx val="0"/>
          <c:order val="0"/>
          <c:tx>
            <c:v>Net intra-group trade balance of US with Ireland (% Irish GDP) (lhs) (BEA survey)</c:v>
          </c:tx>
          <c:marker>
            <c:symbol val="none"/>
          </c:marker>
          <c:cat>
            <c:numRef>
              <c:f>'DataF9(old)'!$A$18:$A$51</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'DataF9(old)'!$DK$18:$DK$49</c:f>
              <c:numCache>
                <c:formatCode>0%</c:formatCode>
                <c:ptCount val="32"/>
                <c:pt idx="0">
                  <c:v>1.0540510284586659E-2</c:v>
                </c:pt>
                <c:pt idx="1">
                  <c:v>1.8782983455622484E-2</c:v>
                </c:pt>
                <c:pt idx="2">
                  <c:v>1.333274691078435E-2</c:v>
                </c:pt>
                <c:pt idx="3">
                  <c:v>1.1300586146468259E-2</c:v>
                </c:pt>
                <c:pt idx="4">
                  <c:v>1.497929827648433E-2</c:v>
                </c:pt>
                <c:pt idx="5">
                  <c:v>2.5969871667236677E-3</c:v>
                </c:pt>
                <c:pt idx="6">
                  <c:v>1.50471984274486E-2</c:v>
                </c:pt>
                <c:pt idx="7">
                  <c:v>9.565551227446227E-3</c:v>
                </c:pt>
                <c:pt idx="8">
                  <c:v>-2.7735849517589953E-3</c:v>
                </c:pt>
                <c:pt idx="9">
                  <c:v>-5.8089377494578561E-3</c:v>
                </c:pt>
                <c:pt idx="10">
                  <c:v>-5.7453121446700084E-3</c:v>
                </c:pt>
                <c:pt idx="11">
                  <c:v>1.1216119454460563E-3</c:v>
                </c:pt>
                <c:pt idx="12">
                  <c:v>-1.8248732132858495E-2</c:v>
                </c:pt>
                <c:pt idx="13">
                  <c:v>-1.8612675064815228E-2</c:v>
                </c:pt>
                <c:pt idx="14">
                  <c:v>-1.8860417517155087E-2</c:v>
                </c:pt>
                <c:pt idx="15">
                  <c:v>-4.4289268724124718E-2</c:v>
                </c:pt>
                <c:pt idx="16">
                  <c:v>-2.9044842900533163E-2</c:v>
                </c:pt>
                <c:pt idx="17">
                  <c:v>-4.5881401307554248E-2</c:v>
                </c:pt>
                <c:pt idx="18">
                  <c:v>-6.8155270745688487E-2</c:v>
                </c:pt>
                <c:pt idx="19">
                  <c:v>-8.6980879128019439E-2</c:v>
                </c:pt>
                <c:pt idx="20">
                  <c:v>-7.9976640757572659E-2</c:v>
                </c:pt>
                <c:pt idx="21">
                  <c:v>-6.7057013814171534E-2</c:v>
                </c:pt>
                <c:pt idx="22">
                  <c:v>-7.3894610612398354E-2</c:v>
                </c:pt>
                <c:pt idx="23">
                  <c:v>-6.9186247048270533E-2</c:v>
                </c:pt>
                <c:pt idx="24">
                  <c:v>-6.2656332776631712E-2</c:v>
                </c:pt>
                <c:pt idx="25">
                  <c:v>-6.909059306186037E-2</c:v>
                </c:pt>
                <c:pt idx="26">
                  <c:v>-8.1195738421111122E-2</c:v>
                </c:pt>
                <c:pt idx="27">
                  <c:v>-0.10169279591404703</c:v>
                </c:pt>
                <c:pt idx="28">
                  <c:v>-0.10273891002895399</c:v>
                </c:pt>
                <c:pt idx="29">
                  <c:v>-0.10512370588401795</c:v>
                </c:pt>
                <c:pt idx="30">
                  <c:v>-8.9003756397402253E-2</c:v>
                </c:pt>
                <c:pt idx="31">
                  <c:v>-0.10982086277787617</c:v>
                </c:pt>
              </c:numCache>
            </c:numRef>
          </c:val>
          <c:smooth val="0"/>
          <c:extLst>
            <c:ext xmlns:c16="http://schemas.microsoft.com/office/drawing/2014/chart" uri="{C3380CC4-5D6E-409C-BE32-E72D297353CC}">
              <c16:uniqueId val="{00000000-8483-43D7-97BA-CD8CDCD274A2}"/>
            </c:ext>
          </c:extLst>
        </c:ser>
        <c:ser>
          <c:idx val="1"/>
          <c:order val="1"/>
          <c:tx>
            <c:v>Gap Irish minus US corporate tax rate</c:v>
          </c:tx>
          <c:marker>
            <c:symbol val="none"/>
          </c:marker>
          <c:cat>
            <c:numRef>
              <c:f>'DataF9(old)'!$A$18:$A$51</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'DataF9(old)'!$DW$20:$DW$51</c:f>
              <c:numCache>
                <c:formatCode>0.0%</c:formatCode>
                <c:ptCount val="32"/>
                <c:pt idx="0">
                  <c:v>3.999999999999998E-2</c:v>
                </c:pt>
                <c:pt idx="1">
                  <c:v>3.999999999999998E-2</c:v>
                </c:pt>
                <c:pt idx="2">
                  <c:v>9.9999999999999978E-2</c:v>
                </c:pt>
                <c:pt idx="3">
                  <c:v>0.12999999999999995</c:v>
                </c:pt>
                <c:pt idx="4">
                  <c:v>8.9999999999999969E-2</c:v>
                </c:pt>
                <c:pt idx="5">
                  <c:v>8.9999999999999969E-2</c:v>
                </c:pt>
                <c:pt idx="6">
                  <c:v>0.06</c:v>
                </c:pt>
                <c:pt idx="7">
                  <c:v>0.06</c:v>
                </c:pt>
                <c:pt idx="8">
                  <c:v>5.0000000000000044E-2</c:v>
                </c:pt>
                <c:pt idx="9">
                  <c:v>5.0000000000000044E-2</c:v>
                </c:pt>
                <c:pt idx="10">
                  <c:v>3.0000000000000027E-2</c:v>
                </c:pt>
                <c:pt idx="11">
                  <c:v>1.0000000000000009E-2</c:v>
                </c:pt>
                <c:pt idx="12">
                  <c:v>1.0000000000000009E-2</c:v>
                </c:pt>
                <c:pt idx="13">
                  <c:v>-2.9999999999999971E-2</c:v>
                </c:pt>
                <c:pt idx="14">
                  <c:v>-6.9999999999999951E-2</c:v>
                </c:pt>
                <c:pt idx="15">
                  <c:v>-0.10999999999999999</c:v>
                </c:pt>
                <c:pt idx="16">
                  <c:v>-0.14999999999999997</c:v>
                </c:pt>
                <c:pt idx="17">
                  <c:v>-0.18999999999999997</c:v>
                </c:pt>
                <c:pt idx="18">
                  <c:v>-0.22499999999999998</c:v>
                </c:pt>
                <c:pt idx="19">
                  <c:v>-0.22499999999999998</c:v>
                </c:pt>
                <c:pt idx="20">
                  <c:v>-0.22499999999999998</c:v>
                </c:pt>
                <c:pt idx="21">
                  <c:v>-0.22499999999999998</c:v>
                </c:pt>
                <c:pt idx="22">
                  <c:v>-0.22499999999999998</c:v>
                </c:pt>
                <c:pt idx="23">
                  <c:v>-0.22499999999999998</c:v>
                </c:pt>
                <c:pt idx="24">
                  <c:v>-0.22499999999999998</c:v>
                </c:pt>
                <c:pt idx="25">
                  <c:v>-0.22499999999999998</c:v>
                </c:pt>
                <c:pt idx="26">
                  <c:v>-0.22499999999999998</c:v>
                </c:pt>
                <c:pt idx="27">
                  <c:v>-0.22499999999999998</c:v>
                </c:pt>
                <c:pt idx="28">
                  <c:v>-0.22499999999999998</c:v>
                </c:pt>
                <c:pt idx="29">
                  <c:v>-0.22499999999999998</c:v>
                </c:pt>
                <c:pt idx="30">
                  <c:v>-0.22499999999999998</c:v>
                </c:pt>
                <c:pt idx="31">
                  <c:v>-0.22499999999999998</c:v>
                </c:pt>
              </c:numCache>
            </c:numRef>
          </c:val>
          <c:smooth val="0"/>
          <c:extLst>
            <c:ext xmlns:c16="http://schemas.microsoft.com/office/drawing/2014/chart" uri="{C3380CC4-5D6E-409C-BE32-E72D297353CC}">
              <c16:uniqueId val="{00000001-8483-43D7-97BA-CD8CDCD274A2}"/>
            </c:ext>
          </c:extLst>
        </c:ser>
        <c:dLbls>
          <c:showLegendKey val="0"/>
          <c:showVal val="0"/>
          <c:showCatName val="0"/>
          <c:showSerName val="0"/>
          <c:showPercent val="0"/>
          <c:showBubbleSize val="0"/>
        </c:dLbls>
        <c:smooth val="0"/>
        <c:axId val="-2099467784"/>
        <c:axId val="-2099464776"/>
      </c:lineChart>
      <c:catAx>
        <c:axId val="-2099467784"/>
        <c:scaling>
          <c:orientation val="minMax"/>
        </c:scaling>
        <c:delete val="0"/>
        <c:axPos val="b"/>
        <c:numFmt formatCode="General" sourceLinked="1"/>
        <c:majorTickMark val="out"/>
        <c:minorTickMark val="none"/>
        <c:tickLblPos val="low"/>
        <c:txPr>
          <a:bodyPr rot="-5400000" vert="horz"/>
          <a:lstStyle/>
          <a:p>
            <a:pPr>
              <a:defRPr/>
            </a:pPr>
            <a:endParaRPr lang="en-US"/>
          </a:p>
        </c:txPr>
        <c:crossAx val="-2099464776"/>
        <c:crosses val="autoZero"/>
        <c:auto val="1"/>
        <c:lblAlgn val="ctr"/>
        <c:lblOffset val="100"/>
        <c:noMultiLvlLbl val="0"/>
      </c:catAx>
      <c:valAx>
        <c:axId val="-2099464776"/>
        <c:scaling>
          <c:orientation val="minMax"/>
          <c:max val="0.15"/>
          <c:min val="-0.25"/>
        </c:scaling>
        <c:delete val="0"/>
        <c:axPos val="l"/>
        <c:majorGridlines/>
        <c:numFmt formatCode="0%" sourceLinked="1"/>
        <c:majorTickMark val="out"/>
        <c:minorTickMark val="none"/>
        <c:tickLblPos val="nextTo"/>
        <c:crossAx val="-2099467784"/>
        <c:crosses val="autoZero"/>
        <c:crossBetween val="between"/>
        <c:majorUnit val="0.05"/>
      </c:valAx>
    </c:plotArea>
    <c:legend>
      <c:legendPos val="r"/>
      <c:layout>
        <c:manualLayout>
          <c:xMode val="edge"/>
          <c:yMode val="edge"/>
          <c:x val="9.2417919039493396E-2"/>
          <c:y val="0.50081964754405695"/>
          <c:w val="0.40641434181040698"/>
          <c:h val="0.33592688413948302"/>
        </c:manualLayout>
      </c:layout>
      <c:overlay val="0"/>
    </c:legend>
    <c:plotVisOnly val="1"/>
    <c:dispBlanksAs val="gap"/>
    <c:showDLblsOverMax val="0"/>
  </c:chart>
  <c:printSettings>
    <c:headerFooter/>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199"/>
          <c:y val="6.0185185185185203E-2"/>
          <c:w val="0.83879177602799604"/>
          <c:h val="0.87962962962962998"/>
        </c:manualLayout>
      </c:layout>
      <c:lineChart>
        <c:grouping val="standard"/>
        <c:varyColors val="0"/>
        <c:ser>
          <c:idx val="0"/>
          <c:order val="0"/>
          <c:tx>
            <c:v>Net intra-group trade balance of US with Ireland (% Irish GDP) (lhs) (BEA survey)</c:v>
          </c:tx>
          <c:marker>
            <c:symbol val="none"/>
          </c:marker>
          <c:cat>
            <c:numRef>
              <c:f>'DataF9(old)'!$A$18:$A$51</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'DataF9(old)'!$DK$18:$DK$51</c:f>
              <c:numCache>
                <c:formatCode>0%</c:formatCode>
                <c:ptCount val="34"/>
                <c:pt idx="0">
                  <c:v>1.0540510284586659E-2</c:v>
                </c:pt>
                <c:pt idx="1">
                  <c:v>1.8782983455622484E-2</c:v>
                </c:pt>
                <c:pt idx="2">
                  <c:v>1.333274691078435E-2</c:v>
                </c:pt>
                <c:pt idx="3">
                  <c:v>1.1300586146468259E-2</c:v>
                </c:pt>
                <c:pt idx="4">
                  <c:v>1.497929827648433E-2</c:v>
                </c:pt>
                <c:pt idx="5">
                  <c:v>2.5969871667236677E-3</c:v>
                </c:pt>
                <c:pt idx="6">
                  <c:v>1.50471984274486E-2</c:v>
                </c:pt>
                <c:pt idx="7">
                  <c:v>9.565551227446227E-3</c:v>
                </c:pt>
                <c:pt idx="8">
                  <c:v>-2.7735849517589953E-3</c:v>
                </c:pt>
                <c:pt idx="9">
                  <c:v>-5.8089377494578561E-3</c:v>
                </c:pt>
                <c:pt idx="10">
                  <c:v>-5.7453121446700084E-3</c:v>
                </c:pt>
                <c:pt idx="11">
                  <c:v>1.1216119454460563E-3</c:v>
                </c:pt>
                <c:pt idx="12">
                  <c:v>-1.8248732132858495E-2</c:v>
                </c:pt>
                <c:pt idx="13">
                  <c:v>-1.8612675064815228E-2</c:v>
                </c:pt>
                <c:pt idx="14">
                  <c:v>-1.8860417517155087E-2</c:v>
                </c:pt>
                <c:pt idx="15">
                  <c:v>-4.4289268724124718E-2</c:v>
                </c:pt>
                <c:pt idx="16">
                  <c:v>-2.9044842900533163E-2</c:v>
                </c:pt>
                <c:pt idx="17">
                  <c:v>-4.5881401307554248E-2</c:v>
                </c:pt>
                <c:pt idx="18">
                  <c:v>-6.8155270745688487E-2</c:v>
                </c:pt>
                <c:pt idx="19">
                  <c:v>-8.6980879128019439E-2</c:v>
                </c:pt>
                <c:pt idx="20">
                  <c:v>-7.9976640757572659E-2</c:v>
                </c:pt>
                <c:pt idx="21">
                  <c:v>-6.7057013814171534E-2</c:v>
                </c:pt>
                <c:pt idx="22">
                  <c:v>-7.3894610612398354E-2</c:v>
                </c:pt>
                <c:pt idx="23">
                  <c:v>-6.9186247048270533E-2</c:v>
                </c:pt>
                <c:pt idx="24">
                  <c:v>-6.2656332776631712E-2</c:v>
                </c:pt>
                <c:pt idx="25">
                  <c:v>-6.909059306186037E-2</c:v>
                </c:pt>
                <c:pt idx="26">
                  <c:v>-8.1195738421111122E-2</c:v>
                </c:pt>
                <c:pt idx="27">
                  <c:v>-0.10169279591404703</c:v>
                </c:pt>
                <c:pt idx="28">
                  <c:v>-0.10273891002895399</c:v>
                </c:pt>
                <c:pt idx="29">
                  <c:v>-0.10512370588401795</c:v>
                </c:pt>
                <c:pt idx="30">
                  <c:v>-8.9003756397402253E-2</c:v>
                </c:pt>
                <c:pt idx="31">
                  <c:v>-0.10982086277787617</c:v>
                </c:pt>
              </c:numCache>
            </c:numRef>
          </c:val>
          <c:smooth val="0"/>
          <c:extLst>
            <c:ext xmlns:c16="http://schemas.microsoft.com/office/drawing/2014/chart" uri="{C3380CC4-5D6E-409C-BE32-E72D297353CC}">
              <c16:uniqueId val="{00000000-B3B6-4CF8-BB84-C4D30EA8C025}"/>
            </c:ext>
          </c:extLst>
        </c:ser>
        <c:ser>
          <c:idx val="1"/>
          <c:order val="1"/>
          <c:tx>
            <c:v>Gap Irish minus US corporate tax rate</c:v>
          </c:tx>
          <c:marker>
            <c:symbol val="none"/>
          </c:marker>
          <c:val>
            <c:numRef>
              <c:f>'DataF9(old)'!$DW$18:$DW$51</c:f>
              <c:numCache>
                <c:formatCode>0.0%</c:formatCode>
                <c:ptCount val="34"/>
                <c:pt idx="0">
                  <c:v>3.999999999999998E-2</c:v>
                </c:pt>
                <c:pt idx="1">
                  <c:v>3.999999999999998E-2</c:v>
                </c:pt>
                <c:pt idx="2">
                  <c:v>3.999999999999998E-2</c:v>
                </c:pt>
                <c:pt idx="3">
                  <c:v>3.999999999999998E-2</c:v>
                </c:pt>
                <c:pt idx="4">
                  <c:v>9.9999999999999978E-2</c:v>
                </c:pt>
                <c:pt idx="5">
                  <c:v>0.12999999999999995</c:v>
                </c:pt>
                <c:pt idx="6">
                  <c:v>8.9999999999999969E-2</c:v>
                </c:pt>
                <c:pt idx="7">
                  <c:v>8.9999999999999969E-2</c:v>
                </c:pt>
                <c:pt idx="8">
                  <c:v>0.06</c:v>
                </c:pt>
                <c:pt idx="9">
                  <c:v>0.06</c:v>
                </c:pt>
                <c:pt idx="10">
                  <c:v>5.0000000000000044E-2</c:v>
                </c:pt>
                <c:pt idx="11">
                  <c:v>5.0000000000000044E-2</c:v>
                </c:pt>
                <c:pt idx="12">
                  <c:v>3.0000000000000027E-2</c:v>
                </c:pt>
                <c:pt idx="13">
                  <c:v>1.0000000000000009E-2</c:v>
                </c:pt>
                <c:pt idx="14">
                  <c:v>1.0000000000000009E-2</c:v>
                </c:pt>
                <c:pt idx="15">
                  <c:v>-2.9999999999999971E-2</c:v>
                </c:pt>
                <c:pt idx="16">
                  <c:v>-6.9999999999999951E-2</c:v>
                </c:pt>
                <c:pt idx="17">
                  <c:v>-0.10999999999999999</c:v>
                </c:pt>
                <c:pt idx="18">
                  <c:v>-0.14999999999999997</c:v>
                </c:pt>
                <c:pt idx="19">
                  <c:v>-0.18999999999999997</c:v>
                </c:pt>
                <c:pt idx="20">
                  <c:v>-0.22499999999999998</c:v>
                </c:pt>
                <c:pt idx="21">
                  <c:v>-0.22499999999999998</c:v>
                </c:pt>
                <c:pt idx="22">
                  <c:v>-0.22499999999999998</c:v>
                </c:pt>
                <c:pt idx="23">
                  <c:v>-0.22499999999999998</c:v>
                </c:pt>
                <c:pt idx="24">
                  <c:v>-0.22499999999999998</c:v>
                </c:pt>
                <c:pt idx="25">
                  <c:v>-0.22499999999999998</c:v>
                </c:pt>
                <c:pt idx="26">
                  <c:v>-0.22499999999999998</c:v>
                </c:pt>
                <c:pt idx="27">
                  <c:v>-0.22499999999999998</c:v>
                </c:pt>
                <c:pt idx="28">
                  <c:v>-0.22499999999999998</c:v>
                </c:pt>
                <c:pt idx="29">
                  <c:v>-0.22499999999999998</c:v>
                </c:pt>
                <c:pt idx="30">
                  <c:v>-0.22499999999999998</c:v>
                </c:pt>
                <c:pt idx="31">
                  <c:v>-0.22499999999999998</c:v>
                </c:pt>
                <c:pt idx="32">
                  <c:v>-0.22499999999999998</c:v>
                </c:pt>
                <c:pt idx="33">
                  <c:v>-0.22499999999999998</c:v>
                </c:pt>
              </c:numCache>
            </c:numRef>
          </c:val>
          <c:smooth val="0"/>
          <c:extLst>
            <c:ext xmlns:c16="http://schemas.microsoft.com/office/drawing/2014/chart" uri="{C3380CC4-5D6E-409C-BE32-E72D297353CC}">
              <c16:uniqueId val="{00000001-B3B6-4CF8-BB84-C4D30EA8C025}"/>
            </c:ext>
          </c:extLst>
        </c:ser>
        <c:dLbls>
          <c:showLegendKey val="0"/>
          <c:showVal val="0"/>
          <c:showCatName val="0"/>
          <c:showSerName val="0"/>
          <c:showPercent val="0"/>
          <c:showBubbleSize val="0"/>
        </c:dLbls>
        <c:smooth val="0"/>
        <c:axId val="-2110224232"/>
        <c:axId val="-2109460408"/>
      </c:lineChart>
      <c:catAx>
        <c:axId val="-2110224232"/>
        <c:scaling>
          <c:orientation val="minMax"/>
        </c:scaling>
        <c:delete val="0"/>
        <c:axPos val="b"/>
        <c:numFmt formatCode="General" sourceLinked="1"/>
        <c:majorTickMark val="out"/>
        <c:minorTickMark val="none"/>
        <c:tickLblPos val="low"/>
        <c:txPr>
          <a:bodyPr rot="-5400000" vert="horz"/>
          <a:lstStyle/>
          <a:p>
            <a:pPr>
              <a:defRPr/>
            </a:pPr>
            <a:endParaRPr lang="en-US"/>
          </a:p>
        </c:txPr>
        <c:crossAx val="-2109460408"/>
        <c:crosses val="autoZero"/>
        <c:auto val="1"/>
        <c:lblAlgn val="ctr"/>
        <c:lblOffset val="100"/>
        <c:noMultiLvlLbl val="0"/>
      </c:catAx>
      <c:valAx>
        <c:axId val="-2109460408"/>
        <c:scaling>
          <c:orientation val="minMax"/>
        </c:scaling>
        <c:delete val="0"/>
        <c:axPos val="l"/>
        <c:majorGridlines/>
        <c:numFmt formatCode="0%" sourceLinked="1"/>
        <c:majorTickMark val="out"/>
        <c:minorTickMark val="none"/>
        <c:tickLblPos val="nextTo"/>
        <c:crossAx val="-2110224232"/>
        <c:crosses val="autoZero"/>
        <c:crossBetween val="between"/>
        <c:majorUnit val="0.05"/>
      </c:valAx>
    </c:plotArea>
    <c:legend>
      <c:legendPos val="r"/>
      <c:layout>
        <c:manualLayout>
          <c:xMode val="edge"/>
          <c:yMode val="edge"/>
          <c:x val="7.0680979330708701E-2"/>
          <c:y val="0.46246757758221402"/>
          <c:w val="0.38025713582677201"/>
          <c:h val="0.32724332252586102"/>
        </c:manualLayout>
      </c:layout>
      <c:overlay val="0"/>
    </c:legend>
    <c:plotVisOnly val="1"/>
    <c:dispBlanksAs val="gap"/>
    <c:showDLblsOverMax val="0"/>
  </c:chart>
  <c:printSettings>
    <c:headerFooter/>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172900262467199"/>
          <c:y val="6.0185185185185203E-2"/>
          <c:w val="0.85592760279964997"/>
          <c:h val="0.907407407407407"/>
        </c:manualLayout>
      </c:layout>
      <c:lineChart>
        <c:grouping val="standard"/>
        <c:varyColors val="0"/>
        <c:ser>
          <c:idx val="0"/>
          <c:order val="0"/>
          <c:tx>
            <c:v>MNE trade balance, related</c:v>
          </c:tx>
          <c:marker>
            <c:symbol val="none"/>
          </c:marker>
          <c:cat>
            <c:numRef>
              <c:f>'DataF9(old)'!$A$18:$A$49</c:f>
              <c:numCache>
                <c:formatCode>General</c:formatCode>
                <c:ptCount val="3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numCache>
            </c:numRef>
          </c:cat>
          <c:val>
            <c:numRef>
              <c:f>'DataF9(old)'!$DK$18:$DK$49</c:f>
              <c:numCache>
                <c:formatCode>0%</c:formatCode>
                <c:ptCount val="32"/>
                <c:pt idx="0">
                  <c:v>1.0540510284586659E-2</c:v>
                </c:pt>
                <c:pt idx="1">
                  <c:v>1.8782983455622484E-2</c:v>
                </c:pt>
                <c:pt idx="2">
                  <c:v>1.333274691078435E-2</c:v>
                </c:pt>
                <c:pt idx="3">
                  <c:v>1.1300586146468259E-2</c:v>
                </c:pt>
                <c:pt idx="4">
                  <c:v>1.497929827648433E-2</c:v>
                </c:pt>
                <c:pt idx="5">
                  <c:v>2.5969871667236677E-3</c:v>
                </c:pt>
                <c:pt idx="6">
                  <c:v>1.50471984274486E-2</c:v>
                </c:pt>
                <c:pt idx="7">
                  <c:v>9.565551227446227E-3</c:v>
                </c:pt>
                <c:pt idx="8">
                  <c:v>-2.7735849517589953E-3</c:v>
                </c:pt>
                <c:pt idx="9">
                  <c:v>-5.8089377494578561E-3</c:v>
                </c:pt>
                <c:pt idx="10">
                  <c:v>-5.7453121446700084E-3</c:v>
                </c:pt>
                <c:pt idx="11">
                  <c:v>1.1216119454460563E-3</c:v>
                </c:pt>
                <c:pt idx="12">
                  <c:v>-1.8248732132858495E-2</c:v>
                </c:pt>
                <c:pt idx="13">
                  <c:v>-1.8612675064815228E-2</c:v>
                </c:pt>
                <c:pt idx="14">
                  <c:v>-1.8860417517155087E-2</c:v>
                </c:pt>
                <c:pt idx="15">
                  <c:v>-4.4289268724124718E-2</c:v>
                </c:pt>
                <c:pt idx="16">
                  <c:v>-2.9044842900533163E-2</c:v>
                </c:pt>
                <c:pt idx="17">
                  <c:v>-4.5881401307554248E-2</c:v>
                </c:pt>
                <c:pt idx="18">
                  <c:v>-6.8155270745688487E-2</c:v>
                </c:pt>
                <c:pt idx="19">
                  <c:v>-8.6980879128019439E-2</c:v>
                </c:pt>
                <c:pt idx="20">
                  <c:v>-7.9976640757572659E-2</c:v>
                </c:pt>
                <c:pt idx="21">
                  <c:v>-6.7057013814171534E-2</c:v>
                </c:pt>
                <c:pt idx="22">
                  <c:v>-7.3894610612398354E-2</c:v>
                </c:pt>
                <c:pt idx="23">
                  <c:v>-6.9186247048270533E-2</c:v>
                </c:pt>
                <c:pt idx="24">
                  <c:v>-6.2656332776631712E-2</c:v>
                </c:pt>
                <c:pt idx="25">
                  <c:v>-6.909059306186037E-2</c:v>
                </c:pt>
                <c:pt idx="26">
                  <c:v>-8.1195738421111122E-2</c:v>
                </c:pt>
                <c:pt idx="27">
                  <c:v>-0.10169279591404703</c:v>
                </c:pt>
                <c:pt idx="28">
                  <c:v>-0.10273891002895399</c:v>
                </c:pt>
                <c:pt idx="29">
                  <c:v>-0.10512370588401795</c:v>
                </c:pt>
                <c:pt idx="30">
                  <c:v>-8.9003756397402253E-2</c:v>
                </c:pt>
                <c:pt idx="31">
                  <c:v>-0.10982086277787617</c:v>
                </c:pt>
              </c:numCache>
            </c:numRef>
          </c:val>
          <c:smooth val="0"/>
          <c:extLst>
            <c:ext xmlns:c16="http://schemas.microsoft.com/office/drawing/2014/chart" uri="{C3380CC4-5D6E-409C-BE32-E72D297353CC}">
              <c16:uniqueId val="{00000000-0191-4D52-93BB-7586947FFB0C}"/>
            </c:ext>
          </c:extLst>
        </c:ser>
        <c:ser>
          <c:idx val="1"/>
          <c:order val="1"/>
          <c:tx>
            <c:v>MNE trade balance, unrelated</c:v>
          </c:tx>
          <c:marker>
            <c:symbol val="none"/>
          </c:marker>
          <c:cat>
            <c:numRef>
              <c:f>'DataF9(old)'!$A$18:$A$49</c:f>
              <c:numCache>
                <c:formatCode>General</c:formatCode>
                <c:ptCount val="3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numCache>
            </c:numRef>
          </c:cat>
          <c:val>
            <c:numRef>
              <c:f>'DataF9(old)'!$DM$18:$DM$49</c:f>
              <c:numCache>
                <c:formatCode>0%</c:formatCode>
                <c:ptCount val="32"/>
                <c:pt idx="0">
                  <c:v>1.211377697730334E-3</c:v>
                </c:pt>
                <c:pt idx="1">
                  <c:v>-6.0170099693912147E-4</c:v>
                </c:pt>
                <c:pt idx="2">
                  <c:v>3.2089070378849276E-4</c:v>
                </c:pt>
                <c:pt idx="3">
                  <c:v>4.3592765550174291E-4</c:v>
                </c:pt>
                <c:pt idx="4">
                  <c:v>4.7770075679396118E-3</c:v>
                </c:pt>
                <c:pt idx="5">
                  <c:v>3.1604493015538375E-3</c:v>
                </c:pt>
                <c:pt idx="6">
                  <c:v>6.6677738362717906E-3</c:v>
                </c:pt>
                <c:pt idx="7">
                  <c:v>2.9242666779535119E-3</c:v>
                </c:pt>
                <c:pt idx="8">
                  <c:v>1.8028302186433472E-3</c:v>
                </c:pt>
                <c:pt idx="9">
                  <c:v>-4.9437768080492399E-4</c:v>
                </c:pt>
                <c:pt idx="10">
                  <c:v>2.778778422912292E-3</c:v>
                </c:pt>
                <c:pt idx="11">
                  <c:v>2.9334466265512242E-3</c:v>
                </c:pt>
                <c:pt idx="12">
                  <c:v>1.9072309117476813E-3</c:v>
                </c:pt>
                <c:pt idx="13">
                  <c:v>2.8736283032080169E-3</c:v>
                </c:pt>
                <c:pt idx="14">
                  <c:v>1.5576145068585188E-3</c:v>
                </c:pt>
                <c:pt idx="15">
                  <c:v>1.5536200504578956E-3</c:v>
                </c:pt>
                <c:pt idx="16">
                  <c:v>1.3059549439417141E-3</c:v>
                </c:pt>
                <c:pt idx="17">
                  <c:v>3.5351161544399535E-3</c:v>
                </c:pt>
                <c:pt idx="18">
                  <c:v>6.2684153812089458E-3</c:v>
                </c:pt>
                <c:pt idx="19">
                  <c:v>2.2665517968483811E-4</c:v>
                </c:pt>
                <c:pt idx="20">
                  <c:v>-1.0683031132133808E-3</c:v>
                </c:pt>
                <c:pt idx="21">
                  <c:v>-2.4706030010759297E-3</c:v>
                </c:pt>
                <c:pt idx="22">
                  <c:v>-2.2014377026836492E-3</c:v>
                </c:pt>
                <c:pt idx="23">
                  <c:v>1.4085358476394264E-3</c:v>
                </c:pt>
                <c:pt idx="24">
                  <c:v>2.0034916976273869E-3</c:v>
                </c:pt>
                <c:pt idx="25">
                  <c:v>-9.5842965368782354E-3</c:v>
                </c:pt>
                <c:pt idx="26">
                  <c:v>5.4124836602934797E-3</c:v>
                </c:pt>
                <c:pt idx="27">
                  <c:v>7.2150426529269673E-3</c:v>
                </c:pt>
                <c:pt idx="28">
                  <c:v>3.3750301376936098E-3</c:v>
                </c:pt>
                <c:pt idx="29">
                  <c:v>2.0104537879162623E-3</c:v>
                </c:pt>
                <c:pt idx="30">
                  <c:v>4.1166744952780433E-3</c:v>
                </c:pt>
                <c:pt idx="31">
                  <c:v>7.4452176726900136E-3</c:v>
                </c:pt>
              </c:numCache>
            </c:numRef>
          </c:val>
          <c:smooth val="0"/>
          <c:extLst>
            <c:ext xmlns:c16="http://schemas.microsoft.com/office/drawing/2014/chart" uri="{C3380CC4-5D6E-409C-BE32-E72D297353CC}">
              <c16:uniqueId val="{00000001-0191-4D52-93BB-7586947FFB0C}"/>
            </c:ext>
          </c:extLst>
        </c:ser>
        <c:dLbls>
          <c:showLegendKey val="0"/>
          <c:showVal val="0"/>
          <c:showCatName val="0"/>
          <c:showSerName val="0"/>
          <c:showPercent val="0"/>
          <c:showBubbleSize val="0"/>
        </c:dLbls>
        <c:smooth val="0"/>
        <c:axId val="-2109464792"/>
        <c:axId val="-2109469112"/>
      </c:lineChart>
      <c:catAx>
        <c:axId val="-2109464792"/>
        <c:scaling>
          <c:orientation val="minMax"/>
        </c:scaling>
        <c:delete val="0"/>
        <c:axPos val="b"/>
        <c:numFmt formatCode="General" sourceLinked="1"/>
        <c:majorTickMark val="out"/>
        <c:minorTickMark val="none"/>
        <c:tickLblPos val="nextTo"/>
        <c:crossAx val="-2109469112"/>
        <c:crosses val="autoZero"/>
        <c:auto val="1"/>
        <c:lblAlgn val="ctr"/>
        <c:lblOffset val="100"/>
        <c:noMultiLvlLbl val="0"/>
      </c:catAx>
      <c:valAx>
        <c:axId val="-2109469112"/>
        <c:scaling>
          <c:orientation val="minMax"/>
        </c:scaling>
        <c:delete val="0"/>
        <c:axPos val="l"/>
        <c:majorGridlines/>
        <c:numFmt formatCode="0%" sourceLinked="1"/>
        <c:majorTickMark val="out"/>
        <c:minorTickMark val="none"/>
        <c:tickLblPos val="nextTo"/>
        <c:crossAx val="-2109464792"/>
        <c:crosses val="autoZero"/>
        <c:crossBetween val="between"/>
      </c:valAx>
    </c:plotArea>
    <c:legend>
      <c:legendPos val="r"/>
      <c:layout>
        <c:manualLayout>
          <c:xMode val="edge"/>
          <c:yMode val="edge"/>
          <c:x val="0.17959273840769899"/>
          <c:y val="0.58719524642752996"/>
          <c:w val="0.31207392825896801"/>
          <c:h val="0.29783172936716201"/>
        </c:manualLayout>
      </c:layout>
      <c:overlay val="0"/>
    </c:legend>
    <c:plotVisOnly val="1"/>
    <c:dispBlanksAs val="gap"/>
    <c:showDLblsOverMax val="0"/>
  </c:chart>
  <c:printSettings>
    <c:headerFooter/>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Taxable</a:t>
            </a:r>
            <a:r>
              <a:rPr lang="en-US" baseline="0"/>
              <a:t> profits / compensation of employees</a:t>
            </a:r>
            <a:endParaRPr lang="en-US"/>
          </a:p>
        </c:rich>
      </c:tx>
      <c:layout>
        <c:manualLayout>
          <c:xMode val="edge"/>
          <c:yMode val="edge"/>
          <c:x val="0.1845260279965"/>
          <c:y val="3.6253772122918797E-2"/>
        </c:manualLayout>
      </c:layout>
      <c:overlay val="0"/>
    </c:title>
    <c:autoTitleDeleted val="0"/>
    <c:plotArea>
      <c:layout>
        <c:manualLayout>
          <c:layoutTarget val="inner"/>
          <c:xMode val="edge"/>
          <c:yMode val="edge"/>
          <c:x val="0.10730358705161901"/>
          <c:y val="0.290936521286424"/>
          <c:w val="0.81932830271216095"/>
          <c:h val="0.55566506224694201"/>
        </c:manualLayout>
      </c:layout>
      <c:lineChart>
        <c:grouping val="standard"/>
        <c:varyColors val="0"/>
        <c:ser>
          <c:idx val="0"/>
          <c:order val="0"/>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'DataF9(old)'!$AR$5:$AR$50</c:f>
              <c:numCache>
                <c:formatCode>0%</c:formatCode>
                <c:ptCount val="46"/>
                <c:pt idx="0">
                  <c:v>0.23080268935530338</c:v>
                </c:pt>
                <c:pt idx="1">
                  <c:v>0.21800852082615518</c:v>
                </c:pt>
                <c:pt idx="2">
                  <c:v>0.26780536894051832</c:v>
                </c:pt>
                <c:pt idx="3">
                  <c:v>0.31367849585788288</c:v>
                </c:pt>
                <c:pt idx="4">
                  <c:v>0.30890059144264659</c:v>
                </c:pt>
                <c:pt idx="5">
                  <c:v>0.25706526055324347</c:v>
                </c:pt>
                <c:pt idx="6">
                  <c:v>0.31288244054964898</c:v>
                </c:pt>
                <c:pt idx="7">
                  <c:v>0.36321140748266556</c:v>
                </c:pt>
                <c:pt idx="8">
                  <c:v>0.36863779566739352</c:v>
                </c:pt>
                <c:pt idx="9">
                  <c:v>0.34772114122128961</c:v>
                </c:pt>
                <c:pt idx="10">
                  <c:v>0.27206662611174393</c:v>
                </c:pt>
                <c:pt idx="11">
                  <c:v>0.3228397581806845</c:v>
                </c:pt>
                <c:pt idx="12">
                  <c:v>0.3170457041538296</c:v>
                </c:pt>
                <c:pt idx="13">
                  <c:v>0.34490192644404993</c:v>
                </c:pt>
                <c:pt idx="14">
                  <c:v>0.40440838245858607</c:v>
                </c:pt>
                <c:pt idx="15">
                  <c:v>0.45178988126401459</c:v>
                </c:pt>
                <c:pt idx="16">
                  <c:v>0.45687312648870043</c:v>
                </c:pt>
                <c:pt idx="17">
                  <c:v>0.48672108539503184</c:v>
                </c:pt>
                <c:pt idx="18">
                  <c:v>0.51039705952939074</c:v>
                </c:pt>
                <c:pt idx="19">
                  <c:v>0.55776501217785768</c:v>
                </c:pt>
                <c:pt idx="20">
                  <c:v>0.5419719997833512</c:v>
                </c:pt>
                <c:pt idx="21">
                  <c:v>0.5309399839743375</c:v>
                </c:pt>
                <c:pt idx="22">
                  <c:v>0.53900303591472831</c:v>
                </c:pt>
                <c:pt idx="23">
                  <c:v>0.59479000880371269</c:v>
                </c:pt>
                <c:pt idx="24">
                  <c:v>0.67311394042642403</c:v>
                </c:pt>
                <c:pt idx="25">
                  <c:v>0.83706523851693215</c:v>
                </c:pt>
                <c:pt idx="26">
                  <c:v>0.79075809323236679</c:v>
                </c:pt>
                <c:pt idx="27">
                  <c:v>0.94773791736619573</c:v>
                </c:pt>
                <c:pt idx="28">
                  <c:v>1.3521438475042165</c:v>
                </c:pt>
                <c:pt idx="29">
                  <c:v>1.3471810089020773</c:v>
                </c:pt>
                <c:pt idx="30">
                  <c:v>1.4607697635302266</c:v>
                </c:pt>
                <c:pt idx="31">
                  <c:v>1.4142301943198805</c:v>
                </c:pt>
                <c:pt idx="32">
                  <c:v>1.5262227292171682</c:v>
                </c:pt>
                <c:pt idx="33">
                  <c:v>1.4719970425919569</c:v>
                </c:pt>
                <c:pt idx="34">
                  <c:v>1.3738694933385198</c:v>
                </c:pt>
                <c:pt idx="35">
                  <c:v>1.2751442794836776</c:v>
                </c:pt>
                <c:pt idx="36">
                  <c:v>1.2763318219044004</c:v>
                </c:pt>
                <c:pt idx="37">
                  <c:v>1.3044905701674387</c:v>
                </c:pt>
                <c:pt idx="38">
                  <c:v>1.0291890527530378</c:v>
                </c:pt>
                <c:pt idx="39">
                  <c:v>0.98572477363569622</c:v>
                </c:pt>
                <c:pt idx="40">
                  <c:v>1.1990484089222577</c:v>
                </c:pt>
                <c:pt idx="41">
                  <c:v>1.2714945870305687</c:v>
                </c:pt>
                <c:pt idx="42">
                  <c:v>1.3053946182567271</c:v>
                </c:pt>
                <c:pt idx="43">
                  <c:v>1.3236804944436487</c:v>
                </c:pt>
                <c:pt idx="44">
                  <c:v>1.426319463295459</c:v>
                </c:pt>
                <c:pt idx="45">
                  <c:v>1.7658796262765264</c:v>
                </c:pt>
              </c:numCache>
            </c:numRef>
          </c:val>
          <c:smooth val="0"/>
          <c:extLst>
            <c:ext xmlns:c16="http://schemas.microsoft.com/office/drawing/2014/chart" uri="{C3380CC4-5D6E-409C-BE32-E72D297353CC}">
              <c16:uniqueId val="{00000000-429D-47FF-ADE6-C14A5810AB08}"/>
            </c:ext>
          </c:extLst>
        </c:ser>
        <c:dLbls>
          <c:showLegendKey val="0"/>
          <c:showVal val="0"/>
          <c:showCatName val="0"/>
          <c:showSerName val="0"/>
          <c:showPercent val="0"/>
          <c:showBubbleSize val="0"/>
        </c:dLbls>
        <c:marker val="1"/>
        <c:smooth val="0"/>
        <c:axId val="-2109493144"/>
        <c:axId val="-2109526456"/>
      </c:lineChart>
      <c:lineChart>
        <c:grouping val="standard"/>
        <c:varyColors val="0"/>
        <c:ser>
          <c:idx val="1"/>
          <c:order val="1"/>
          <c:marker>
            <c:symbol val="none"/>
          </c:marker>
          <c:cat>
            <c:numRef>
              <c:f>'DataF9(old)'!$A$5:$A$50</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'DataF9(old)'!$BP$5:$BP$50</c:f>
              <c:numCache>
                <c:formatCode>General</c:formatCode>
                <c:ptCount val="46"/>
                <c:pt idx="0">
                  <c:v>50</c:v>
                </c:pt>
                <c:pt idx="1">
                  <c:v>50</c:v>
                </c:pt>
                <c:pt idx="2">
                  <c:v>50</c:v>
                </c:pt>
                <c:pt idx="3">
                  <c:v>50</c:v>
                </c:pt>
                <c:pt idx="4">
                  <c:v>50</c:v>
                </c:pt>
                <c:pt idx="5">
                  <c:v>50</c:v>
                </c:pt>
                <c:pt idx="6">
                  <c:v>50</c:v>
                </c:pt>
                <c:pt idx="7">
                  <c:v>45</c:v>
                </c:pt>
                <c:pt idx="8">
                  <c:v>45</c:v>
                </c:pt>
                <c:pt idx="9">
                  <c:v>45</c:v>
                </c:pt>
                <c:pt idx="10">
                  <c:v>45</c:v>
                </c:pt>
                <c:pt idx="11">
                  <c:v>45</c:v>
                </c:pt>
                <c:pt idx="12">
                  <c:v>50</c:v>
                </c:pt>
                <c:pt idx="13">
                  <c:v>50</c:v>
                </c:pt>
                <c:pt idx="14">
                  <c:v>50</c:v>
                </c:pt>
                <c:pt idx="15">
                  <c:v>50</c:v>
                </c:pt>
                <c:pt idx="16">
                  <c:v>50</c:v>
                </c:pt>
                <c:pt idx="17">
                  <c:v>50</c:v>
                </c:pt>
                <c:pt idx="18">
                  <c:v>47</c:v>
                </c:pt>
                <c:pt idx="19">
                  <c:v>43</c:v>
                </c:pt>
                <c:pt idx="20">
                  <c:v>43</c:v>
                </c:pt>
                <c:pt idx="21">
                  <c:v>40</c:v>
                </c:pt>
                <c:pt idx="22">
                  <c:v>40</c:v>
                </c:pt>
                <c:pt idx="23">
                  <c:v>40</c:v>
                </c:pt>
                <c:pt idx="24">
                  <c:v>40</c:v>
                </c:pt>
                <c:pt idx="25">
                  <c:v>38</c:v>
                </c:pt>
                <c:pt idx="26">
                  <c:v>36</c:v>
                </c:pt>
                <c:pt idx="27">
                  <c:v>36</c:v>
                </c:pt>
                <c:pt idx="28">
                  <c:v>32</c:v>
                </c:pt>
                <c:pt idx="29">
                  <c:v>28</c:v>
                </c:pt>
                <c:pt idx="30">
                  <c:v>24</c:v>
                </c:pt>
                <c:pt idx="31">
                  <c:v>20</c:v>
                </c:pt>
                <c:pt idx="32">
                  <c:v>16</c:v>
                </c:pt>
                <c:pt idx="33">
                  <c:v>12.5</c:v>
                </c:pt>
                <c:pt idx="34">
                  <c:v>12.5</c:v>
                </c:pt>
                <c:pt idx="35">
                  <c:v>12.5</c:v>
                </c:pt>
                <c:pt idx="36">
                  <c:v>12.5</c:v>
                </c:pt>
                <c:pt idx="37">
                  <c:v>12.5</c:v>
                </c:pt>
                <c:pt idx="38">
                  <c:v>12.5</c:v>
                </c:pt>
                <c:pt idx="39">
                  <c:v>12.5</c:v>
                </c:pt>
                <c:pt idx="40">
                  <c:v>12.5</c:v>
                </c:pt>
                <c:pt idx="41">
                  <c:v>12.5</c:v>
                </c:pt>
                <c:pt idx="42">
                  <c:v>12.5</c:v>
                </c:pt>
                <c:pt idx="43">
                  <c:v>12.5</c:v>
                </c:pt>
                <c:pt idx="44">
                  <c:v>12.5</c:v>
                </c:pt>
                <c:pt idx="45">
                  <c:v>12.5</c:v>
                </c:pt>
              </c:numCache>
            </c:numRef>
          </c:val>
          <c:smooth val="0"/>
          <c:extLst>
            <c:ext xmlns:c16="http://schemas.microsoft.com/office/drawing/2014/chart" uri="{C3380CC4-5D6E-409C-BE32-E72D297353CC}">
              <c16:uniqueId val="{00000001-429D-47FF-ADE6-C14A5810AB08}"/>
            </c:ext>
          </c:extLst>
        </c:ser>
        <c:dLbls>
          <c:showLegendKey val="0"/>
          <c:showVal val="0"/>
          <c:showCatName val="0"/>
          <c:showSerName val="0"/>
          <c:showPercent val="0"/>
          <c:showBubbleSize val="0"/>
        </c:dLbls>
        <c:marker val="1"/>
        <c:smooth val="0"/>
        <c:axId val="-2109579592"/>
        <c:axId val="-2109582888"/>
      </c:lineChart>
      <c:catAx>
        <c:axId val="-2109493144"/>
        <c:scaling>
          <c:orientation val="minMax"/>
        </c:scaling>
        <c:delete val="0"/>
        <c:axPos val="b"/>
        <c:numFmt formatCode="General" sourceLinked="1"/>
        <c:majorTickMark val="out"/>
        <c:minorTickMark val="none"/>
        <c:tickLblPos val="nextTo"/>
        <c:crossAx val="-2109526456"/>
        <c:crosses val="autoZero"/>
        <c:auto val="1"/>
        <c:lblAlgn val="ctr"/>
        <c:lblOffset val="100"/>
        <c:noMultiLvlLbl val="0"/>
      </c:catAx>
      <c:valAx>
        <c:axId val="-2109526456"/>
        <c:scaling>
          <c:orientation val="minMax"/>
        </c:scaling>
        <c:delete val="0"/>
        <c:axPos val="l"/>
        <c:majorGridlines/>
        <c:numFmt formatCode="0%" sourceLinked="1"/>
        <c:majorTickMark val="out"/>
        <c:minorTickMark val="none"/>
        <c:tickLblPos val="nextTo"/>
        <c:crossAx val="-2109493144"/>
        <c:crosses val="autoZero"/>
        <c:crossBetween val="between"/>
      </c:valAx>
      <c:valAx>
        <c:axId val="-2109582888"/>
        <c:scaling>
          <c:orientation val="minMax"/>
        </c:scaling>
        <c:delete val="0"/>
        <c:axPos val="r"/>
        <c:numFmt formatCode="General" sourceLinked="1"/>
        <c:majorTickMark val="out"/>
        <c:minorTickMark val="none"/>
        <c:tickLblPos val="nextTo"/>
        <c:crossAx val="-2109579592"/>
        <c:crosses val="max"/>
        <c:crossBetween val="between"/>
      </c:valAx>
      <c:catAx>
        <c:axId val="-2109579592"/>
        <c:scaling>
          <c:orientation val="minMax"/>
        </c:scaling>
        <c:delete val="1"/>
        <c:axPos val="b"/>
        <c:numFmt formatCode="General" sourceLinked="1"/>
        <c:majorTickMark val="out"/>
        <c:minorTickMark val="none"/>
        <c:tickLblPos val="nextTo"/>
        <c:crossAx val="-2109582888"/>
        <c:crosses val="autoZero"/>
        <c:auto val="1"/>
        <c:lblAlgn val="ctr"/>
        <c:lblOffset val="100"/>
        <c:noMultiLvlLbl val="0"/>
      </c:cat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Pre-tax</a:t>
            </a:r>
            <a:r>
              <a:rPr lang="en-US" sz="2200" b="1" baseline="0"/>
              <a:t> </a:t>
            </a:r>
            <a:r>
              <a:rPr lang="en-US" sz="2200" b="1"/>
              <a:t>corporate</a:t>
            </a:r>
            <a:r>
              <a:rPr lang="en-US" sz="2200" b="1" baseline="0"/>
              <a:t> profits                                                             </a:t>
            </a:r>
            <a:r>
              <a:rPr lang="en-US" sz="2200" b="0" baseline="0"/>
              <a:t>(% of compensation of employees)</a:t>
            </a:r>
            <a:endParaRPr lang="en-US" sz="2200" b="0"/>
          </a:p>
        </c:rich>
      </c:tx>
      <c:layout>
        <c:manualLayout>
          <c:xMode val="edge"/>
          <c:yMode val="edge"/>
          <c:x val="0.33005346155500997"/>
          <c:y val="4.15774388034132E-3"/>
        </c:manualLayout>
      </c:layout>
      <c:overlay val="1"/>
    </c:title>
    <c:autoTitleDeleted val="0"/>
    <c:plotArea>
      <c:layout>
        <c:manualLayout>
          <c:layoutTarget val="inner"/>
          <c:xMode val="edge"/>
          <c:yMode val="edge"/>
          <c:x val="0.102983885032014"/>
          <c:y val="9.0193435851866496E-2"/>
          <c:w val="0.89564993372055801"/>
          <c:h val="0.70145389253121604"/>
        </c:manualLayout>
      </c:layout>
      <c:barChart>
        <c:barDir val="col"/>
        <c:grouping val="clustered"/>
        <c:varyColors val="0"/>
        <c:ser>
          <c:idx val="0"/>
          <c:order val="0"/>
          <c:tx>
            <c:v>Foreign firms</c:v>
          </c:tx>
          <c:spPr>
            <a:solidFill>
              <a:schemeClr val="accent2">
                <a:lumMod val="60000"/>
                <a:lumOff val="40000"/>
              </a:schemeClr>
            </a:solidFill>
            <a:ln>
              <a:noFill/>
            </a:ln>
          </c:spPr>
          <c:invertIfNegative val="0"/>
          <c:dLbls>
            <c:dLbl>
              <c:idx val="0"/>
              <c:layout>
                <c:manualLayout>
                  <c:x val="-7.2966127467867598E-2"/>
                  <c:y val="4.0860709499779303E-2"/>
                </c:manualLayout>
              </c:layout>
              <c:spPr/>
              <c:txPr>
                <a:bodyPr/>
                <a:lstStyle/>
                <a:p>
                  <a:pPr>
                    <a:defRPr sz="180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F5-D744-91A6-2CC8B14E0905}"/>
                </c:ext>
              </c:extLst>
            </c:dLbl>
            <c:dLbl>
              <c:idx val="1"/>
              <c:delete val="1"/>
              <c:extLst>
                <c:ext xmlns:c15="http://schemas.microsoft.com/office/drawing/2012/chart" uri="{CE6537A1-D6FC-4f65-9D91-7224C49458BB}"/>
                <c:ext xmlns:c16="http://schemas.microsoft.com/office/drawing/2014/chart" uri="{C3380CC4-5D6E-409C-BE32-E72D297353CC}">
                  <c16:uniqueId val="{00000001-D0F5-D744-91A6-2CC8B14E0905}"/>
                </c:ext>
              </c:extLst>
            </c:dLbl>
            <c:dLbl>
              <c:idx val="2"/>
              <c:delete val="1"/>
              <c:extLst>
                <c:ext xmlns:c15="http://schemas.microsoft.com/office/drawing/2012/chart" uri="{CE6537A1-D6FC-4f65-9D91-7224C49458BB}"/>
                <c:ext xmlns:c16="http://schemas.microsoft.com/office/drawing/2014/chart" uri="{C3380CC4-5D6E-409C-BE32-E72D297353CC}">
                  <c16:uniqueId val="{00000002-D0F5-D744-91A6-2CC8B14E0905}"/>
                </c:ext>
              </c:extLst>
            </c:dLbl>
            <c:dLbl>
              <c:idx val="3"/>
              <c:delete val="1"/>
              <c:extLst>
                <c:ext xmlns:c15="http://schemas.microsoft.com/office/drawing/2012/chart" uri="{CE6537A1-D6FC-4f65-9D91-7224C49458BB}"/>
                <c:ext xmlns:c16="http://schemas.microsoft.com/office/drawing/2014/chart" uri="{C3380CC4-5D6E-409C-BE32-E72D297353CC}">
                  <c16:uniqueId val="{00000003-D0F5-D744-91A6-2CC8B14E0905}"/>
                </c:ext>
              </c:extLst>
            </c:dLbl>
            <c:dLbl>
              <c:idx val="4"/>
              <c:delete val="1"/>
              <c:extLst>
                <c:ext xmlns:c15="http://schemas.microsoft.com/office/drawing/2012/chart" uri="{CE6537A1-D6FC-4f65-9D91-7224C49458BB}"/>
                <c:ext xmlns:c16="http://schemas.microsoft.com/office/drawing/2014/chart" uri="{C3380CC4-5D6E-409C-BE32-E72D297353CC}">
                  <c16:uniqueId val="{00000004-D0F5-D744-91A6-2CC8B14E0905}"/>
                </c:ext>
              </c:extLst>
            </c:dLbl>
            <c:dLbl>
              <c:idx val="5"/>
              <c:delete val="1"/>
              <c:extLst>
                <c:ext xmlns:c15="http://schemas.microsoft.com/office/drawing/2012/chart" uri="{CE6537A1-D6FC-4f65-9D91-7224C49458BB}"/>
                <c:ext xmlns:c16="http://schemas.microsoft.com/office/drawing/2014/chart" uri="{C3380CC4-5D6E-409C-BE32-E72D297353CC}">
                  <c16:uniqueId val="{00000005-D0F5-D744-91A6-2CC8B14E0905}"/>
                </c:ext>
              </c:extLst>
            </c:dLbl>
            <c:dLbl>
              <c:idx val="6"/>
              <c:delete val="1"/>
              <c:extLst>
                <c:ext xmlns:c15="http://schemas.microsoft.com/office/drawing/2012/chart" uri="{CE6537A1-D6FC-4f65-9D91-7224C49458BB}"/>
                <c:ext xmlns:c16="http://schemas.microsoft.com/office/drawing/2014/chart" uri="{C3380CC4-5D6E-409C-BE32-E72D297353CC}">
                  <c16:uniqueId val="{00000006-D0F5-D744-91A6-2CC8B14E0905}"/>
                </c:ext>
              </c:extLst>
            </c:dLbl>
            <c:dLbl>
              <c:idx val="7"/>
              <c:delete val="1"/>
              <c:extLst>
                <c:ext xmlns:c15="http://schemas.microsoft.com/office/drawing/2012/chart" uri="{CE6537A1-D6FC-4f65-9D91-7224C49458BB}"/>
                <c:ext xmlns:c16="http://schemas.microsoft.com/office/drawing/2014/chart" uri="{C3380CC4-5D6E-409C-BE32-E72D297353CC}">
                  <c16:uniqueId val="{00000007-D0F5-D744-91A6-2CC8B14E0905}"/>
                </c:ext>
              </c:extLst>
            </c:dLbl>
            <c:dLbl>
              <c:idx val="8"/>
              <c:delete val="1"/>
              <c:extLst>
                <c:ext xmlns:c15="http://schemas.microsoft.com/office/drawing/2012/chart" uri="{CE6537A1-D6FC-4f65-9D91-7224C49458BB}"/>
                <c:ext xmlns:c16="http://schemas.microsoft.com/office/drawing/2014/chart" uri="{C3380CC4-5D6E-409C-BE32-E72D297353CC}">
                  <c16:uniqueId val="{00000008-D0F5-D744-91A6-2CC8B14E0905}"/>
                </c:ext>
              </c:extLst>
            </c:dLbl>
            <c:dLbl>
              <c:idx val="9"/>
              <c:delete val="1"/>
              <c:extLst>
                <c:ext xmlns:c15="http://schemas.microsoft.com/office/drawing/2012/chart" uri="{CE6537A1-D6FC-4f65-9D91-7224C49458BB}"/>
                <c:ext xmlns:c16="http://schemas.microsoft.com/office/drawing/2014/chart" uri="{C3380CC4-5D6E-409C-BE32-E72D297353CC}">
                  <c16:uniqueId val="{00000009-D0F5-D744-91A6-2CC8B14E0905}"/>
                </c:ext>
              </c:extLst>
            </c:dLbl>
            <c:dLbl>
              <c:idx val="10"/>
              <c:delete val="1"/>
              <c:extLst>
                <c:ext xmlns:c15="http://schemas.microsoft.com/office/drawing/2012/chart" uri="{CE6537A1-D6FC-4f65-9D91-7224C49458BB}"/>
                <c:ext xmlns:c16="http://schemas.microsoft.com/office/drawing/2014/chart" uri="{C3380CC4-5D6E-409C-BE32-E72D297353CC}">
                  <c16:uniqueId val="{0000000A-D0F5-D744-91A6-2CC8B14E0905}"/>
                </c:ext>
              </c:extLst>
            </c:dLbl>
            <c:dLbl>
              <c:idx val="11"/>
              <c:delete val="1"/>
              <c:extLst>
                <c:ext xmlns:c15="http://schemas.microsoft.com/office/drawing/2012/chart" uri="{CE6537A1-D6FC-4f65-9D91-7224C49458BB}"/>
                <c:ext xmlns:c16="http://schemas.microsoft.com/office/drawing/2014/chart" uri="{C3380CC4-5D6E-409C-BE32-E72D297353CC}">
                  <c16:uniqueId val="{0000000B-D0F5-D744-91A6-2CC8B14E0905}"/>
                </c:ext>
              </c:extLst>
            </c:dLbl>
            <c:dLbl>
              <c:idx val="12"/>
              <c:delete val="1"/>
              <c:extLst>
                <c:ext xmlns:c15="http://schemas.microsoft.com/office/drawing/2012/chart" uri="{CE6537A1-D6FC-4f65-9D91-7224C49458BB}"/>
                <c:ext xmlns:c16="http://schemas.microsoft.com/office/drawing/2014/chart" uri="{C3380CC4-5D6E-409C-BE32-E72D297353CC}">
                  <c16:uniqueId val="{0000000C-D0F5-D744-91A6-2CC8B14E0905}"/>
                </c:ext>
              </c:extLst>
            </c:dLbl>
            <c:dLbl>
              <c:idx val="13"/>
              <c:delete val="1"/>
              <c:extLst>
                <c:ext xmlns:c15="http://schemas.microsoft.com/office/drawing/2012/chart" uri="{CE6537A1-D6FC-4f65-9D91-7224C49458BB}"/>
                <c:ext xmlns:c16="http://schemas.microsoft.com/office/drawing/2014/chart" uri="{C3380CC4-5D6E-409C-BE32-E72D297353CC}">
                  <c16:uniqueId val="{0000000D-D0F5-D744-91A6-2CC8B14E0905}"/>
                </c:ext>
              </c:extLst>
            </c:dLbl>
            <c:dLbl>
              <c:idx val="14"/>
              <c:delete val="1"/>
              <c:extLst>
                <c:ext xmlns:c15="http://schemas.microsoft.com/office/drawing/2012/chart" uri="{CE6537A1-D6FC-4f65-9D91-7224C49458BB}"/>
                <c:ext xmlns:c16="http://schemas.microsoft.com/office/drawing/2014/chart" uri="{C3380CC4-5D6E-409C-BE32-E72D297353CC}">
                  <c16:uniqueId val="{0000000E-D0F5-D744-91A6-2CC8B14E0905}"/>
                </c:ext>
              </c:extLst>
            </c:dLbl>
            <c:dLbl>
              <c:idx val="15"/>
              <c:delete val="1"/>
              <c:extLst>
                <c:ext xmlns:c15="http://schemas.microsoft.com/office/drawing/2012/chart" uri="{CE6537A1-D6FC-4f65-9D91-7224C49458BB}"/>
                <c:ext xmlns:c16="http://schemas.microsoft.com/office/drawing/2014/chart" uri="{C3380CC4-5D6E-409C-BE32-E72D297353CC}">
                  <c16:uniqueId val="{0000000F-D0F5-D744-91A6-2CC8B14E0905}"/>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DataF5b!$A$2:$A$17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DataF5b!$I$2:$I$17</c:f>
              <c:numCache>
                <c:formatCode>0%</c:formatCode>
                <c:ptCount val="16"/>
                <c:pt idx="0">
                  <c:v>16.745534629218685</c:v>
                </c:pt>
                <c:pt idx="1">
                  <c:v>7.9996490577609283</c:v>
                </c:pt>
                <c:pt idx="2">
                  <c:v>4.6076539817790847</c:v>
                </c:pt>
                <c:pt idx="3">
                  <c:v>3.1934639833073937</c:v>
                </c:pt>
                <c:pt idx="4">
                  <c:v>2.1814755318098822</c:v>
                </c:pt>
                <c:pt idx="5">
                  <c:v>2.1348906384735855</c:v>
                </c:pt>
                <c:pt idx="6">
                  <c:v>1.1495705968665206</c:v>
                </c:pt>
                <c:pt idx="7">
                  <c:v>0.67980103327038299</c:v>
                </c:pt>
                <c:pt idx="8">
                  <c:v>0.28343272646330486</c:v>
                </c:pt>
                <c:pt idx="9">
                  <c:v>0.27383940346897767</c:v>
                </c:pt>
                <c:pt idx="10">
                  <c:v>0.25723407405999843</c:v>
                </c:pt>
                <c:pt idx="11">
                  <c:v>0.24643753940062663</c:v>
                </c:pt>
                <c:pt idx="12">
                  <c:v>0.23732566147384185</c:v>
                </c:pt>
                <c:pt idx="13">
                  <c:v>0.2071972615008727</c:v>
                </c:pt>
                <c:pt idx="14">
                  <c:v>0.18304850872360104</c:v>
                </c:pt>
                <c:pt idx="15">
                  <c:v>0.16233602672515596</c:v>
                </c:pt>
              </c:numCache>
            </c:numRef>
          </c:val>
          <c:extLst>
            <c:ext xmlns:c16="http://schemas.microsoft.com/office/drawing/2014/chart" uri="{C3380CC4-5D6E-409C-BE32-E72D297353CC}">
              <c16:uniqueId val="{00000010-D0F5-D744-91A6-2CC8B14E0905}"/>
            </c:ext>
          </c:extLst>
        </c:ser>
        <c:ser>
          <c:idx val="2"/>
          <c:order val="1"/>
          <c:tx>
            <c:strRef>
              <c:f>DataF5b!$G$1</c:f>
              <c:strCache>
                <c:ptCount val="1"/>
                <c:pt idx="0">
                  <c:v>Local firms (observed)</c:v>
                </c:pt>
              </c:strCache>
            </c:strRef>
          </c:tx>
          <c:spPr>
            <a:solidFill>
              <a:schemeClr val="tx1"/>
            </a:solidFill>
          </c:spPr>
          <c:invertIfNegative val="0"/>
          <c:cat>
            <c:strRef>
              <c:f>DataF5b!$A$2:$A$17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DataF5b!$G$2:$G$17</c:f>
              <c:numCache>
                <c:formatCode>0%</c:formatCode>
                <c:ptCount val="16"/>
                <c:pt idx="0">
                  <c:v>0.47996308817683037</c:v>
                </c:pt>
                <c:pt idx="1">
                  <c:v>0.68416351867003244</c:v>
                </c:pt>
                <c:pt idx="2">
                  <c:v>0.40461450275815142</c:v>
                </c:pt>
                <c:pt idx="3">
                  <c:v>0.11438915202699569</c:v>
                </c:pt>
                <c:pt idx="4">
                  <c:v>0.47996308817683037</c:v>
                </c:pt>
                <c:pt idx="5">
                  <c:v>0.47996308817683037</c:v>
                </c:pt>
                <c:pt idx="6">
                  <c:v>0.41153378760859277</c:v>
                </c:pt>
                <c:pt idx="7">
                  <c:v>0.4031489417707429</c:v>
                </c:pt>
                <c:pt idx="8">
                  <c:v>0.3159171001923794</c:v>
                </c:pt>
                <c:pt idx="9">
                  <c:v>0.38244922547378107</c:v>
                </c:pt>
                <c:pt idx="10">
                  <c:v>0.48210280844721259</c:v>
                </c:pt>
                <c:pt idx="11">
                  <c:v>0.44755015816737814</c:v>
                </c:pt>
                <c:pt idx="12">
                  <c:v>0.43664443770241151</c:v>
                </c:pt>
                <c:pt idx="13">
                  <c:v>0.2171009289647885</c:v>
                </c:pt>
                <c:pt idx="14">
                  <c:v>0.51589201053413136</c:v>
                </c:pt>
                <c:pt idx="15">
                  <c:v>0.48415758018996907</c:v>
                </c:pt>
              </c:numCache>
            </c:numRef>
          </c:val>
          <c:extLst>
            <c:ext xmlns:c16="http://schemas.microsoft.com/office/drawing/2014/chart" uri="{C3380CC4-5D6E-409C-BE32-E72D297353CC}">
              <c16:uniqueId val="{00000012-D0F5-D744-91A6-2CC8B14E0905}"/>
            </c:ext>
          </c:extLst>
        </c:ser>
        <c:ser>
          <c:idx val="3"/>
          <c:order val="2"/>
          <c:tx>
            <c:strRef>
              <c:f>DataF5b!$F$1</c:f>
              <c:strCache>
                <c:ptCount val="1"/>
                <c:pt idx="0">
                  <c:v>Local firms (with K/L of foreign firms and σ = 1.3)</c:v>
                </c:pt>
              </c:strCache>
            </c:strRef>
          </c:tx>
          <c:spPr>
            <a:solidFill>
              <a:schemeClr val="accent1"/>
            </a:solidFill>
            <a:ln>
              <a:solidFill>
                <a:schemeClr val="accent5"/>
              </a:solidFill>
            </a:ln>
          </c:spPr>
          <c:invertIfNegative val="0"/>
          <c:cat>
            <c:strRef>
              <c:f>DataF5b!$A$2:$A$17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DataF5b!$F$2:$F$17</c:f>
              <c:numCache>
                <c:formatCode>0%</c:formatCode>
                <c:ptCount val="16"/>
                <c:pt idx="0">
                  <c:v>0.56800080813900722</c:v>
                </c:pt>
                <c:pt idx="1">
                  <c:v>1.0044681051635993</c:v>
                </c:pt>
                <c:pt idx="2">
                  <c:v>0.38175617257263655</c:v>
                </c:pt>
                <c:pt idx="3">
                  <c:v>9.57115210220746E-2</c:v>
                </c:pt>
                <c:pt idx="4">
                  <c:v>0.71198275706371905</c:v>
                </c:pt>
                <c:pt idx="5">
                  <c:v>0.45868623819887461</c:v>
                </c:pt>
                <c:pt idx="6">
                  <c:v>0.49620932274567908</c:v>
                </c:pt>
                <c:pt idx="7">
                  <c:v>0.43832234522682451</c:v>
                </c:pt>
                <c:pt idx="8">
                  <c:v>0.35857338654750232</c:v>
                </c:pt>
                <c:pt idx="9">
                  <c:v>0.47323168929080972</c:v>
                </c:pt>
                <c:pt idx="10">
                  <c:v>0.58557118660768714</c:v>
                </c:pt>
                <c:pt idx="11">
                  <c:v>0.53112469890010661</c:v>
                </c:pt>
                <c:pt idx="12">
                  <c:v>0.41101962563390321</c:v>
                </c:pt>
                <c:pt idx="13">
                  <c:v>0.22317966964614297</c:v>
                </c:pt>
                <c:pt idx="14">
                  <c:v>0.67151477719338337</c:v>
                </c:pt>
                <c:pt idx="15">
                  <c:v>0.56965740023883515</c:v>
                </c:pt>
              </c:numCache>
            </c:numRef>
          </c:val>
          <c:extLst>
            <c:ext xmlns:c16="http://schemas.microsoft.com/office/drawing/2014/chart" uri="{C3380CC4-5D6E-409C-BE32-E72D297353CC}">
              <c16:uniqueId val="{00000011-D0F5-D744-91A6-2CC8B14E0905}"/>
            </c:ext>
          </c:extLst>
        </c:ser>
        <c:ser>
          <c:idx val="1"/>
          <c:order val="3"/>
          <c:tx>
            <c:strRef>
              <c:f>DataF5b!$E$1</c:f>
              <c:strCache>
                <c:ptCount val="1"/>
                <c:pt idx="0">
                  <c:v>Local firms (with K/L of foreign firms and σ = 0.7)</c:v>
                </c:pt>
              </c:strCache>
            </c:strRef>
          </c:tx>
          <c:spPr>
            <a:solidFill>
              <a:srgbClr val="FF0000"/>
            </a:solidFill>
          </c:spPr>
          <c:invertIfNegative val="0"/>
          <c:cat>
            <c:strRef>
              <c:f>DataF5b!$A$2:$A$17</c:f>
              <c:strCache>
                <c:ptCount val="16"/>
                <c:pt idx="0">
                  <c:v>Puerto Rico</c:v>
                </c:pt>
                <c:pt idx="1">
                  <c:v>Ireland</c:v>
                </c:pt>
                <c:pt idx="2">
                  <c:v>Luxembourg</c:v>
                </c:pt>
                <c:pt idx="3">
                  <c:v>Switzerland</c:v>
                </c:pt>
                <c:pt idx="4">
                  <c:v>Singapore</c:v>
                </c:pt>
                <c:pt idx="5">
                  <c:v>Hong Kong</c:v>
                </c:pt>
                <c:pt idx="6">
                  <c:v>Netherlands</c:v>
                </c:pt>
                <c:pt idx="7">
                  <c:v>Belgium</c:v>
                </c:pt>
                <c:pt idx="8">
                  <c:v>US</c:v>
                </c:pt>
                <c:pt idx="9">
                  <c:v>Australia</c:v>
                </c:pt>
                <c:pt idx="10">
                  <c:v>UK</c:v>
                </c:pt>
                <c:pt idx="11">
                  <c:v>Spain</c:v>
                </c:pt>
                <c:pt idx="12">
                  <c:v>Japan</c:v>
                </c:pt>
                <c:pt idx="13">
                  <c:v>France</c:v>
                </c:pt>
                <c:pt idx="14">
                  <c:v>Germany</c:v>
                </c:pt>
                <c:pt idx="15">
                  <c:v>Italy</c:v>
                </c:pt>
              </c:strCache>
            </c:strRef>
          </c:cat>
          <c:val>
            <c:numRef>
              <c:f>DataF5b!$E$2:$E$17</c:f>
              <c:numCache>
                <c:formatCode>0%</c:formatCode>
                <c:ptCount val="16"/>
                <c:pt idx="1">
                  <c:v>8.9312143753408457E-2</c:v>
                </c:pt>
                <c:pt idx="2">
                  <c:v>0.44706568738839331</c:v>
                </c:pt>
                <c:pt idx="3">
                  <c:v>0.14907618103613485</c:v>
                </c:pt>
                <c:pt idx="4">
                  <c:v>4.9069417386894298E-2</c:v>
                </c:pt>
                <c:pt idx="5">
                  <c:v>0.51947723813589097</c:v>
                </c:pt>
                <c:pt idx="6">
                  <c:v>0.25427922235400396</c:v>
                </c:pt>
                <c:pt idx="7">
                  <c:v>0.33782690678087707</c:v>
                </c:pt>
                <c:pt idx="8">
                  <c:v>0.23669828267572257</c:v>
                </c:pt>
                <c:pt idx="9">
                  <c:v>0.21385322124215647</c:v>
                </c:pt>
                <c:pt idx="10">
                  <c:v>0.28994724900633129</c:v>
                </c:pt>
                <c:pt idx="11">
                  <c:v>0.29234029680659668</c:v>
                </c:pt>
                <c:pt idx="12">
                  <c:v>0.48423337440106978</c:v>
                </c:pt>
                <c:pt idx="13">
                  <c:v>0.20581183912798734</c:v>
                </c:pt>
                <c:pt idx="14">
                  <c:v>0.22687830102409207</c:v>
                </c:pt>
                <c:pt idx="15">
                  <c:v>0.32537220009921791</c:v>
                </c:pt>
              </c:numCache>
            </c:numRef>
          </c:val>
          <c:extLst>
            <c:ext xmlns:c16="http://schemas.microsoft.com/office/drawing/2014/chart" uri="{C3380CC4-5D6E-409C-BE32-E72D297353CC}">
              <c16:uniqueId val="{00000013-D0F5-D744-91A6-2CC8B14E0905}"/>
            </c:ext>
          </c:extLst>
        </c:ser>
        <c:dLbls>
          <c:showLegendKey val="0"/>
          <c:showVal val="0"/>
          <c:showCatName val="0"/>
          <c:showSerName val="0"/>
          <c:showPercent val="0"/>
          <c:showBubbleSize val="0"/>
        </c:dLbls>
        <c:gapWidth val="150"/>
        <c:axId val="-2139123768"/>
        <c:axId val="-2139120696"/>
      </c:barChart>
      <c:catAx>
        <c:axId val="-2139123768"/>
        <c:scaling>
          <c:orientation val="minMax"/>
        </c:scaling>
        <c:delete val="0"/>
        <c:axPos val="b"/>
        <c:numFmt formatCode="General" sourceLinked="1"/>
        <c:majorTickMark val="none"/>
        <c:minorTickMark val="none"/>
        <c:tickLblPos val="nextTo"/>
        <c:txPr>
          <a:bodyPr rot="-2700000" vert="horz"/>
          <a:lstStyle/>
          <a:p>
            <a:pPr>
              <a:defRPr sz="1800"/>
            </a:pPr>
            <a:endParaRPr lang="en-US"/>
          </a:p>
        </c:txPr>
        <c:crossAx val="-2139120696"/>
        <c:crosses val="autoZero"/>
        <c:auto val="1"/>
        <c:lblAlgn val="ctr"/>
        <c:lblOffset val="100"/>
        <c:noMultiLvlLbl val="0"/>
      </c:catAx>
      <c:valAx>
        <c:axId val="-2139120696"/>
        <c:scaling>
          <c:orientation val="minMax"/>
          <c:max val="9"/>
          <c:min val="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139123768"/>
        <c:crosses val="autoZero"/>
        <c:crossBetween val="between"/>
        <c:majorUnit val="2"/>
        <c:minorUnit val="0.2"/>
      </c:valAx>
    </c:plotArea>
    <c:legend>
      <c:legendPos val="r"/>
      <c:layout>
        <c:manualLayout>
          <c:xMode val="edge"/>
          <c:yMode val="edge"/>
          <c:x val="0.30379123653199552"/>
          <c:y val="0.23703175962837286"/>
          <c:w val="0.58976216820100757"/>
          <c:h val="0.29158962870227001"/>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68701928075"/>
          <c:y val="2.9636773959740393E-2"/>
          <c:w val="0.87599290298803001"/>
          <c:h val="0.83454930319902476"/>
        </c:manualLayout>
      </c:layout>
      <c:barChart>
        <c:barDir val="col"/>
        <c:grouping val="clustered"/>
        <c:varyColors val="0"/>
        <c:ser>
          <c:idx val="0"/>
          <c:order val="0"/>
          <c:tx>
            <c:strRef>
              <c:f>DataF6!$C$2</c:f>
              <c:strCache>
                <c:ptCount val="1"/>
                <c:pt idx="0">
                  <c:v>Where the shifted profits come from</c:v>
                </c:pt>
              </c:strCache>
            </c:strRef>
          </c:tx>
          <c:spPr>
            <a:solidFill>
              <a:schemeClr val="accent2">
                <a:lumMod val="60000"/>
                <a:lumOff val="40000"/>
              </a:schemeClr>
            </a:solidFill>
          </c:spPr>
          <c:invertIfNegative val="0"/>
          <c:cat>
            <c:strRef>
              <c:f>DataF6!$B$3:$B$6</c:f>
              <c:strCache>
                <c:ptCount val="4"/>
                <c:pt idx="0">
                  <c:v>EU</c:v>
                </c:pt>
                <c:pt idx="1">
                  <c:v>US</c:v>
                </c:pt>
                <c:pt idx="2">
                  <c:v>Developing countries</c:v>
                </c:pt>
                <c:pt idx="3">
                  <c:v>Rest of OECD</c:v>
                </c:pt>
              </c:strCache>
            </c:strRef>
          </c:cat>
          <c:val>
            <c:numRef>
              <c:f>DataF6!$C$3:$C$6</c:f>
              <c:numCache>
                <c:formatCode>0%</c:formatCode>
                <c:ptCount val="4"/>
                <c:pt idx="0">
                  <c:v>0.35039159347449211</c:v>
                </c:pt>
                <c:pt idx="1">
                  <c:v>0.23126388034635956</c:v>
                </c:pt>
                <c:pt idx="2">
                  <c:v>0.29412597845123534</c:v>
                </c:pt>
                <c:pt idx="3">
                  <c:v>0.12421854772791288</c:v>
                </c:pt>
              </c:numCache>
            </c:numRef>
          </c:val>
          <c:extLst>
            <c:ext xmlns:c16="http://schemas.microsoft.com/office/drawing/2014/chart" uri="{C3380CC4-5D6E-409C-BE32-E72D297353CC}">
              <c16:uniqueId val="{00000000-9F4E-4DBA-A8C3-50BB71E91B97}"/>
            </c:ext>
          </c:extLst>
        </c:ser>
        <c:ser>
          <c:idx val="1"/>
          <c:order val="1"/>
          <c:tx>
            <c:strRef>
              <c:f>DataF6!$D$2</c:f>
              <c:strCache>
                <c:ptCount val="1"/>
                <c:pt idx="0">
                  <c:v>To whom the shifted profits accrue</c:v>
                </c:pt>
              </c:strCache>
            </c:strRef>
          </c:tx>
          <c:spPr>
            <a:solidFill>
              <a:schemeClr val="accent1">
                <a:lumMod val="60000"/>
                <a:lumOff val="40000"/>
              </a:schemeClr>
            </a:solidFill>
          </c:spPr>
          <c:invertIfNegative val="0"/>
          <c:cat>
            <c:strRef>
              <c:f>DataF6!$B$3:$B$6</c:f>
              <c:strCache>
                <c:ptCount val="4"/>
                <c:pt idx="0">
                  <c:v>EU</c:v>
                </c:pt>
                <c:pt idx="1">
                  <c:v>US</c:v>
                </c:pt>
                <c:pt idx="2">
                  <c:v>Developing countries</c:v>
                </c:pt>
                <c:pt idx="3">
                  <c:v>Rest of OECD</c:v>
                </c:pt>
              </c:strCache>
            </c:strRef>
          </c:cat>
          <c:val>
            <c:numRef>
              <c:f>DataF6!$D$3:$D$6</c:f>
              <c:numCache>
                <c:formatCode>0%</c:formatCode>
                <c:ptCount val="4"/>
                <c:pt idx="0">
                  <c:v>0.28903117557468283</c:v>
                </c:pt>
                <c:pt idx="1">
                  <c:v>0.49543163353131575</c:v>
                </c:pt>
                <c:pt idx="2">
                  <c:v>0.13494225627562323</c:v>
                </c:pt>
                <c:pt idx="3">
                  <c:v>8.0594934618378133E-2</c:v>
                </c:pt>
              </c:numCache>
            </c:numRef>
          </c:val>
          <c:extLst>
            <c:ext xmlns:c16="http://schemas.microsoft.com/office/drawing/2014/chart" uri="{C3380CC4-5D6E-409C-BE32-E72D297353CC}">
              <c16:uniqueId val="{00000001-9F4E-4DBA-A8C3-50BB71E91B97}"/>
            </c:ext>
          </c:extLst>
        </c:ser>
        <c:dLbls>
          <c:showLegendKey val="0"/>
          <c:showVal val="0"/>
          <c:showCatName val="0"/>
          <c:showSerName val="0"/>
          <c:showPercent val="0"/>
          <c:showBubbleSize val="0"/>
        </c:dLbls>
        <c:gapWidth val="150"/>
        <c:axId val="-2070111320"/>
        <c:axId val="-2070123784"/>
      </c:barChart>
      <c:catAx>
        <c:axId val="-2070111320"/>
        <c:scaling>
          <c:orientation val="minMax"/>
        </c:scaling>
        <c:delete val="0"/>
        <c:axPos val="b"/>
        <c:numFmt formatCode="General" sourceLinked="0"/>
        <c:majorTickMark val="none"/>
        <c:minorTickMark val="none"/>
        <c:tickLblPos val="nextTo"/>
        <c:txPr>
          <a:bodyPr/>
          <a:lstStyle/>
          <a:p>
            <a:pPr>
              <a:defRPr sz="1800"/>
            </a:pPr>
            <a:endParaRPr lang="en-US"/>
          </a:p>
        </c:txPr>
        <c:crossAx val="-2070123784"/>
        <c:crosses val="autoZero"/>
        <c:auto val="1"/>
        <c:lblAlgn val="ctr"/>
        <c:lblOffset val="100"/>
        <c:noMultiLvlLbl val="0"/>
      </c:catAx>
      <c:valAx>
        <c:axId val="-2070123784"/>
        <c:scaling>
          <c:orientation val="minMax"/>
          <c:max val="0.52"/>
          <c:min val="0"/>
        </c:scaling>
        <c:delete val="0"/>
        <c:axPos val="l"/>
        <c:majorGridlines>
          <c:spPr>
            <a:ln>
              <a:no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Garamond" panose="02020404030301010803" pitchFamily="18" charset="0"/>
                    <a:ea typeface="+mn-ea"/>
                    <a:cs typeface="+mn-cs"/>
                  </a:defRPr>
                </a:pPr>
                <a:r>
                  <a:rPr lang="en-US" sz="1800" b="0" i="0" baseline="0">
                    <a:effectLst/>
                  </a:rPr>
                  <a:t>% of total profits shifted to tax havens</a:t>
                </a:r>
                <a:endParaRPr lang="en-GB">
                  <a:effectLst/>
                </a:endParaRPr>
              </a:p>
            </c:rich>
          </c:tx>
          <c:layout>
            <c:manualLayout>
              <c:xMode val="edge"/>
              <c:yMode val="edge"/>
              <c:x val="6.3255668861064498E-3"/>
              <c:y val="0.169852897571904"/>
            </c:manualLayout>
          </c:layout>
          <c:overlay val="0"/>
        </c:title>
        <c:numFmt formatCode="0%" sourceLinked="1"/>
        <c:majorTickMark val="none"/>
        <c:minorTickMark val="none"/>
        <c:tickLblPos val="nextTo"/>
        <c:txPr>
          <a:bodyPr/>
          <a:lstStyle/>
          <a:p>
            <a:pPr>
              <a:defRPr sz="1800"/>
            </a:pPr>
            <a:endParaRPr lang="en-US"/>
          </a:p>
        </c:txPr>
        <c:crossAx val="-2070111320"/>
        <c:crosses val="autoZero"/>
        <c:crossBetween val="between"/>
      </c:valAx>
    </c:plotArea>
    <c:legend>
      <c:legendPos val="r"/>
      <c:layout>
        <c:manualLayout>
          <c:xMode val="edge"/>
          <c:yMode val="edge"/>
          <c:x val="0.59287772179909981"/>
          <c:y val="0.12075379698876552"/>
          <c:w val="0.38286627081450902"/>
          <c:h val="0.21984186077158799"/>
        </c:manualLayout>
      </c:layout>
      <c:overlay val="0"/>
      <c:txPr>
        <a:bodyPr/>
        <a:lstStyle/>
        <a:p>
          <a:pPr>
            <a:defRPr sz="1800"/>
          </a:pPr>
          <a:endParaRPr lang="en-US"/>
        </a:p>
      </c:txPr>
    </c:legend>
    <c:plotVisOnly val="1"/>
    <c:dispBlanksAs val="gap"/>
    <c:showDLblsOverMax val="0"/>
  </c:chart>
  <c:spPr>
    <a:ln>
      <a:noFill/>
    </a:ln>
  </c:spPr>
  <c:txPr>
    <a:bodyPr/>
    <a:lstStyle/>
    <a:p>
      <a:pPr>
        <a:defRPr>
          <a:latin typeface="Garamond" panose="02020404030301010803"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b="1"/>
            </a:pPr>
            <a:r>
              <a:rPr lang="en-US" sz="2200" b="1"/>
              <a:t>Pre-tax corporate profits </a:t>
            </a:r>
          </a:p>
          <a:p>
            <a:pPr>
              <a:defRPr sz="2200" b="1"/>
            </a:pPr>
            <a:r>
              <a:rPr lang="en-US" sz="2200" b="0"/>
              <a:t>(%</a:t>
            </a:r>
            <a:r>
              <a:rPr lang="en-US" sz="2200" b="0" baseline="0"/>
              <a:t> of</a:t>
            </a:r>
            <a:r>
              <a:rPr lang="en-US" sz="2200" b="0"/>
              <a:t> compensation of employees)</a:t>
            </a:r>
          </a:p>
        </c:rich>
      </c:tx>
      <c:layout>
        <c:manualLayout>
          <c:xMode val="edge"/>
          <c:yMode val="edge"/>
          <c:x val="0.31068737442302502"/>
          <c:y val="4.4865856700039199E-3"/>
        </c:manualLayout>
      </c:layout>
      <c:overlay val="0"/>
    </c:title>
    <c:autoTitleDeleted val="0"/>
    <c:plotArea>
      <c:layout>
        <c:manualLayout>
          <c:layoutTarget val="inner"/>
          <c:xMode val="edge"/>
          <c:yMode val="edge"/>
          <c:x val="7.0089434270561093E-2"/>
          <c:y val="0.156224743093554"/>
          <c:w val="0.92413140187879805"/>
          <c:h val="0.74039912807509201"/>
        </c:manualLayout>
      </c:layout>
      <c:lineChart>
        <c:grouping val="standard"/>
        <c:varyColors val="0"/>
        <c:ser>
          <c:idx val="0"/>
          <c:order val="0"/>
          <c:spPr>
            <a:ln w="12700">
              <a:solidFill>
                <a:sysClr val="windowText" lastClr="000000"/>
              </a:solidFill>
            </a:ln>
            <a:effectLst/>
          </c:spPr>
          <c:marker>
            <c:symbol val="circle"/>
            <c:size val="10"/>
            <c:spPr>
              <a:solidFill>
                <a:schemeClr val="accent2">
                  <a:lumMod val="60000"/>
                  <a:lumOff val="40000"/>
                </a:schemeClr>
              </a:solidFill>
              <a:ln>
                <a:solidFill>
                  <a:sysClr val="windowText" lastClr="000000"/>
                </a:solidFill>
              </a:ln>
              <a:effectLst/>
            </c:spPr>
          </c:marker>
          <c:cat>
            <c:numRef>
              <c:f>DataF8a!$A$9:$A$54</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DataF8a!$P$9:$P$54</c:f>
              <c:numCache>
                <c:formatCode>0%</c:formatCode>
                <c:ptCount val="46"/>
                <c:pt idx="0">
                  <c:v>0.23080268935530338</c:v>
                </c:pt>
                <c:pt idx="1">
                  <c:v>0.21800852082615518</c:v>
                </c:pt>
                <c:pt idx="2">
                  <c:v>0.26780536894051832</c:v>
                </c:pt>
                <c:pt idx="3">
                  <c:v>0.31367849585788288</c:v>
                </c:pt>
                <c:pt idx="4">
                  <c:v>0.30890059144264653</c:v>
                </c:pt>
                <c:pt idx="5">
                  <c:v>0.25706526055324347</c:v>
                </c:pt>
                <c:pt idx="6">
                  <c:v>0.31288244054964903</c:v>
                </c:pt>
                <c:pt idx="7">
                  <c:v>0.36321140748266556</c:v>
                </c:pt>
                <c:pt idx="8">
                  <c:v>0.36863779566739352</c:v>
                </c:pt>
                <c:pt idx="9">
                  <c:v>0.34772114122128961</c:v>
                </c:pt>
                <c:pt idx="10">
                  <c:v>0.27206662611174393</c:v>
                </c:pt>
                <c:pt idx="11">
                  <c:v>0.3228397581806845</c:v>
                </c:pt>
                <c:pt idx="12">
                  <c:v>0.31704570415382954</c:v>
                </c:pt>
                <c:pt idx="13">
                  <c:v>0.34490192644404988</c:v>
                </c:pt>
                <c:pt idx="14">
                  <c:v>0.40440838245858612</c:v>
                </c:pt>
                <c:pt idx="15">
                  <c:v>0.45178988126401465</c:v>
                </c:pt>
                <c:pt idx="16">
                  <c:v>0.45687312648870038</c:v>
                </c:pt>
                <c:pt idx="17">
                  <c:v>0.48672108539503189</c:v>
                </c:pt>
                <c:pt idx="18">
                  <c:v>0.51039705952939074</c:v>
                </c:pt>
                <c:pt idx="19">
                  <c:v>0.55776501217785768</c:v>
                </c:pt>
                <c:pt idx="20">
                  <c:v>0.5419719997833512</c:v>
                </c:pt>
                <c:pt idx="21">
                  <c:v>0.5309399839743375</c:v>
                </c:pt>
                <c:pt idx="22">
                  <c:v>0.53900303591472831</c:v>
                </c:pt>
                <c:pt idx="23">
                  <c:v>0.59479000880371258</c:v>
                </c:pt>
                <c:pt idx="24">
                  <c:v>0.67311394042642403</c:v>
                </c:pt>
                <c:pt idx="25">
                  <c:v>0.83706523851693215</c:v>
                </c:pt>
                <c:pt idx="26">
                  <c:v>0.79075809323236679</c:v>
                </c:pt>
                <c:pt idx="27">
                  <c:v>0.94773791736619573</c:v>
                </c:pt>
                <c:pt idx="28">
                  <c:v>1.3521438475042165</c:v>
                </c:pt>
                <c:pt idx="29">
                  <c:v>1.347181008902077</c:v>
                </c:pt>
                <c:pt idx="30">
                  <c:v>1.4607697635302266</c:v>
                </c:pt>
                <c:pt idx="31">
                  <c:v>1.4142301943198805</c:v>
                </c:pt>
                <c:pt idx="32">
                  <c:v>1.5262227292171682</c:v>
                </c:pt>
                <c:pt idx="33">
                  <c:v>1.4719970425919569</c:v>
                </c:pt>
                <c:pt idx="34">
                  <c:v>1.3738694933385198</c:v>
                </c:pt>
                <c:pt idx="35">
                  <c:v>1.2751442794836778</c:v>
                </c:pt>
                <c:pt idx="36">
                  <c:v>1.2763318219044004</c:v>
                </c:pt>
                <c:pt idx="37">
                  <c:v>1.3044905701674387</c:v>
                </c:pt>
                <c:pt idx="38">
                  <c:v>1.0291890527530378</c:v>
                </c:pt>
                <c:pt idx="39">
                  <c:v>1.038748895124795</c:v>
                </c:pt>
                <c:pt idx="40">
                  <c:v>1.3050966519004552</c:v>
                </c:pt>
                <c:pt idx="41">
                  <c:v>1.4305669514978654</c:v>
                </c:pt>
                <c:pt idx="42">
                  <c:v>1.5174911042131227</c:v>
                </c:pt>
                <c:pt idx="43">
                  <c:v>1.588801101889143</c:v>
                </c:pt>
                <c:pt idx="44">
                  <c:v>1.7444641922300521</c:v>
                </c:pt>
                <c:pt idx="45">
                  <c:v>2.4170053053193823</c:v>
                </c:pt>
              </c:numCache>
            </c:numRef>
          </c:val>
          <c:smooth val="0"/>
          <c:extLst>
            <c:ext xmlns:c16="http://schemas.microsoft.com/office/drawing/2014/chart" uri="{C3380CC4-5D6E-409C-BE32-E72D297353CC}">
              <c16:uniqueId val="{00000000-031C-4692-A13B-43C6E9AFA7F4}"/>
            </c:ext>
          </c:extLst>
        </c:ser>
        <c:ser>
          <c:idx val="1"/>
          <c:order val="1"/>
          <c:spPr>
            <a:ln w="12700">
              <a:solidFill>
                <a:schemeClr val="tx1"/>
              </a:solidFill>
            </a:ln>
            <a:effectLst/>
          </c:spPr>
          <c:marker>
            <c:symbol val="circle"/>
            <c:size val="10"/>
            <c:spPr>
              <a:solidFill>
                <a:schemeClr val="tx2">
                  <a:lumMod val="60000"/>
                  <a:lumOff val="40000"/>
                </a:schemeClr>
              </a:solidFill>
              <a:ln>
                <a:solidFill>
                  <a:schemeClr val="tx1"/>
                </a:solidFill>
              </a:ln>
              <a:effectLst/>
            </c:spPr>
          </c:marker>
          <c:cat>
            <c:numRef>
              <c:f>DataF8a!$A$9:$A$54</c:f>
              <c:numCache>
                <c:formatCode>General</c:formatCode>
                <c:ptCount val="46"/>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numCache>
            </c:numRef>
          </c:cat>
          <c:val>
            <c:numRef>
              <c:f>DataF8a!$E$9:$E$54</c:f>
              <c:numCache>
                <c:formatCode>0%</c:formatCode>
                <c:ptCount val="46"/>
                <c:pt idx="0">
                  <c:v>0.2082585864676767</c:v>
                </c:pt>
                <c:pt idx="1">
                  <c:v>0.22816316850468396</c:v>
                </c:pt>
                <c:pt idx="2">
                  <c:v>0.23830446205438197</c:v>
                </c:pt>
                <c:pt idx="3">
                  <c:v>0.23437452477265122</c:v>
                </c:pt>
                <c:pt idx="4">
                  <c:v>0.19836070684990348</c:v>
                </c:pt>
                <c:pt idx="5">
                  <c:v>0.21795211387638055</c:v>
                </c:pt>
                <c:pt idx="6">
                  <c:v>0.24220473179004845</c:v>
                </c:pt>
                <c:pt idx="7">
                  <c:v>0.24967862992681059</c:v>
                </c:pt>
                <c:pt idx="8">
                  <c:v>0.25274726516845297</c:v>
                </c:pt>
                <c:pt idx="9">
                  <c:v>0.22419634403613548</c:v>
                </c:pt>
                <c:pt idx="10">
                  <c:v>0.18160749108668492</c:v>
                </c:pt>
                <c:pt idx="11">
                  <c:v>0.19014621085627487</c:v>
                </c:pt>
                <c:pt idx="12">
                  <c:v>0.16775127557222333</c:v>
                </c:pt>
                <c:pt idx="13">
                  <c:v>0.19527044006563291</c:v>
                </c:pt>
                <c:pt idx="14">
                  <c:v>0.21865506784484687</c:v>
                </c:pt>
                <c:pt idx="15">
                  <c:v>0.21490274027789552</c:v>
                </c:pt>
                <c:pt idx="16">
                  <c:v>0.18231029858653452</c:v>
                </c:pt>
                <c:pt idx="17">
                  <c:v>0.18558160680652072</c:v>
                </c:pt>
                <c:pt idx="18">
                  <c:v>0.19190095035281771</c:v>
                </c:pt>
                <c:pt idx="19">
                  <c:v>0.17965047477223955</c:v>
                </c:pt>
                <c:pt idx="20">
                  <c:v>0.16781584714661693</c:v>
                </c:pt>
                <c:pt idx="21">
                  <c:v>0.17934296827668558</c:v>
                </c:pt>
                <c:pt idx="22">
                  <c:v>0.18018559939714487</c:v>
                </c:pt>
                <c:pt idx="23">
                  <c:v>0.18953404527816489</c:v>
                </c:pt>
                <c:pt idx="24">
                  <c:v>0.21749526427568897</c:v>
                </c:pt>
                <c:pt idx="25">
                  <c:v>0.23206331670187846</c:v>
                </c:pt>
                <c:pt idx="26">
                  <c:v>0.24641288527563932</c:v>
                </c:pt>
                <c:pt idx="27">
                  <c:v>0.2495081184847342</c:v>
                </c:pt>
                <c:pt idx="28">
                  <c:v>0.21876697797609326</c:v>
                </c:pt>
                <c:pt idx="29">
                  <c:v>0.20684594572880904</c:v>
                </c:pt>
                <c:pt idx="30">
                  <c:v>0.1764586883223366</c:v>
                </c:pt>
                <c:pt idx="31">
                  <c:v>0.16654651096479925</c:v>
                </c:pt>
                <c:pt idx="32">
                  <c:v>0.20391489173238503</c:v>
                </c:pt>
                <c:pt idx="33">
                  <c:v>0.23274812538919093</c:v>
                </c:pt>
                <c:pt idx="34">
                  <c:v>0.26708848463815243</c:v>
                </c:pt>
                <c:pt idx="35">
                  <c:v>0.29214590679432006</c:v>
                </c:pt>
                <c:pt idx="36">
                  <c:v>0.30717164524094992</c:v>
                </c:pt>
                <c:pt idx="37">
                  <c:v>0.25434633770491133</c:v>
                </c:pt>
                <c:pt idx="38">
                  <c:v>0.19718266519613323</c:v>
                </c:pt>
                <c:pt idx="39">
                  <c:v>0.24653510492083217</c:v>
                </c:pt>
                <c:pt idx="40">
                  <c:v>0.30828673363313225</c:v>
                </c:pt>
                <c:pt idx="41">
                  <c:v>0.30459445622641695</c:v>
                </c:pt>
                <c:pt idx="42">
                  <c:v>0.3186913851945774</c:v>
                </c:pt>
                <c:pt idx="43">
                  <c:v>0.31649327580411218</c:v>
                </c:pt>
                <c:pt idx="44">
                  <c:v>0.32635651051223613</c:v>
                </c:pt>
                <c:pt idx="45">
                  <c:v>0.31375766594357318</c:v>
                </c:pt>
              </c:numCache>
            </c:numRef>
          </c:val>
          <c:smooth val="0"/>
          <c:extLst>
            <c:ext xmlns:c16="http://schemas.microsoft.com/office/drawing/2014/chart" uri="{C3380CC4-5D6E-409C-BE32-E72D297353CC}">
              <c16:uniqueId val="{00000001-031C-4692-A13B-43C6E9AFA7F4}"/>
            </c:ext>
          </c:extLst>
        </c:ser>
        <c:dLbls>
          <c:showLegendKey val="0"/>
          <c:showVal val="0"/>
          <c:showCatName val="0"/>
          <c:showSerName val="0"/>
          <c:showPercent val="0"/>
          <c:showBubbleSize val="0"/>
        </c:dLbls>
        <c:marker val="1"/>
        <c:smooth val="0"/>
        <c:axId val="-2093665576"/>
        <c:axId val="-2093494968"/>
      </c:lineChart>
      <c:catAx>
        <c:axId val="-2093665576"/>
        <c:scaling>
          <c:orientation val="minMax"/>
        </c:scaling>
        <c:delete val="0"/>
        <c:axPos val="b"/>
        <c:numFmt formatCode="General" sourceLinked="1"/>
        <c:majorTickMark val="none"/>
        <c:minorTickMark val="none"/>
        <c:tickLblPos val="nextTo"/>
        <c:txPr>
          <a:bodyPr/>
          <a:lstStyle/>
          <a:p>
            <a:pPr>
              <a:defRPr sz="1800"/>
            </a:pPr>
            <a:endParaRPr lang="en-US"/>
          </a:p>
        </c:txPr>
        <c:crossAx val="-2093494968"/>
        <c:crosses val="autoZero"/>
        <c:auto val="1"/>
        <c:lblAlgn val="ctr"/>
        <c:lblOffset val="100"/>
        <c:tickLblSkip val="5"/>
        <c:noMultiLvlLbl val="0"/>
      </c:catAx>
      <c:valAx>
        <c:axId val="-2093494968"/>
        <c:scaling>
          <c:orientation val="minMax"/>
          <c:max val="2.5"/>
        </c:scaling>
        <c:delete val="0"/>
        <c:axPos val="l"/>
        <c:majorGridlines>
          <c:spPr>
            <a:ln>
              <a:noFill/>
            </a:ln>
          </c:spPr>
        </c:majorGridlines>
        <c:numFmt formatCode="0%" sourceLinked="1"/>
        <c:majorTickMark val="none"/>
        <c:minorTickMark val="none"/>
        <c:tickLblPos val="nextTo"/>
        <c:txPr>
          <a:bodyPr/>
          <a:lstStyle/>
          <a:p>
            <a:pPr>
              <a:defRPr sz="1800"/>
            </a:pPr>
            <a:endParaRPr lang="en-US"/>
          </a:p>
        </c:txPr>
        <c:crossAx val="-2093665576"/>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tx1">
                    <a:lumMod val="65000"/>
                    <a:lumOff val="35000"/>
                  </a:schemeClr>
                </a:solidFill>
                <a:latin typeface="Garamond" panose="02020404030301010803" pitchFamily="18" charset="0"/>
                <a:ea typeface="+mn-ea"/>
                <a:cs typeface="+mn-cs"/>
              </a:defRPr>
            </a:pPr>
            <a:r>
              <a:rPr lang="en-US" sz="2200" b="1">
                <a:solidFill>
                  <a:schemeClr val="tx1"/>
                </a:solidFill>
              </a:rPr>
              <a:t>Capital shares in the corporate sector </a:t>
            </a:r>
          </a:p>
          <a:p>
            <a:pPr>
              <a:defRPr sz="2200"/>
            </a:pPr>
            <a:r>
              <a:rPr lang="en-US" sz="2200">
                <a:solidFill>
                  <a:schemeClr val="tx1"/>
                </a:solidFill>
              </a:rPr>
              <a:t>(average</a:t>
            </a:r>
            <a:r>
              <a:rPr lang="en-US" sz="2200" baseline="0">
                <a:solidFill>
                  <a:schemeClr val="tx1"/>
                </a:solidFill>
              </a:rPr>
              <a:t> of Germany, France, Italy)</a:t>
            </a:r>
            <a:endParaRPr lang="en-US" sz="2200">
              <a:solidFill>
                <a:schemeClr val="tx1"/>
              </a:solidFill>
            </a:endParaRPr>
          </a:p>
        </c:rich>
      </c:tx>
      <c:layout>
        <c:manualLayout>
          <c:xMode val="edge"/>
          <c:yMode val="edge"/>
          <c:x val="0.28756808395308098"/>
          <c:y val="1.2150538474552514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chemeClr val="tx1">
                  <a:lumMod val="65000"/>
                  <a:lumOff val="35000"/>
                </a:schemeClr>
              </a:solidFill>
              <a:latin typeface="Garamond" panose="02020404030301010803" pitchFamily="18" charset="0"/>
              <a:ea typeface="+mn-ea"/>
              <a:cs typeface="+mn-cs"/>
            </a:defRPr>
          </a:pPr>
          <a:endParaRPr lang="en-US"/>
        </a:p>
      </c:txPr>
    </c:title>
    <c:autoTitleDeleted val="0"/>
    <c:plotArea>
      <c:layout>
        <c:manualLayout>
          <c:layoutTarget val="inner"/>
          <c:xMode val="edge"/>
          <c:yMode val="edge"/>
          <c:x val="7.8385536848973619E-2"/>
          <c:y val="0.10655527928937528"/>
          <c:w val="0.89664533657018097"/>
          <c:h val="0.82846963649001237"/>
        </c:manualLayout>
      </c:layout>
      <c:lineChart>
        <c:grouping val="standard"/>
        <c:varyColors val="0"/>
        <c:ser>
          <c:idx val="0"/>
          <c:order val="0"/>
          <c:spPr>
            <a:ln w="28575" cap="rnd">
              <a:solidFill>
                <a:schemeClr val="accent1"/>
              </a:solidFill>
              <a:round/>
            </a:ln>
            <a:effectLst/>
          </c:spPr>
          <c:marker>
            <c:symbol val="none"/>
          </c:marker>
          <c:cat>
            <c:numRef>
              <c:f>DataF8b!$A$3:$A$33</c:f>
              <c:numCache>
                <c:formatCode>General</c:formatCode>
                <c:ptCount val="3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numCache>
            </c:numRef>
          </c:cat>
          <c:val>
            <c:numRef>
              <c:f>DataF8b!$N$3:$N$33</c:f>
              <c:numCache>
                <c:formatCode>0%</c:formatCode>
                <c:ptCount val="31"/>
                <c:pt idx="0">
                  <c:v>0.30402141689606704</c:v>
                </c:pt>
                <c:pt idx="1">
                  <c:v>0.32055029815263159</c:v>
                </c:pt>
                <c:pt idx="2">
                  <c:v>0.31537624924909247</c:v>
                </c:pt>
                <c:pt idx="3">
                  <c:v>0.32714206441754867</c:v>
                </c:pt>
                <c:pt idx="4">
                  <c:v>0.3325608132996607</c:v>
                </c:pt>
                <c:pt idx="5">
                  <c:v>0.32950346265182101</c:v>
                </c:pt>
                <c:pt idx="6">
                  <c:v>0.31763651807259136</c:v>
                </c:pt>
                <c:pt idx="7">
                  <c:v>0.30339351517354091</c:v>
                </c:pt>
                <c:pt idx="8">
                  <c:v>0.30706638493052957</c:v>
                </c:pt>
                <c:pt idx="9">
                  <c:v>0.31763635712600602</c:v>
                </c:pt>
                <c:pt idx="10">
                  <c:v>0.32320561011632282</c:v>
                </c:pt>
                <c:pt idx="11">
                  <c:v>0.32375770807266235</c:v>
                </c:pt>
                <c:pt idx="12">
                  <c:v>0.32836884260177612</c:v>
                </c:pt>
                <c:pt idx="13">
                  <c:v>0.33853723605473834</c:v>
                </c:pt>
                <c:pt idx="14">
                  <c:v>0.33526390790939331</c:v>
                </c:pt>
                <c:pt idx="15">
                  <c:v>0.33777030309041339</c:v>
                </c:pt>
                <c:pt idx="16">
                  <c:v>0.3435778220494588</c:v>
                </c:pt>
                <c:pt idx="17">
                  <c:v>0.3394497235616048</c:v>
                </c:pt>
                <c:pt idx="18">
                  <c:v>0.33214579025904339</c:v>
                </c:pt>
                <c:pt idx="19">
                  <c:v>0.33807226022084552</c:v>
                </c:pt>
                <c:pt idx="20">
                  <c:v>0.33476982514063519</c:v>
                </c:pt>
                <c:pt idx="21">
                  <c:v>0.33936524391174316</c:v>
                </c:pt>
                <c:pt idx="22">
                  <c:v>0.34664108355840045</c:v>
                </c:pt>
                <c:pt idx="23">
                  <c:v>0.33795865376790363</c:v>
                </c:pt>
                <c:pt idx="24">
                  <c:v>0.30603869756062824</c:v>
                </c:pt>
                <c:pt idx="25">
                  <c:v>0.31135757764180499</c:v>
                </c:pt>
                <c:pt idx="26">
                  <c:v>0.31170501311620075</c:v>
                </c:pt>
                <c:pt idx="27">
                  <c:v>0.30040715138117474</c:v>
                </c:pt>
                <c:pt idx="28">
                  <c:v>0.29939546187718707</c:v>
                </c:pt>
                <c:pt idx="29">
                  <c:v>0.30258278052012128</c:v>
                </c:pt>
                <c:pt idx="30">
                  <c:v>0.30351414283116657</c:v>
                </c:pt>
              </c:numCache>
            </c:numRef>
          </c:val>
          <c:smooth val="0"/>
          <c:extLst>
            <c:ext xmlns:c16="http://schemas.microsoft.com/office/drawing/2014/chart" uri="{C3380CC4-5D6E-409C-BE32-E72D297353CC}">
              <c16:uniqueId val="{00000000-A1E0-DE41-8DE4-AF9A06495D4D}"/>
            </c:ext>
          </c:extLst>
        </c:ser>
        <c:ser>
          <c:idx val="1"/>
          <c:order val="1"/>
          <c:spPr>
            <a:ln w="28575" cap="rnd">
              <a:solidFill>
                <a:schemeClr val="accent2"/>
              </a:solidFill>
              <a:round/>
            </a:ln>
            <a:effectLst/>
          </c:spPr>
          <c:marker>
            <c:symbol val="none"/>
          </c:marker>
          <c:errBars>
            <c:errDir val="y"/>
            <c:errBarType val="both"/>
            <c:errValType val="cust"/>
            <c:noEndCap val="0"/>
            <c:plus>
              <c:numRef>
                <c:f>DataF8b!$S$3:$S$33</c:f>
                <c:numCache>
                  <c:formatCode>General</c:formatCode>
                  <c:ptCount val="31"/>
                  <c:pt idx="0">
                    <c:v>0</c:v>
                  </c:pt>
                  <c:pt idx="1">
                    <c:v>3.1959865219099992E-4</c:v>
                  </c:pt>
                  <c:pt idx="2">
                    <c:v>6.3133903466872088E-4</c:v>
                  </c:pt>
                  <c:pt idx="3">
                    <c:v>9.6029133693431579E-4</c:v>
                  </c:pt>
                  <c:pt idx="4">
                    <c:v>1.2829244006917762E-3</c:v>
                  </c:pt>
                  <c:pt idx="5">
                    <c:v>1.5849656893851538E-3</c:v>
                  </c:pt>
                  <c:pt idx="6">
                    <c:v>1.8651494837225724E-3</c:v>
                  </c:pt>
                  <c:pt idx="7">
                    <c:v>2.1201942410253305E-3</c:v>
                  </c:pt>
                  <c:pt idx="8">
                    <c:v>2.4204419010624978E-3</c:v>
                  </c:pt>
                  <c:pt idx="9">
                    <c:v>2.7486943397637131E-3</c:v>
                  </c:pt>
                  <c:pt idx="10">
                    <c:v>3.05539044514197E-3</c:v>
                  </c:pt>
                  <c:pt idx="11">
                    <c:v>3.3454457379270552E-3</c:v>
                  </c:pt>
                  <c:pt idx="12">
                    <c:v>3.6567440984380251E-3</c:v>
                  </c:pt>
                  <c:pt idx="13">
                    <c:v>3.9933962610393947E-3</c:v>
                  </c:pt>
                  <c:pt idx="14">
                    <c:v>4.2629919172351705E-3</c:v>
                  </c:pt>
                  <c:pt idx="15">
                    <c:v>4.5480477034114952E-3</c:v>
                  </c:pt>
                  <c:pt idx="16">
                    <c:v>4.8569892493958156E-3</c:v>
                  </c:pt>
                  <c:pt idx="17">
                    <c:v>5.1131788374567666E-3</c:v>
                  </c:pt>
                  <c:pt idx="18">
                    <c:v>5.3424493396443395E-3</c:v>
                  </c:pt>
                  <c:pt idx="19">
                    <c:v>5.6500826553322891E-3</c:v>
                  </c:pt>
                  <c:pt idx="20">
                    <c:v>5.8928540973737786E-3</c:v>
                  </c:pt>
                  <c:pt idx="21">
                    <c:v>6.1712742268800191E-3</c:v>
                  </c:pt>
                  <c:pt idx="22">
                    <c:v>6.4788548114554367E-3</c:v>
                  </c:pt>
                  <c:pt idx="23">
                    <c:v>6.6850513481035434E-3</c:v>
                  </c:pt>
                  <c:pt idx="24">
                    <c:v>6.6813803218532808E-3</c:v>
                  </c:pt>
                  <c:pt idx="25">
                    <c:v>6.96246026792946E-3</c:v>
                  </c:pt>
                  <c:pt idx="26">
                    <c:v>7.1959624287974977E-3</c:v>
                  </c:pt>
                  <c:pt idx="27">
                    <c:v>7.3228883315383797E-3</c:v>
                  </c:pt>
                  <c:pt idx="28">
                    <c:v>7.5331084916452351E-3</c:v>
                  </c:pt>
                  <c:pt idx="29">
                    <c:v>7.7883254998609708E-3</c:v>
                  </c:pt>
                  <c:pt idx="30">
                    <c:v>8.0470700112598159E-3</c:v>
                  </c:pt>
                </c:numCache>
              </c:numRef>
            </c:plus>
            <c:minus>
              <c:numRef>
                <c:f>DataF8b!$R$3:$R$33</c:f>
                <c:numCache>
                  <c:formatCode>General</c:formatCode>
                  <c:ptCount val="31"/>
                  <c:pt idx="0">
                    <c:v>0</c:v>
                  </c:pt>
                  <c:pt idx="1">
                    <c:v>6.4815065091144985E-4</c:v>
                  </c:pt>
                  <c:pt idx="2">
                    <c:v>1.2822798565899629E-3</c:v>
                  </c:pt>
                  <c:pt idx="3">
                    <c:v>1.9536559320342817E-3</c:v>
                  </c:pt>
                  <c:pt idx="4">
                    <c:v>2.6144736811722358E-3</c:v>
                  </c:pt>
                  <c:pt idx="5">
                    <c:v>3.2352046809512869E-3</c:v>
                  </c:pt>
                  <c:pt idx="6">
                    <c:v>3.8114064518541824E-3</c:v>
                  </c:pt>
                  <c:pt idx="7">
                    <c:v>4.3365961389707497E-3</c:v>
                  </c:pt>
                  <c:pt idx="8">
                    <c:v>4.9574477618662405E-3</c:v>
                  </c:pt>
                  <c:pt idx="9">
                    <c:v>5.6398705430248941E-3</c:v>
                  </c:pt>
                  <c:pt idx="10">
                    <c:v>6.2787227501875931E-3</c:v>
                  </c:pt>
                  <c:pt idx="11">
                    <c:v>6.8851814684882662E-3</c:v>
                  </c:pt>
                  <c:pt idx="12">
                    <c:v>7.5389069924194918E-3</c:v>
                  </c:pt>
                  <c:pt idx="13">
                    <c:v>8.2483839559153171E-3</c:v>
                  </c:pt>
                  <c:pt idx="14">
                    <c:v>8.8155343012917831E-3</c:v>
                  </c:pt>
                  <c:pt idx="15">
                    <c:v>9.4172794994588638E-3</c:v>
                  </c:pt>
                  <c:pt idx="16">
                    <c:v>1.0076944180394509E-2</c:v>
                  </c:pt>
                  <c:pt idx="17">
                    <c:v>1.062250612009169E-2</c:v>
                  </c:pt>
                  <c:pt idx="18">
                    <c:v>1.1110057893181091E-2</c:v>
                  </c:pt>
                  <c:pt idx="19">
                    <c:v>1.1774099899630963E-2</c:v>
                  </c:pt>
                  <c:pt idx="20">
                    <c:v>1.2296422136161167E-2</c:v>
                  </c:pt>
                  <c:pt idx="21">
                    <c:v>1.2906725093097426E-2</c:v>
                  </c:pt>
                  <c:pt idx="22">
                    <c:v>1.3579384483738632E-2</c:v>
                  </c:pt>
                  <c:pt idx="23">
                    <c:v>1.4018620205118903E-2</c:v>
                  </c:pt>
                  <c:pt idx="24">
                    <c:v>1.3984984584346216E-2</c:v>
                  </c:pt>
                  <c:pt idx="25">
                    <c:v>1.4606833945102871E-2</c:v>
                  </c:pt>
                  <c:pt idx="26">
                    <c:v>1.5118825558905424E-2</c:v>
                  </c:pt>
                  <c:pt idx="27">
                    <c:v>1.5384133022693647E-2</c:v>
                  </c:pt>
                  <c:pt idx="28">
                    <c:v>1.5845028480149403E-2</c:v>
                  </c:pt>
                  <c:pt idx="29">
                    <c:v>1.6409718923309724E-2</c:v>
                  </c:pt>
                  <c:pt idx="30">
                    <c:v>1.6974036582610874E-2</c:v>
                  </c:pt>
                </c:numCache>
              </c:numRef>
            </c:minus>
            <c:spPr>
              <a:noFill/>
              <a:ln w="9525" cap="flat" cmpd="sng" algn="ctr">
                <a:solidFill>
                  <a:schemeClr val="tx1">
                    <a:lumMod val="65000"/>
                    <a:lumOff val="35000"/>
                  </a:schemeClr>
                </a:solidFill>
                <a:round/>
              </a:ln>
              <a:effectLst/>
            </c:spPr>
          </c:errBars>
          <c:cat>
            <c:numRef>
              <c:f>DataF8b!$A$3:$A$33</c:f>
              <c:numCache>
                <c:formatCode>General</c:formatCode>
                <c:ptCount val="31"/>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numCache>
            </c:numRef>
          </c:cat>
          <c:val>
            <c:numRef>
              <c:f>DataF8b!$O$3:$O$33</c:f>
              <c:numCache>
                <c:formatCode>0%</c:formatCode>
                <c:ptCount val="31"/>
                <c:pt idx="0">
                  <c:v>0.30402141689606704</c:v>
                </c:pt>
                <c:pt idx="1">
                  <c:v>0.32218256697925968</c:v>
                </c:pt>
                <c:pt idx="2">
                  <c:v>0.31861039977847982</c:v>
                </c:pt>
                <c:pt idx="3">
                  <c:v>0.3320779728774414</c:v>
                </c:pt>
                <c:pt idx="4">
                  <c:v>0.33917782246178368</c:v>
                </c:pt>
                <c:pt idx="5">
                  <c:v>0.3377051012081666</c:v>
                </c:pt>
                <c:pt idx="6">
                  <c:v>0.32731015827039206</c:v>
                </c:pt>
                <c:pt idx="7">
                  <c:v>0.31441066096850911</c:v>
                </c:pt>
                <c:pt idx="8">
                  <c:v>0.31967855637840026</c:v>
                </c:pt>
                <c:pt idx="9">
                  <c:v>0.33201152445275017</c:v>
                </c:pt>
                <c:pt idx="10">
                  <c:v>0.33923458356945796</c:v>
                </c:pt>
                <c:pt idx="11">
                  <c:v>0.34136285792723581</c:v>
                </c:pt>
                <c:pt idx="12">
                  <c:v>0.34768079026987531</c:v>
                </c:pt>
                <c:pt idx="13">
                  <c:v>0.35970832309337913</c:v>
                </c:pt>
                <c:pt idx="14">
                  <c:v>0.35791864865278084</c:v>
                </c:pt>
                <c:pt idx="15">
                  <c:v>0.3620047013818028</c:v>
                </c:pt>
                <c:pt idx="16">
                  <c:v>0.36956488182849717</c:v>
                </c:pt>
                <c:pt idx="17">
                  <c:v>0.36688273617655764</c:v>
                </c:pt>
                <c:pt idx="18">
                  <c:v>0.36086933999437365</c:v>
                </c:pt>
                <c:pt idx="19">
                  <c:v>0.36858079795852494</c:v>
                </c:pt>
                <c:pt idx="20">
                  <c:v>0.36667831293157782</c:v>
                </c:pt>
                <c:pt idx="21">
                  <c:v>0.37294178944964712</c:v>
                </c:pt>
                <c:pt idx="22">
                  <c:v>0.38205166448839373</c:v>
                </c:pt>
                <c:pt idx="23">
                  <c:v>0.37453434235141847</c:v>
                </c:pt>
                <c:pt idx="24">
                  <c:v>0.34245217705101005</c:v>
                </c:pt>
                <c:pt idx="25">
                  <c:v>0.34948782349857188</c:v>
                </c:pt>
                <c:pt idx="26">
                  <c:v>0.35123617479218211</c:v>
                </c:pt>
                <c:pt idx="27">
                  <c:v>0.34062749020170974</c:v>
                </c:pt>
                <c:pt idx="28">
                  <c:v>0.34087696603481898</c:v>
                </c:pt>
                <c:pt idx="29">
                  <c:v>0.34562425535945707</c:v>
                </c:pt>
                <c:pt idx="30">
                  <c:v>0.34809059824515404</c:v>
                </c:pt>
              </c:numCache>
            </c:numRef>
          </c:val>
          <c:smooth val="0"/>
          <c:extLst>
            <c:ext xmlns:c16="http://schemas.microsoft.com/office/drawing/2014/chart" uri="{C3380CC4-5D6E-409C-BE32-E72D297353CC}">
              <c16:uniqueId val="{00000001-A1E0-DE41-8DE4-AF9A06495D4D}"/>
            </c:ext>
          </c:extLst>
        </c:ser>
        <c:dLbls>
          <c:showLegendKey val="0"/>
          <c:showVal val="0"/>
          <c:showCatName val="0"/>
          <c:showSerName val="0"/>
          <c:showPercent val="0"/>
          <c:showBubbleSize val="0"/>
        </c:dLbls>
        <c:smooth val="0"/>
        <c:axId val="1762232767"/>
        <c:axId val="1762234415"/>
      </c:lineChart>
      <c:catAx>
        <c:axId val="1762232767"/>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Garamond" panose="02020404030301010803" pitchFamily="18" charset="0"/>
                <a:ea typeface="+mn-ea"/>
                <a:cs typeface="+mn-cs"/>
              </a:defRPr>
            </a:pPr>
            <a:endParaRPr lang="en-US"/>
          </a:p>
        </c:txPr>
        <c:crossAx val="1762234415"/>
        <c:crosses val="autoZero"/>
        <c:auto val="1"/>
        <c:lblAlgn val="ctr"/>
        <c:lblOffset val="100"/>
        <c:tickLblSkip val="5"/>
        <c:tickMarkSkip val="1"/>
        <c:noMultiLvlLbl val="0"/>
      </c:catAx>
      <c:valAx>
        <c:axId val="1762234415"/>
        <c:scaling>
          <c:orientation val="minMax"/>
          <c:max val="0.4"/>
          <c:min val="0.2"/>
        </c:scaling>
        <c:delete val="0"/>
        <c:axPos val="l"/>
        <c:numFmt formatCode="0%" sourceLinked="1"/>
        <c:majorTickMark val="none"/>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1800" b="0" i="0" u="none" strike="noStrike" kern="1200" baseline="0">
                <a:solidFill>
                  <a:schemeClr val="tx1"/>
                </a:solidFill>
                <a:latin typeface="Garamond" panose="02020404030301010803" pitchFamily="18" charset="0"/>
                <a:ea typeface="+mn-ea"/>
                <a:cs typeface="+mn-cs"/>
              </a:defRPr>
            </a:pPr>
            <a:endParaRPr lang="en-US"/>
          </a:p>
        </c:txPr>
        <c:crossAx val="1762232767"/>
        <c:crosses val="autoZero"/>
        <c:crossBetween val="between"/>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200">
          <a:latin typeface="Garamond" panose="02020404030301010803" pitchFamily="18" charset="0"/>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00" b="0"/>
            </a:pPr>
            <a:r>
              <a:rPr lang="en-US" sz="2200" b="1"/>
              <a:t>Pre-tax</a:t>
            </a:r>
            <a:r>
              <a:rPr lang="en-US" sz="2200" b="1" baseline="0"/>
              <a:t> </a:t>
            </a:r>
            <a:r>
              <a:rPr lang="en-US" sz="2200" b="1"/>
              <a:t>corporate</a:t>
            </a:r>
            <a:r>
              <a:rPr lang="en-US" sz="2200" b="1" baseline="0"/>
              <a:t> profits                                                                </a:t>
            </a:r>
            <a:r>
              <a:rPr lang="en-US" sz="2200" b="0" baseline="0"/>
              <a:t>(% of compensation of employees</a:t>
            </a:r>
            <a:r>
              <a:rPr lang="en-US" sz="2200" b="0"/>
              <a:t> )</a:t>
            </a:r>
          </a:p>
        </c:rich>
      </c:tx>
      <c:layout>
        <c:manualLayout>
          <c:xMode val="edge"/>
          <c:yMode val="edge"/>
          <c:x val="0.30674782101624198"/>
          <c:y val="2.0674030625257899E-3"/>
        </c:manualLayout>
      </c:layout>
      <c:overlay val="1"/>
    </c:title>
    <c:autoTitleDeleted val="0"/>
    <c:plotArea>
      <c:layout>
        <c:manualLayout>
          <c:layoutTarget val="inner"/>
          <c:xMode val="edge"/>
          <c:yMode val="edge"/>
          <c:x val="7.8435200722860504E-2"/>
          <c:y val="9.0193426222897999E-2"/>
          <c:w val="0.92030115316855698"/>
          <c:h val="0.67551507064805605"/>
        </c:manualLayout>
      </c:layout>
      <c:barChart>
        <c:barDir val="col"/>
        <c:grouping val="stacked"/>
        <c:varyColors val="0"/>
        <c:ser>
          <c:idx val="0"/>
          <c:order val="0"/>
          <c:tx>
            <c:v>As reported in the national accounts</c:v>
          </c:tx>
          <c:spPr>
            <a:solidFill>
              <a:schemeClr val="tx2">
                <a:lumMod val="60000"/>
                <a:lumOff val="40000"/>
              </a:schemeClr>
            </a:solidFill>
            <a:ln>
              <a:noFill/>
            </a:ln>
          </c:spPr>
          <c:invertIfNegative val="0"/>
          <c:cat>
            <c:strRef>
              <c:f>'DataF3(old)'!$A$2:$A$18</c:f>
              <c:strCache>
                <c:ptCount val="17"/>
                <c:pt idx="0">
                  <c:v>Luxembourg</c:v>
                </c:pt>
                <c:pt idx="1">
                  <c:v>Ireland</c:v>
                </c:pt>
                <c:pt idx="2">
                  <c:v>Puerto Rico</c:v>
                </c:pt>
                <c:pt idx="3">
                  <c:v>Singapore</c:v>
                </c:pt>
                <c:pt idx="4">
                  <c:v>Hong Kong</c:v>
                </c:pt>
                <c:pt idx="5">
                  <c:v>Netherlands</c:v>
                </c:pt>
                <c:pt idx="6">
                  <c:v>Belgium</c:v>
                </c:pt>
                <c:pt idx="7">
                  <c:v>Germany</c:v>
                </c:pt>
                <c:pt idx="8">
                  <c:v>Italy</c:v>
                </c:pt>
                <c:pt idx="9">
                  <c:v>United Kingdom</c:v>
                </c:pt>
                <c:pt idx="10">
                  <c:v>Japan</c:v>
                </c:pt>
                <c:pt idx="11">
                  <c:v>Spain</c:v>
                </c:pt>
                <c:pt idx="12">
                  <c:v>Australia</c:v>
                </c:pt>
                <c:pt idx="13">
                  <c:v>United States</c:v>
                </c:pt>
                <c:pt idx="14">
                  <c:v>Switzerland</c:v>
                </c:pt>
                <c:pt idx="15">
                  <c:v>Canada</c:v>
                </c:pt>
                <c:pt idx="16">
                  <c:v>France</c:v>
                </c:pt>
              </c:strCache>
            </c:strRef>
          </c:cat>
          <c:val>
            <c:numRef>
              <c:f>'DataF3(old)'!$B$2:$B$18</c:f>
              <c:numCache>
                <c:formatCode>0%</c:formatCode>
                <c:ptCount val="17"/>
                <c:pt idx="0">
                  <c:v>2.5760594544648772</c:v>
                </c:pt>
                <c:pt idx="1">
                  <c:v>2.4170053053193823</c:v>
                </c:pt>
                <c:pt idx="2">
                  <c:v>2.2852999866399926</c:v>
                </c:pt>
                <c:pt idx="3">
                  <c:v>0.97482127044710287</c:v>
                </c:pt>
                <c:pt idx="4">
                  <c:v>0.89230249376021953</c:v>
                </c:pt>
                <c:pt idx="5">
                  <c:v>0.61488639096018938</c:v>
                </c:pt>
                <c:pt idx="6">
                  <c:v>0.48185631506037491</c:v>
                </c:pt>
                <c:pt idx="7">
                  <c:v>0.45220474547375394</c:v>
                </c:pt>
                <c:pt idx="8">
                  <c:v>0.43094579515647402</c:v>
                </c:pt>
                <c:pt idx="9">
                  <c:v>0.41977482452487414</c:v>
                </c:pt>
                <c:pt idx="10">
                  <c:v>0.41884260770852871</c:v>
                </c:pt>
                <c:pt idx="11">
                  <c:v>0.40428538787668511</c:v>
                </c:pt>
                <c:pt idx="12">
                  <c:v>0.35986511293798373</c:v>
                </c:pt>
                <c:pt idx="13">
                  <c:v>0.31301581156556391</c:v>
                </c:pt>
                <c:pt idx="14">
                  <c:v>0.29546351380205693</c:v>
                </c:pt>
                <c:pt idx="15">
                  <c:v>0.23305888899623428</c:v>
                </c:pt>
                <c:pt idx="16">
                  <c:v>0.21535775015018682</c:v>
                </c:pt>
              </c:numCache>
            </c:numRef>
          </c:val>
          <c:extLst>
            <c:ext xmlns:c16="http://schemas.microsoft.com/office/drawing/2014/chart" uri="{C3380CC4-5D6E-409C-BE32-E72D297353CC}">
              <c16:uniqueId val="{00000000-295F-45AC-B6C8-8A0426A687D6}"/>
            </c:ext>
          </c:extLst>
        </c:ser>
        <c:dLbls>
          <c:showLegendKey val="0"/>
          <c:showVal val="0"/>
          <c:showCatName val="0"/>
          <c:showSerName val="0"/>
          <c:showPercent val="0"/>
          <c:showBubbleSize val="0"/>
        </c:dLbls>
        <c:gapWidth val="150"/>
        <c:overlap val="100"/>
        <c:axId val="-2068373320"/>
        <c:axId val="-2068481160"/>
      </c:barChart>
      <c:lineChart>
        <c:grouping val="standard"/>
        <c:varyColors val="0"/>
        <c:ser>
          <c:idx val="1"/>
          <c:order val="1"/>
          <c:tx>
            <c:strRef>
              <c:f>'DataF3(old)'!$C$1</c:f>
              <c:strCache>
                <c:ptCount val="1"/>
                <c:pt idx="0">
                  <c:v>Average among non-havens</c:v>
                </c:pt>
              </c:strCache>
            </c:strRef>
          </c:tx>
          <c:marker>
            <c:symbol val="none"/>
          </c:marker>
          <c:cat>
            <c:strRef>
              <c:f>'DataF3(old)'!$A$2:$A$17</c:f>
              <c:strCache>
                <c:ptCount val="16"/>
                <c:pt idx="0">
                  <c:v>Luxembourg</c:v>
                </c:pt>
                <c:pt idx="1">
                  <c:v>Ireland</c:v>
                </c:pt>
                <c:pt idx="2">
                  <c:v>Puerto Rico</c:v>
                </c:pt>
                <c:pt idx="3">
                  <c:v>Singapore</c:v>
                </c:pt>
                <c:pt idx="4">
                  <c:v>Hong Kong</c:v>
                </c:pt>
                <c:pt idx="5">
                  <c:v>Netherlands</c:v>
                </c:pt>
                <c:pt idx="6">
                  <c:v>Belgium</c:v>
                </c:pt>
                <c:pt idx="7">
                  <c:v>Germany</c:v>
                </c:pt>
                <c:pt idx="8">
                  <c:v>Italy</c:v>
                </c:pt>
                <c:pt idx="9">
                  <c:v>United Kingdom</c:v>
                </c:pt>
                <c:pt idx="10">
                  <c:v>Japan</c:v>
                </c:pt>
                <c:pt idx="11">
                  <c:v>Spain</c:v>
                </c:pt>
                <c:pt idx="12">
                  <c:v>Australia</c:v>
                </c:pt>
                <c:pt idx="13">
                  <c:v>United States</c:v>
                </c:pt>
                <c:pt idx="14">
                  <c:v>Switzerland</c:v>
                </c:pt>
                <c:pt idx="15">
                  <c:v>Canada</c:v>
                </c:pt>
              </c:strCache>
            </c:strRef>
          </c:cat>
          <c:val>
            <c:numRef>
              <c:f>'DataF3(old)'!$C$2:$C$18</c:f>
              <c:numCache>
                <c:formatCode>0%</c:formatCode>
                <c:ptCount val="17"/>
                <c:pt idx="0">
                  <c:v>0.36081676937669838</c:v>
                </c:pt>
                <c:pt idx="1">
                  <c:v>0.36081676937669838</c:v>
                </c:pt>
                <c:pt idx="2">
                  <c:v>0.36081676937669838</c:v>
                </c:pt>
                <c:pt idx="3">
                  <c:v>0.36081676937669838</c:v>
                </c:pt>
                <c:pt idx="4">
                  <c:v>0.36081676937669838</c:v>
                </c:pt>
                <c:pt idx="5">
                  <c:v>0.36081676937669838</c:v>
                </c:pt>
                <c:pt idx="6">
                  <c:v>0.36081676937669838</c:v>
                </c:pt>
                <c:pt idx="7">
                  <c:v>0.36081676937669838</c:v>
                </c:pt>
                <c:pt idx="8">
                  <c:v>0.36081676937669838</c:v>
                </c:pt>
                <c:pt idx="9">
                  <c:v>0.36081676937669838</c:v>
                </c:pt>
                <c:pt idx="10">
                  <c:v>0.36081676937669838</c:v>
                </c:pt>
                <c:pt idx="11">
                  <c:v>0.36081676937669838</c:v>
                </c:pt>
                <c:pt idx="12">
                  <c:v>0.36081676937669838</c:v>
                </c:pt>
                <c:pt idx="13">
                  <c:v>0.36081676937669838</c:v>
                </c:pt>
                <c:pt idx="14">
                  <c:v>0.36081676937669838</c:v>
                </c:pt>
                <c:pt idx="15">
                  <c:v>0.36081676937669838</c:v>
                </c:pt>
                <c:pt idx="16">
                  <c:v>0.36081676937669838</c:v>
                </c:pt>
              </c:numCache>
            </c:numRef>
          </c:val>
          <c:smooth val="0"/>
          <c:extLst>
            <c:ext xmlns:c16="http://schemas.microsoft.com/office/drawing/2014/chart" uri="{C3380CC4-5D6E-409C-BE32-E72D297353CC}">
              <c16:uniqueId val="{00000002-295F-45AC-B6C8-8A0426A687D6}"/>
            </c:ext>
          </c:extLst>
        </c:ser>
        <c:dLbls>
          <c:showLegendKey val="0"/>
          <c:showVal val="0"/>
          <c:showCatName val="0"/>
          <c:showSerName val="0"/>
          <c:showPercent val="0"/>
          <c:showBubbleSize val="0"/>
        </c:dLbls>
        <c:marker val="1"/>
        <c:smooth val="0"/>
        <c:axId val="-2068373320"/>
        <c:axId val="-2068481160"/>
      </c:lineChart>
      <c:catAx>
        <c:axId val="-2068373320"/>
        <c:scaling>
          <c:orientation val="minMax"/>
        </c:scaling>
        <c:delete val="0"/>
        <c:axPos val="b"/>
        <c:numFmt formatCode="General" sourceLinked="1"/>
        <c:majorTickMark val="none"/>
        <c:minorTickMark val="none"/>
        <c:tickLblPos val="nextTo"/>
        <c:txPr>
          <a:bodyPr rot="-2700000" vert="horz" anchor="ctr" anchorCtr="1"/>
          <a:lstStyle/>
          <a:p>
            <a:pPr>
              <a:defRPr sz="1800"/>
            </a:pPr>
            <a:endParaRPr lang="en-US"/>
          </a:p>
        </c:txPr>
        <c:crossAx val="-2068481160"/>
        <c:crosses val="autoZero"/>
        <c:auto val="1"/>
        <c:lblAlgn val="ctr"/>
        <c:lblOffset val="100"/>
        <c:noMultiLvlLbl val="0"/>
      </c:catAx>
      <c:valAx>
        <c:axId val="-2068481160"/>
        <c:scaling>
          <c:orientation val="minMax"/>
          <c:max val="3"/>
          <c:min val="0"/>
        </c:scaling>
        <c:delete val="0"/>
        <c:axPos val="l"/>
        <c:majorGridlines>
          <c:spPr>
            <a:ln>
              <a:noFill/>
            </a:ln>
          </c:spPr>
        </c:majorGridlines>
        <c:numFmt formatCode="0%" sourceLinked="0"/>
        <c:majorTickMark val="none"/>
        <c:minorTickMark val="none"/>
        <c:tickLblPos val="nextTo"/>
        <c:txPr>
          <a:bodyPr/>
          <a:lstStyle/>
          <a:p>
            <a:pPr>
              <a:defRPr sz="1800"/>
            </a:pPr>
            <a:endParaRPr lang="en-US"/>
          </a:p>
        </c:txPr>
        <c:crossAx val="-2068373320"/>
        <c:crosses val="autoZero"/>
        <c:crossBetween val="between"/>
      </c:valAx>
    </c:plotArea>
    <c:plotVisOnly val="1"/>
    <c:dispBlanksAs val="gap"/>
    <c:showDLblsOverMax val="0"/>
  </c:chart>
  <c:spPr>
    <a:ln>
      <a:noFill/>
    </a:ln>
  </c:spPr>
  <c:txPr>
    <a:bodyPr/>
    <a:lstStyle/>
    <a:p>
      <a:pPr>
        <a:defRPr>
          <a:latin typeface="Garamond" panose="02020404030301010803" pitchFamily="18" charset="0"/>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61F297B-3033-4A6E-A5B5-1744068176A8}">
  <sheetPr/>
  <sheetViews>
    <sheetView zoomScale="85" workbookViewId="0"/>
  </sheetViews>
  <pageMargins left="0.7" right="0.7" top="0.75" bottom="0.75" header="0.3" footer="0.3"/>
  <pageSetup orientation="landscape"/>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C54B860-EE97-E049-A3F9-7D37A9D2679C}">
  <sheetPr codeName="Chart110"/>
  <sheetViews>
    <sheetView workbookViewId="0"/>
  </sheetViews>
  <pageMargins left="0.7" right="0.7" top="0.75" bottom="0.75" header="0.3" footer="0.3"/>
  <pageSetup paperSize="9" orientation="landscape"/>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7081CBD-9047-1F4B-BFCA-03B4B6D01910}">
  <sheetPr codeName="Chart111"/>
  <sheetViews>
    <sheetView workbookViewId="0"/>
  </sheetViews>
  <pageMargins left="0.7" right="0.7" top="0.75" bottom="0.75" header="0.3" footer="0.3"/>
  <pageSetup paperSize="9" orientation="landscape"/>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26"/>
  <sheetViews>
    <sheetView zoomScale="70" workbookViewId="0"/>
  </sheetViews>
  <pageMargins left="0.7" right="0.7" top="0.75" bottom="0.75" header="0.3" footer="0.3"/>
  <pageSetup paperSize="9" orientation="landscape"/>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27"/>
  <sheetViews>
    <sheetView workbookViewId="0"/>
  </sheetViews>
  <pageMargins left="0.75" right="0.75" top="1" bottom="1" header="0.5" footer="0.5"/>
  <pageSetup paperSize="9" orientation="landscape"/>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Chart11"/>
  <sheetViews>
    <sheetView workbookViewId="0"/>
  </sheetViews>
  <pageMargins left="0.75" right="0.75" top="1" bottom="1" header="0.5" footer="0.5"/>
  <pageSetup paperSize="9" orientation="landscape"/>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Chart28"/>
  <sheetViews>
    <sheetView workbookViewId="0"/>
  </sheetViews>
  <pageMargins left="0.75" right="0.75" top="1" bottom="1" header="0.5" footer="0.5"/>
  <pageSetup paperSize="9" orientation="landscape"/>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200-000000000000}">
  <sheetPr codeName="Chart19"/>
  <sheetViews>
    <sheetView workbookViewId="0"/>
  </sheetViews>
  <pageMargins left="0.7" right="0.7" top="0.75" bottom="0.75" header="0.3" footer="0.3"/>
  <pageSetup paperSize="9" orientation="landscape"/>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codeName="Chart29"/>
  <sheetViews>
    <sheetView workbookViewId="0"/>
  </sheetViews>
  <pageMargins left="0.75" right="0.75" top="1" bottom="1" header="0.5" footer="0.5"/>
  <pageSetup paperSize="9" orientation="landscape"/>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Chart30"/>
  <sheetViews>
    <sheetView workbookViewId="0"/>
  </sheetViews>
  <pageMargins left="0.7" right="0.7" top="0.75" bottom="0.75" header="0.3" footer="0.3"/>
  <pageSetup paperSize="9" orientation="landscape"/>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31"/>
  <sheetViews>
    <sheetView workbookViewId="0"/>
  </sheetViews>
  <pageMargins left="0.7" right="0.7" top="0.75" bottom="0.75" header="0.3" footer="0.3"/>
  <pageSetup paperSize="9" orientation="landscape"/>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CB53BA-7CC2-1B48-9E50-5EB386924EBA}">
  <sheetPr/>
  <sheetViews>
    <sheetView workbookViewId="0"/>
  </sheetViews>
  <pageMargins left="0.75" right="0.75" top="1" bottom="1" header="0.5" footer="0.5"/>
  <pageSetup paperSize="9" orientation="landscape"/>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Chart33"/>
  <sheetViews>
    <sheetView workbookViewId="0"/>
  </sheetViews>
  <pageMargins left="0.7" right="0.7" top="0.75" bottom="0.75" header="0.3" footer="0.3"/>
  <pageSetup paperSize="9" orientation="landscape"/>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codeName="Chart34"/>
  <sheetViews>
    <sheetView workbookViewId="0"/>
  </sheetViews>
  <pageMargins left="0.75" right="0.75" top="1" bottom="1" header="0.5" footer="0.5"/>
  <pageSetup orientation="landscape"/>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codeName="Chart35"/>
  <sheetViews>
    <sheetView workbookViewId="0"/>
  </sheetViews>
  <pageMargins left="0.75" right="0.75" top="1" bottom="1" header="0.5" footer="0.5"/>
  <pageSetup paperSize="9" orientation="landscape"/>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codeName="Chart36"/>
  <sheetViews>
    <sheetView workbookViewId="0"/>
  </sheetViews>
  <pageMargins left="0.75" right="0.75" top="1" bottom="1" header="0.5" footer="0.5"/>
  <pageSetup paperSize="9" orientation="landscape"/>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Chart21"/>
  <sheetViews>
    <sheetView workbookViewId="0"/>
  </sheetViews>
  <pageMargins left="0.7" right="0.7" top="0.75" bottom="0.75" header="0.3" footer="0.3"/>
  <pageSetup paperSize="9" orientation="landscape"/>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Chart46"/>
  <sheetViews>
    <sheetView workbookViewId="0"/>
  </sheetViews>
  <pageMargins left="0.7" right="0.7" top="0.75" bottom="0.75" header="0.3" footer="0.3"/>
  <pageSetup paperSize="9" orientation="landscape"/>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codeName="Chart23"/>
  <sheetViews>
    <sheetView workbookViewId="0"/>
  </sheetViews>
  <pageMargins left="0.75" right="0.75" top="1" bottom="1" header="0.5" footer="0.5"/>
  <pageSetup paperSize="9" orientation="landscape"/>
  <drawing r:id="rId1"/>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codeName="Chart24"/>
  <sheetViews>
    <sheetView workbookViewId="0"/>
  </sheetViews>
  <pageMargins left="0.75" right="0.75" top="1" bottom="1" header="0.5" footer="0.5"/>
  <pageSetup orientation="landscape"/>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8"/>
  <sheetViews>
    <sheetView zoomScale="88" workbookViewId="0"/>
  </sheetViews>
  <pageMargins left="0.7" right="0.7" top="0.75" bottom="0.75" header="0.3" footer="0.3"/>
  <pageSetup paperSize="9" orientation="landscape"/>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3"/>
  <sheetViews>
    <sheetView zoomScale="55" workbookViewId="0"/>
  </sheetViews>
  <pageMargins left="0.7" right="0.7" top="0.75" bottom="0.75" header="0.3" footer="0.3"/>
  <pageSetup paperSize="9" orientation="landscape"/>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5"/>
  <sheetViews>
    <sheetView zoomScale="70" workbookViewId="0"/>
  </sheetViews>
  <pageMargins left="0.7" right="0.7" top="0.75" bottom="0.75" header="0.3" footer="0.3"/>
  <pageSetup paperSize="9" orientation="landscape"/>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000-000000000000}">
  <sheetPr codeName="Chart32"/>
  <sheetViews>
    <sheetView workbookViewId="0"/>
  </sheetViews>
  <pageMargins left="0.7" right="0.7" top="0.75" bottom="0.75" header="0.3" footer="0.3"/>
  <pageSetup paperSize="9" orientation="landscape"/>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0"/>
  <sheetViews>
    <sheetView workbookViewId="0"/>
  </sheetViews>
  <pageMargins left="0.75" right="0.75" top="1" bottom="1" header="0.5" footer="0.5"/>
  <pageSetup paperSize="9" orientation="landscape"/>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635FF0-1ACA-4942-89BF-0A6B369A4366}">
  <sheetPr/>
  <sheetViews>
    <sheetView zoomScale="113" workbookViewId="0"/>
  </sheetViews>
  <pageMargins left="0.7" right="0.7" top="0.75" bottom="0.75" header="0.3" footer="0.3"/>
  <pageSetup orientation="landscape" horizontalDpi="0" verticalDpi="0"/>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6"/>
  <sheetViews>
    <sheetView zoomScale="85" workbookViewId="0"/>
  </sheetViews>
  <pageMargins left="0.7" right="0.7" top="0.75" bottom="0.75" header="0.3" footer="0.3"/>
  <pageSetup paperSize="9" orientation="landscape"/>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9.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18" Type="http://schemas.openxmlformats.org/officeDocument/2006/relationships/chart" Target="../charts/chart45.xml"/><Relationship Id="rId3" Type="http://schemas.openxmlformats.org/officeDocument/2006/relationships/chart" Target="../charts/chart30.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4.xml"/><Relationship Id="rId2" Type="http://schemas.openxmlformats.org/officeDocument/2006/relationships/chart" Target="../charts/chart29.xml"/><Relationship Id="rId16" Type="http://schemas.openxmlformats.org/officeDocument/2006/relationships/chart" Target="../charts/chart43.xml"/><Relationship Id="rId20" Type="http://schemas.openxmlformats.org/officeDocument/2006/relationships/chart" Target="../charts/chart47.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chart" Target="../charts/chart32.xml"/><Relationship Id="rId15" Type="http://schemas.openxmlformats.org/officeDocument/2006/relationships/chart" Target="../charts/chart42.xml"/><Relationship Id="rId10" Type="http://schemas.openxmlformats.org/officeDocument/2006/relationships/chart" Target="../charts/chart37.xml"/><Relationship Id="rId19" Type="http://schemas.openxmlformats.org/officeDocument/2006/relationships/chart" Target="../charts/chart46.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8680824" cy="6305176"/>
    <xdr:graphicFrame macro="">
      <xdr:nvGraphicFramePr>
        <xdr:cNvPr id="2" name="Chart 1">
          <a:extLst>
            <a:ext uri="{FF2B5EF4-FFF2-40B4-BE49-F238E27FC236}">
              <a16:creationId xmlns:a16="http://schemas.microsoft.com/office/drawing/2014/main" id="{3F3F67B6-5B06-416B-B94F-387300D354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0.57379</cdr:x>
      <cdr:y>0.37557</cdr:y>
    </cdr:from>
    <cdr:to>
      <cdr:x>0.67172</cdr:x>
      <cdr:y>0.44344</cdr:y>
    </cdr:to>
    <cdr:sp macro="" textlink="">
      <cdr:nvSpPr>
        <cdr:cNvPr id="2" name="Rectangle 1"/>
        <cdr:cNvSpPr/>
      </cdr:nvSpPr>
      <cdr:spPr>
        <a:xfrm xmlns:a="http://schemas.openxmlformats.org/drawingml/2006/main">
          <a:off x="5283194" y="2108212"/>
          <a:ext cx="901690"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2">
                  <a:lumMod val="75000"/>
                </a:schemeClr>
              </a:solidFill>
              <a:latin typeface="Garamond" panose="02020404030301010803" pitchFamily="18" charset="0"/>
              <a:cs typeface="Arial"/>
            </a:rPr>
            <a:t>Ireland</a:t>
          </a:r>
        </a:p>
      </cdr:txBody>
    </cdr:sp>
  </cdr:relSizeAnchor>
  <cdr:relSizeAnchor xmlns:cdr="http://schemas.openxmlformats.org/drawingml/2006/chartDrawing">
    <cdr:from>
      <cdr:x>0.75724</cdr:x>
      <cdr:y>0.72171</cdr:y>
    </cdr:from>
    <cdr:to>
      <cdr:x>0.93517</cdr:x>
      <cdr:y>0.78958</cdr:y>
    </cdr:to>
    <cdr:sp macro="" textlink="">
      <cdr:nvSpPr>
        <cdr:cNvPr id="3" name="Rectangle 2"/>
        <cdr:cNvSpPr/>
      </cdr:nvSpPr>
      <cdr:spPr>
        <a:xfrm xmlns:a="http://schemas.openxmlformats.org/drawingml/2006/main">
          <a:off x="6972303" y="4051273"/>
          <a:ext cx="1638291"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75000"/>
                </a:schemeClr>
              </a:solidFill>
              <a:latin typeface="Garamond" panose="02020404030301010803" pitchFamily="18" charset="0"/>
              <a:cs typeface="Arial"/>
            </a:rPr>
            <a:t>United States</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65221" cy="6271327"/>
    <xdr:graphicFrame macro="">
      <xdr:nvGraphicFramePr>
        <xdr:cNvPr id="2" name="Chart 1">
          <a:extLst>
            <a:ext uri="{FF2B5EF4-FFF2-40B4-BE49-F238E27FC236}">
              <a16:creationId xmlns:a16="http://schemas.microsoft.com/office/drawing/2014/main" id="{FC845D42-19E2-A74E-A05E-23BDEF392D1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0.09664</cdr:x>
      <cdr:y>0.24998</cdr:y>
    </cdr:from>
    <cdr:to>
      <cdr:x>0.58755</cdr:x>
      <cdr:y>0.31063</cdr:y>
    </cdr:to>
    <cdr:sp macro="" textlink="">
      <cdr:nvSpPr>
        <cdr:cNvPr id="2" name="Rectangle 1">
          <a:extLst xmlns:a="http://schemas.openxmlformats.org/drawingml/2006/main">
            <a:ext uri="{FF2B5EF4-FFF2-40B4-BE49-F238E27FC236}">
              <a16:creationId xmlns:a16="http://schemas.microsoft.com/office/drawing/2014/main" id="{D0182ED5-0FDF-9C4F-8C10-524EA7253022}"/>
            </a:ext>
          </a:extLst>
        </cdr:cNvPr>
        <cdr:cNvSpPr/>
      </cdr:nvSpPr>
      <cdr:spPr>
        <a:xfrm xmlns:a="http://schemas.openxmlformats.org/drawingml/2006/main">
          <a:off x="837408" y="1567726"/>
          <a:ext cx="4253818" cy="3803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2">
                  <a:lumMod val="75000"/>
                </a:schemeClr>
              </a:solidFill>
              <a:latin typeface="Garamond" panose="02020404030301010803" pitchFamily="18" charset="0"/>
              <a:cs typeface="Arial"/>
            </a:rPr>
            <a:t>Corrected for profit shifting</a:t>
          </a:r>
        </a:p>
      </cdr:txBody>
    </cdr:sp>
  </cdr:relSizeAnchor>
  <cdr:relSizeAnchor xmlns:cdr="http://schemas.openxmlformats.org/drawingml/2006/chartDrawing">
    <cdr:from>
      <cdr:x>0.77384</cdr:x>
      <cdr:y>0.54863</cdr:y>
    </cdr:from>
    <cdr:to>
      <cdr:x>0.96165</cdr:x>
      <cdr:y>0.60928</cdr:y>
    </cdr:to>
    <cdr:sp macro="" textlink="">
      <cdr:nvSpPr>
        <cdr:cNvPr id="3" name="Rectangle 2">
          <a:extLst xmlns:a="http://schemas.openxmlformats.org/drawingml/2006/main">
            <a:ext uri="{FF2B5EF4-FFF2-40B4-BE49-F238E27FC236}">
              <a16:creationId xmlns:a16="http://schemas.microsoft.com/office/drawing/2014/main" id="{69A4C43C-4AF3-824F-8D05-05D7B4B9F551}"/>
            </a:ext>
          </a:extLst>
        </cdr:cNvPr>
        <cdr:cNvSpPr/>
      </cdr:nvSpPr>
      <cdr:spPr>
        <a:xfrm xmlns:a="http://schemas.openxmlformats.org/drawingml/2006/main">
          <a:off x="6705486" y="3440634"/>
          <a:ext cx="1627415" cy="3803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1">
                  <a:lumMod val="75000"/>
                </a:schemeClr>
              </a:solidFill>
              <a:latin typeface="Garamond" panose="02020404030301010803" pitchFamily="18" charset="0"/>
              <a:cs typeface="Arial"/>
            </a:rPr>
            <a:t>Uncorrected</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323294" cy="6081059"/>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0.63959</cdr:x>
      <cdr:y>0.60261</cdr:y>
    </cdr:from>
    <cdr:to>
      <cdr:x>0.99478</cdr:x>
      <cdr:y>0.65848</cdr:y>
    </cdr:to>
    <cdr:sp macro="" textlink="">
      <cdr:nvSpPr>
        <cdr:cNvPr id="3" name="Rectangle 2"/>
        <cdr:cNvSpPr/>
      </cdr:nvSpPr>
      <cdr:spPr>
        <a:xfrm xmlns:a="http://schemas.openxmlformats.org/drawingml/2006/main">
          <a:off x="5953529" y="3664482"/>
          <a:ext cx="3306234" cy="339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Average among non-havens: 36%</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D8193B06-5724-2F48-BB3D-98DD49B20A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0.71175</cdr:x>
      <cdr:y>0.56276</cdr:y>
    </cdr:from>
    <cdr:to>
      <cdr:x>0.9877</cdr:x>
      <cdr:y>0.6318</cdr:y>
    </cdr:to>
    <cdr:sp macro="" textlink="">
      <cdr:nvSpPr>
        <cdr:cNvPr id="3" name="Rectangle 2"/>
        <cdr:cNvSpPr/>
      </cdr:nvSpPr>
      <cdr:spPr>
        <a:xfrm xmlns:a="http://schemas.openxmlformats.org/drawingml/2006/main">
          <a:off x="6616700" y="3416300"/>
          <a:ext cx="2565400" cy="4191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1"/>
              </a:solidFill>
              <a:effectLst/>
              <a:latin typeface="Garamond"/>
              <a:cs typeface="Garamond"/>
            </a:rPr>
            <a:t>Non-haven average: 36%</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7667CEE-E029-3C41-9FA1-C593FA99E5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0.00679</cdr:x>
      <cdr:y>0.88775</cdr:y>
    </cdr:from>
    <cdr:to>
      <cdr:x>0.17033</cdr:x>
      <cdr:y>1</cdr:y>
    </cdr:to>
    <cdr:sp macro="" textlink="">
      <cdr:nvSpPr>
        <cdr:cNvPr id="3" name="Rectangle 2">
          <a:extLst xmlns:a="http://schemas.openxmlformats.org/drawingml/2006/main">
            <a:ext uri="{FF2B5EF4-FFF2-40B4-BE49-F238E27FC236}">
              <a16:creationId xmlns:a16="http://schemas.microsoft.com/office/drawing/2014/main" id="{1FD91A26-AF65-5948-B71A-C7FF2F5AD78A}"/>
            </a:ext>
          </a:extLst>
        </cdr:cNvPr>
        <cdr:cNvSpPr/>
      </cdr:nvSpPr>
      <cdr:spPr>
        <a:xfrm xmlns:a="http://schemas.openxmlformats.org/drawingml/2006/main">
          <a:off x="58909" y="5569184"/>
          <a:ext cx="1418054" cy="704177"/>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0.xml><?xml version="1.0" encoding="utf-8"?>
<c:userShapes xmlns:c="http://schemas.openxmlformats.org/drawingml/2006/chart">
  <cdr:relSizeAnchor xmlns:cdr="http://schemas.openxmlformats.org/drawingml/2006/chartDrawing">
    <cdr:from>
      <cdr:x>0.78825</cdr:x>
      <cdr:y>0.29289</cdr:y>
    </cdr:from>
    <cdr:to>
      <cdr:x>1</cdr:x>
      <cdr:y>0.36193</cdr:y>
    </cdr:to>
    <cdr:sp macro="" textlink="">
      <cdr:nvSpPr>
        <cdr:cNvPr id="3" name="Rectangle 2"/>
        <cdr:cNvSpPr/>
      </cdr:nvSpPr>
      <cdr:spPr>
        <a:xfrm xmlns:a="http://schemas.openxmlformats.org/drawingml/2006/main">
          <a:off x="7327900" y="1777991"/>
          <a:ext cx="1968500" cy="41911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bg1">
                  <a:lumMod val="50000"/>
                </a:schemeClr>
              </a:solidFill>
              <a:effectLst/>
              <a:latin typeface="Garamond"/>
              <a:cs typeface="Garamond"/>
            </a:rPr>
            <a:t>Average: 36%</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307286" cy="6059714"/>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0.10576</cdr:x>
      <cdr:y>0.12226</cdr:y>
    </cdr:from>
    <cdr:to>
      <cdr:x>0.13749</cdr:x>
      <cdr:y>0.1363</cdr:y>
    </cdr:to>
    <cdr:sp macro="" textlink="">
      <cdr:nvSpPr>
        <cdr:cNvPr id="4" name="Rectangle 3"/>
        <cdr:cNvSpPr/>
      </cdr:nvSpPr>
      <cdr:spPr>
        <a:xfrm xmlns:a="http://schemas.openxmlformats.org/drawingml/2006/main">
          <a:off x="984883" y="743927"/>
          <a:ext cx="295472" cy="85430"/>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0.09463</cdr:x>
      <cdr:y>0.12277</cdr:y>
    </cdr:from>
    <cdr:to>
      <cdr:x>0.10716</cdr:x>
      <cdr:y>0.13635</cdr:y>
    </cdr:to>
    <cdr:cxnSp macro="">
      <cdr:nvCxnSpPr>
        <cdr:cNvPr id="7" name="Straight Connector 6">
          <a:extLst xmlns:a="http://schemas.openxmlformats.org/drawingml/2006/main">
            <a:ext uri="{FF2B5EF4-FFF2-40B4-BE49-F238E27FC236}">
              <a16:creationId xmlns:a16="http://schemas.microsoft.com/office/drawing/2014/main" id="{D084FC4C-E48E-2E41-B5F4-E06DF68F4A42}"/>
            </a:ext>
          </a:extLst>
        </cdr:cNvPr>
        <cdr:cNvCxnSpPr/>
      </cdr:nvCxnSpPr>
      <cdr:spPr>
        <a:xfrm xmlns:a="http://schemas.openxmlformats.org/drawingml/2006/main">
          <a:off x="881221" y="747015"/>
          <a:ext cx="116680" cy="82631"/>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0.0957</cdr:x>
      <cdr:y>0.10938</cdr:y>
    </cdr:from>
    <cdr:to>
      <cdr:x>0.10822</cdr:x>
      <cdr:y>0.12296</cdr:y>
    </cdr:to>
    <cdr:cxnSp macro="">
      <cdr:nvCxnSpPr>
        <cdr:cNvPr id="11" name="Straight Connector 10">
          <a:extLst xmlns:a="http://schemas.openxmlformats.org/drawingml/2006/main">
            <a:ext uri="{FF2B5EF4-FFF2-40B4-BE49-F238E27FC236}">
              <a16:creationId xmlns:a16="http://schemas.microsoft.com/office/drawing/2014/main" id="{60D4A692-8147-CD46-8001-461DDFD93B2A}"/>
            </a:ext>
          </a:extLst>
        </cdr:cNvPr>
        <cdr:cNvCxnSpPr/>
      </cdr:nvCxnSpPr>
      <cdr:spPr>
        <a:xfrm xmlns:a="http://schemas.openxmlformats.org/drawingml/2006/main">
          <a:off x="891178" y="665557"/>
          <a:ext cx="116587" cy="82632"/>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0.75724</cdr:x>
      <cdr:y>0.72171</cdr:y>
    </cdr:from>
    <cdr:to>
      <cdr:x>0.93517</cdr:x>
      <cdr:y>0.78958</cdr:y>
    </cdr:to>
    <cdr:sp macro="" textlink="">
      <cdr:nvSpPr>
        <cdr:cNvPr id="3" name="Rectangle 2"/>
        <cdr:cNvSpPr/>
      </cdr:nvSpPr>
      <cdr:spPr>
        <a:xfrm xmlns:a="http://schemas.openxmlformats.org/drawingml/2006/main">
          <a:off x="6972303" y="4051273"/>
          <a:ext cx="1638291"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75000"/>
                </a:schemeClr>
              </a:solidFill>
              <a:latin typeface="Garamond" panose="02020404030301010803" pitchFamily="18" charset="0"/>
              <a:cs typeface="Arial"/>
            </a:rPr>
            <a:t>United States</a:t>
          </a: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0.45793</cdr:x>
      <cdr:y>0.38688</cdr:y>
    </cdr:from>
    <cdr:to>
      <cdr:x>0.69103</cdr:x>
      <cdr:y>0.45475</cdr:y>
    </cdr:to>
    <cdr:sp macro="" textlink="">
      <cdr:nvSpPr>
        <cdr:cNvPr id="2" name="Rectangle 1"/>
        <cdr:cNvSpPr/>
      </cdr:nvSpPr>
      <cdr:spPr>
        <a:xfrm xmlns:a="http://schemas.openxmlformats.org/drawingml/2006/main">
          <a:off x="4216400" y="2171712"/>
          <a:ext cx="2146300"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2">
                  <a:lumMod val="75000"/>
                </a:schemeClr>
              </a:solidFill>
              <a:latin typeface="Garamond" panose="02020404030301010803" pitchFamily="18" charset="0"/>
              <a:cs typeface="Arial"/>
            </a:rPr>
            <a:t>Tax haven affiliates</a:t>
          </a:r>
        </a:p>
      </cdr:txBody>
    </cdr:sp>
  </cdr:relSizeAnchor>
  <cdr:relSizeAnchor xmlns:cdr="http://schemas.openxmlformats.org/drawingml/2006/chartDrawing">
    <cdr:from>
      <cdr:x>0.72828</cdr:x>
      <cdr:y>0.70814</cdr:y>
    </cdr:from>
    <cdr:to>
      <cdr:x>0.98207</cdr:x>
      <cdr:y>0.77601</cdr:y>
    </cdr:to>
    <cdr:sp macro="" textlink="">
      <cdr:nvSpPr>
        <cdr:cNvPr id="3" name="Rectangle 2"/>
        <cdr:cNvSpPr/>
      </cdr:nvSpPr>
      <cdr:spPr>
        <a:xfrm xmlns:a="http://schemas.openxmlformats.org/drawingml/2006/main">
          <a:off x="6705601" y="3975073"/>
          <a:ext cx="2336800"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75000"/>
                </a:schemeClr>
              </a:solidFill>
              <a:latin typeface="Garamond" panose="02020404030301010803" pitchFamily="18" charset="0"/>
              <a:cs typeface="Arial"/>
            </a:rPr>
            <a:t>Non-haven</a:t>
          </a:r>
          <a:r>
            <a:rPr lang="fr-FR" sz="2000" baseline="0">
              <a:solidFill>
                <a:schemeClr val="tx2">
                  <a:lumMod val="75000"/>
                </a:schemeClr>
              </a:solidFill>
              <a:latin typeface="Garamond" panose="02020404030301010803" pitchFamily="18" charset="0"/>
              <a:cs typeface="Arial"/>
            </a:rPr>
            <a:t> affiliates</a:t>
          </a:r>
          <a:endParaRPr lang="fr-FR" sz="2000">
            <a:solidFill>
              <a:schemeClr val="tx2">
                <a:lumMod val="75000"/>
              </a:schemeClr>
            </a:solidFill>
            <a:latin typeface="Garamond" panose="02020404030301010803" pitchFamily="18" charset="0"/>
            <a:cs typeface="Arial"/>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0.45793</cdr:x>
      <cdr:y>0.38688</cdr:y>
    </cdr:from>
    <cdr:to>
      <cdr:x>0.69103</cdr:x>
      <cdr:y>0.45475</cdr:y>
    </cdr:to>
    <cdr:sp macro="" textlink="">
      <cdr:nvSpPr>
        <cdr:cNvPr id="2" name="Rectangle 1"/>
        <cdr:cNvSpPr/>
      </cdr:nvSpPr>
      <cdr:spPr>
        <a:xfrm xmlns:a="http://schemas.openxmlformats.org/drawingml/2006/main">
          <a:off x="4216400" y="2171712"/>
          <a:ext cx="2146300"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2">
                  <a:lumMod val="75000"/>
                </a:schemeClr>
              </a:solidFill>
              <a:latin typeface="Garamond" panose="02020404030301010803" pitchFamily="18" charset="0"/>
              <a:cs typeface="Arial"/>
            </a:rPr>
            <a:t>Tax haven affiliates</a:t>
          </a:r>
        </a:p>
      </cdr:txBody>
    </cdr:sp>
  </cdr:relSizeAnchor>
  <cdr:relSizeAnchor xmlns:cdr="http://schemas.openxmlformats.org/drawingml/2006/chartDrawing">
    <cdr:from>
      <cdr:x>0.73242</cdr:x>
      <cdr:y>0.60859</cdr:y>
    </cdr:from>
    <cdr:to>
      <cdr:x>0.98621</cdr:x>
      <cdr:y>0.67646</cdr:y>
    </cdr:to>
    <cdr:sp macro="" textlink="">
      <cdr:nvSpPr>
        <cdr:cNvPr id="3" name="Rectangle 2"/>
        <cdr:cNvSpPr/>
      </cdr:nvSpPr>
      <cdr:spPr>
        <a:xfrm xmlns:a="http://schemas.openxmlformats.org/drawingml/2006/main">
          <a:off x="6743738" y="3416273"/>
          <a:ext cx="2336772"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75000"/>
                </a:schemeClr>
              </a:solidFill>
              <a:latin typeface="Garamond" panose="02020404030301010803" pitchFamily="18" charset="0"/>
              <a:cs typeface="Arial"/>
            </a:rPr>
            <a:t>Non-haven</a:t>
          </a:r>
          <a:r>
            <a:rPr lang="fr-FR" sz="2000" baseline="0">
              <a:solidFill>
                <a:schemeClr val="tx2">
                  <a:lumMod val="75000"/>
                </a:schemeClr>
              </a:solidFill>
              <a:latin typeface="Garamond" panose="02020404030301010803" pitchFamily="18" charset="0"/>
              <a:cs typeface="Arial"/>
            </a:rPr>
            <a:t> affiliates</a:t>
          </a:r>
          <a:endParaRPr lang="fr-FR" sz="2000">
            <a:solidFill>
              <a:schemeClr val="tx2">
                <a:lumMod val="75000"/>
              </a:schemeClr>
            </a:solidFill>
            <a:latin typeface="Garamond" panose="02020404030301010803" pitchFamily="18" charset="0"/>
            <a:cs typeface="Arial"/>
          </a:endParaRPr>
        </a:p>
      </cdr:txBody>
    </cdr:sp>
  </cdr:relSizeAnchor>
  <cdr:relSizeAnchor xmlns:cdr="http://schemas.openxmlformats.org/drawingml/2006/chartDrawing">
    <cdr:from>
      <cdr:x>0.55862</cdr:x>
      <cdr:y>0.89367</cdr:y>
    </cdr:from>
    <cdr:to>
      <cdr:x>0.88966</cdr:x>
      <cdr:y>0.96154</cdr:y>
    </cdr:to>
    <cdr:sp macro="" textlink="">
      <cdr:nvSpPr>
        <cdr:cNvPr id="4" name="Rectangle 3"/>
        <cdr:cNvSpPr/>
      </cdr:nvSpPr>
      <cdr:spPr>
        <a:xfrm xmlns:a="http://schemas.openxmlformats.org/drawingml/2006/main">
          <a:off x="5143500" y="5016500"/>
          <a:ext cx="3048000"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bg1">
                  <a:lumMod val="65000"/>
                </a:schemeClr>
              </a:solidFill>
              <a:latin typeface="Garamond" panose="02020404030301010803" pitchFamily="18" charset="0"/>
              <a:cs typeface="Arial"/>
            </a:rPr>
            <a:t>US</a:t>
          </a:r>
          <a:r>
            <a:rPr lang="fr-FR" sz="2000" baseline="0">
              <a:solidFill>
                <a:schemeClr val="bg1">
                  <a:lumMod val="65000"/>
                </a:schemeClr>
              </a:solidFill>
              <a:latin typeface="Garamond" panose="02020404030301010803" pitchFamily="18" charset="0"/>
              <a:cs typeface="Arial"/>
            </a:rPr>
            <a:t> affiliates of foreign firms</a:t>
          </a:r>
          <a:endParaRPr lang="fr-FR" sz="2000">
            <a:solidFill>
              <a:schemeClr val="bg1">
                <a:lumMod val="65000"/>
              </a:schemeClr>
            </a:solidFill>
            <a:latin typeface="Garamond" panose="02020404030301010803" pitchFamily="18" charset="0"/>
            <a:cs typeface="Arial"/>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C79DEF3B-A442-9C41-8623-C9F5CA8B15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0.66803</cdr:x>
      <cdr:y>0.43305</cdr:y>
    </cdr:from>
    <cdr:to>
      <cdr:x>0.92486</cdr:x>
      <cdr:y>0.48893</cdr:y>
    </cdr:to>
    <cdr:sp macro="" textlink="">
      <cdr:nvSpPr>
        <cdr:cNvPr id="3" name="Rectangle 2"/>
        <cdr:cNvSpPr/>
      </cdr:nvSpPr>
      <cdr:spPr>
        <a:xfrm xmlns:a="http://schemas.openxmlformats.org/drawingml/2006/main">
          <a:off x="6210300" y="2628900"/>
          <a:ext cx="2387600" cy="3392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rgbClr val="000000"/>
              </a:solidFill>
              <a:effectLst/>
              <a:latin typeface="Garamond"/>
              <a:cs typeface="Garamond"/>
            </a:rPr>
            <a:t>Global average: 9%</a:t>
          </a:r>
        </a:p>
      </cdr:txBody>
    </cdr:sp>
  </cdr:relSizeAnchor>
  <cdr:relSizeAnchor xmlns:cdr="http://schemas.openxmlformats.org/drawingml/2006/chartDrawing">
    <cdr:from>
      <cdr:x>0.10246</cdr:x>
      <cdr:y>0.50628</cdr:y>
    </cdr:from>
    <cdr:to>
      <cdr:x>0.94126</cdr:x>
      <cdr:y>0.50628</cdr:y>
    </cdr:to>
    <cdr:cxnSp macro="">
      <cdr:nvCxnSpPr>
        <cdr:cNvPr id="4" name="Connecteur droit avec flèche 9">
          <a:extLst xmlns:a="http://schemas.openxmlformats.org/drawingml/2006/main">
            <a:ext uri="{FF2B5EF4-FFF2-40B4-BE49-F238E27FC236}">
              <a16:creationId xmlns:a16="http://schemas.microsoft.com/office/drawing/2014/main" id="{FA1F07C1-1052-C647-A3CE-249427C466A1}"/>
            </a:ext>
          </a:extLst>
        </cdr:cNvPr>
        <cdr:cNvCxnSpPr/>
      </cdr:nvCxnSpPr>
      <cdr:spPr>
        <a:xfrm xmlns:a="http://schemas.openxmlformats.org/drawingml/2006/main">
          <a:off x="952500" y="3073400"/>
          <a:ext cx="7797800" cy="0"/>
        </a:xfrm>
        <a:prstGeom xmlns:a="http://schemas.openxmlformats.org/drawingml/2006/main" prst="straightConnector1">
          <a:avLst/>
        </a:prstGeom>
        <a:ln xmlns:a="http://schemas.openxmlformats.org/drawingml/2006/main" w="19050">
          <a:solidFill>
            <a:schemeClr val="tx1"/>
          </a:solidFill>
          <a:tailEnd type="none"/>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0.61931</cdr:x>
      <cdr:y>0.58145</cdr:y>
    </cdr:from>
    <cdr:to>
      <cdr:x>1</cdr:x>
      <cdr:y>0.64932</cdr:y>
    </cdr:to>
    <cdr:sp macro="" textlink="">
      <cdr:nvSpPr>
        <cdr:cNvPr id="2" name="Rectangle 1"/>
        <cdr:cNvSpPr/>
      </cdr:nvSpPr>
      <cdr:spPr>
        <a:xfrm xmlns:a="http://schemas.openxmlformats.org/drawingml/2006/main">
          <a:off x="5702301" y="3263911"/>
          <a:ext cx="3505199"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75000"/>
                </a:schemeClr>
              </a:solidFill>
              <a:latin typeface="Garamond" panose="02020404030301010803" pitchFamily="18" charset="0"/>
              <a:cs typeface="Arial"/>
            </a:rPr>
            <a:t>Physical capital / wage (</a:t>
          </a:r>
          <a:r>
            <a:rPr lang="fr-FR" sz="2000" i="1">
              <a:solidFill>
                <a:schemeClr val="tx2">
                  <a:lumMod val="75000"/>
                </a:schemeClr>
              </a:solidFill>
              <a:latin typeface="Garamond" panose="02020404030301010803" pitchFamily="18" charset="0"/>
              <a:cs typeface="Arial"/>
            </a:rPr>
            <a:t>K/wL</a:t>
          </a:r>
          <a:r>
            <a:rPr lang="fr-FR" sz="2000">
              <a:solidFill>
                <a:schemeClr val="tx2">
                  <a:lumMod val="75000"/>
                </a:schemeClr>
              </a:solidFill>
              <a:latin typeface="Garamond" panose="02020404030301010803" pitchFamily="18" charset="0"/>
              <a:cs typeface="Arial"/>
            </a:rPr>
            <a:t>)</a:t>
          </a:r>
        </a:p>
      </cdr:txBody>
    </cdr:sp>
  </cdr:relSizeAnchor>
  <cdr:relSizeAnchor xmlns:cdr="http://schemas.openxmlformats.org/drawingml/2006/chartDrawing">
    <cdr:from>
      <cdr:x>0.48828</cdr:x>
      <cdr:y>0.20361</cdr:y>
    </cdr:from>
    <cdr:to>
      <cdr:x>0.93793</cdr:x>
      <cdr:y>0.27148</cdr:y>
    </cdr:to>
    <cdr:sp macro="" textlink="">
      <cdr:nvSpPr>
        <cdr:cNvPr id="3" name="Rectangle 2"/>
        <cdr:cNvSpPr/>
      </cdr:nvSpPr>
      <cdr:spPr>
        <a:xfrm xmlns:a="http://schemas.openxmlformats.org/drawingml/2006/main">
          <a:off x="4495801" y="1142957"/>
          <a:ext cx="4140199"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50000"/>
                </a:schemeClr>
              </a:solidFill>
              <a:latin typeface="Garamond" panose="02020404030301010803" pitchFamily="18" charset="0"/>
              <a:cs typeface="Arial"/>
            </a:rPr>
            <a:t>Operating surplus / physical capital (</a:t>
          </a:r>
          <a:r>
            <a:rPr lang="fr-FR" sz="2000" i="1">
              <a:solidFill>
                <a:schemeClr val="tx2">
                  <a:lumMod val="50000"/>
                </a:schemeClr>
              </a:solidFill>
              <a:latin typeface="Garamond" panose="02020404030301010803" pitchFamily="18" charset="0"/>
              <a:cs typeface="Arial"/>
            </a:rPr>
            <a:t>r</a:t>
          </a:r>
          <a:r>
            <a:rPr lang="fr-FR" sz="2000">
              <a:solidFill>
                <a:schemeClr val="tx2">
                  <a:lumMod val="50000"/>
                </a:schemeClr>
              </a:solidFill>
              <a:latin typeface="Garamond" panose="02020404030301010803" pitchFamily="18" charset="0"/>
              <a:cs typeface="Arial"/>
            </a:rPr>
            <a:t>)</a:t>
          </a:r>
        </a:p>
      </cdr:txBody>
    </cdr:sp>
  </cdr:relSizeAnchor>
  <cdr:relSizeAnchor xmlns:cdr="http://schemas.openxmlformats.org/drawingml/2006/chartDrawing">
    <cdr:from>
      <cdr:x>0.14482</cdr:x>
      <cdr:y>0.50678</cdr:y>
    </cdr:from>
    <cdr:to>
      <cdr:x>0.45103</cdr:x>
      <cdr:y>0.57465</cdr:y>
    </cdr:to>
    <cdr:sp macro="" textlink="">
      <cdr:nvSpPr>
        <cdr:cNvPr id="4" name="Rectangle 3"/>
        <cdr:cNvSpPr/>
      </cdr:nvSpPr>
      <cdr:spPr>
        <a:xfrm xmlns:a="http://schemas.openxmlformats.org/drawingml/2006/main">
          <a:off x="1333471" y="2844785"/>
          <a:ext cx="2819429"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6">
                  <a:lumMod val="75000"/>
                </a:schemeClr>
              </a:solidFill>
              <a:latin typeface="Garamond" panose="02020404030301010803" pitchFamily="18" charset="0"/>
              <a:cs typeface="Arial"/>
            </a:rPr>
            <a:t>Net interest received (</a:t>
          </a:r>
          <a:r>
            <a:rPr lang="fr-FR" sz="2000" i="1">
              <a:solidFill>
                <a:schemeClr val="accent6">
                  <a:lumMod val="75000"/>
                </a:schemeClr>
              </a:solidFill>
              <a:latin typeface="Garamond" panose="02020404030301010803" pitchFamily="18" charset="0"/>
              <a:cs typeface="Arial"/>
            </a:rPr>
            <a:t>1-p</a:t>
          </a:r>
          <a:r>
            <a:rPr lang="fr-FR" sz="2000" i="0">
              <a:solidFill>
                <a:schemeClr val="accent6">
                  <a:lumMod val="75000"/>
                </a:schemeClr>
              </a:solidFill>
              <a:latin typeface="Garamond" panose="02020404030301010803" pitchFamily="18" charset="0"/>
              <a:cs typeface="Arial"/>
            </a:rPr>
            <a:t>)</a:t>
          </a:r>
          <a:endParaRPr lang="fr-FR" sz="2000">
            <a:solidFill>
              <a:schemeClr val="accent6">
                <a:lumMod val="75000"/>
              </a:schemeClr>
            </a:solidFill>
            <a:latin typeface="Garamond" panose="02020404030301010803" pitchFamily="18" charset="0"/>
            <a:cs typeface="Arial"/>
          </a:endParaRPr>
        </a:p>
      </cdr:txBody>
    </cdr:sp>
  </cdr:relSizeAnchor>
  <cdr:relSizeAnchor xmlns:cdr="http://schemas.openxmlformats.org/drawingml/2006/chartDrawing">
    <cdr:from>
      <cdr:x>0.12138</cdr:x>
      <cdr:y>0.21267</cdr:y>
    </cdr:from>
    <cdr:to>
      <cdr:x>0.46897</cdr:x>
      <cdr:y>0.28054</cdr:y>
    </cdr:to>
    <cdr:sp macro="" textlink="">
      <cdr:nvSpPr>
        <cdr:cNvPr id="6" name="Rectangle 5"/>
        <cdr:cNvSpPr/>
      </cdr:nvSpPr>
      <cdr:spPr>
        <a:xfrm xmlns:a="http://schemas.openxmlformats.org/drawingml/2006/main">
          <a:off x="1117600" y="1193800"/>
          <a:ext cx="3200400"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200" i="0">
              <a:solidFill>
                <a:schemeClr val="tx1"/>
              </a:solidFill>
              <a:latin typeface="Lucida Grande"/>
              <a:ea typeface="Lucida Grande"/>
              <a:cs typeface="Lucida Grande"/>
            </a:rPr>
            <a:t>π</a:t>
          </a:r>
          <a:r>
            <a:rPr lang="fr-FR" sz="2200" i="0">
              <a:solidFill>
                <a:schemeClr val="tx1"/>
              </a:solidFill>
              <a:latin typeface="Garamond" panose="02020404030301010803" pitchFamily="18" charset="0"/>
              <a:cs typeface="Arial"/>
            </a:rPr>
            <a:t> = (K/wL).</a:t>
          </a:r>
          <a:r>
            <a:rPr lang="fr-FR" sz="2200" i="0" baseline="0">
              <a:solidFill>
                <a:schemeClr val="tx1"/>
              </a:solidFill>
              <a:latin typeface="Garamond" panose="02020404030301010803" pitchFamily="18" charset="0"/>
              <a:cs typeface="Arial"/>
            </a:rPr>
            <a:t>r.(1-p)</a:t>
          </a:r>
          <a:endParaRPr lang="fr-FR" sz="2200" i="0">
            <a:solidFill>
              <a:schemeClr val="tx1"/>
            </a:solidFill>
            <a:latin typeface="Garamond" panose="02020404030301010803" pitchFamily="18" charset="0"/>
            <a:cs typeface="Arial"/>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0.27704</cdr:x>
      <cdr:y>0.17633</cdr:y>
    </cdr:from>
    <cdr:to>
      <cdr:x>0.56592</cdr:x>
      <cdr:y>0.24163</cdr:y>
    </cdr:to>
    <cdr:sp macro="" textlink="">
      <cdr:nvSpPr>
        <cdr:cNvPr id="2" name="Rectangle 1"/>
        <cdr:cNvSpPr/>
      </cdr:nvSpPr>
      <cdr:spPr>
        <a:xfrm xmlns:a="http://schemas.openxmlformats.org/drawingml/2006/main">
          <a:off x="2374900" y="1028702"/>
          <a:ext cx="2476478" cy="3809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2000">
              <a:solidFill>
                <a:schemeClr val="accent2">
                  <a:lumMod val="75000"/>
                </a:schemeClr>
              </a:solidFill>
              <a:latin typeface="Garamond" panose="02020404030301010803" pitchFamily="18" charset="0"/>
              <a:cs typeface="Arial"/>
            </a:rPr>
            <a:t>Tax revenue (left)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2000" baseline="0">
              <a:solidFill>
                <a:schemeClr val="accent2">
                  <a:lumMod val="75000"/>
                </a:schemeClr>
              </a:solidFill>
              <a:latin typeface="Garamond" panose="02020404030301010803" pitchFamily="18" charset="0"/>
              <a:cs typeface="Arial"/>
            </a:rPr>
            <a:t>(% of national income)</a:t>
          </a:r>
        </a:p>
      </cdr:txBody>
    </cdr:sp>
  </cdr:relSizeAnchor>
  <cdr:relSizeAnchor xmlns:cdr="http://schemas.openxmlformats.org/drawingml/2006/chartDrawing">
    <cdr:from>
      <cdr:x>0.61629</cdr:x>
      <cdr:y>0.69007</cdr:y>
    </cdr:from>
    <cdr:to>
      <cdr:x>0.91555</cdr:x>
      <cdr:y>0.75537</cdr:y>
    </cdr:to>
    <cdr:sp macro="" textlink="">
      <cdr:nvSpPr>
        <cdr:cNvPr id="3" name="Rectangle 2"/>
        <cdr:cNvSpPr/>
      </cdr:nvSpPr>
      <cdr:spPr>
        <a:xfrm xmlns:a="http://schemas.openxmlformats.org/drawingml/2006/main">
          <a:off x="5283162" y="4025903"/>
          <a:ext cx="2565406" cy="3809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2000">
              <a:solidFill>
                <a:schemeClr val="tx1"/>
              </a:solidFill>
              <a:latin typeface="Garamond" panose="02020404030301010803" pitchFamily="18" charset="0"/>
              <a:cs typeface="Arial"/>
            </a:rPr>
            <a:t>Effective tax</a:t>
          </a:r>
          <a:r>
            <a:rPr lang="fr-FR" sz="2000" baseline="0">
              <a:solidFill>
                <a:schemeClr val="tx1"/>
              </a:solidFill>
              <a:latin typeface="Garamond" panose="02020404030301010803" pitchFamily="18" charset="0"/>
              <a:cs typeface="Arial"/>
            </a:rPr>
            <a:t> rate </a:t>
          </a:r>
          <a:r>
            <a:rPr lang="fr-FR" sz="2000">
              <a:solidFill>
                <a:schemeClr val="tx1"/>
              </a:solidFill>
              <a:latin typeface="Garamond" panose="02020404030301010803" pitchFamily="18" charset="0"/>
              <a:cs typeface="Arial"/>
            </a:rPr>
            <a:t>(right)</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0.02356</cdr:x>
      <cdr:y>0.93267</cdr:y>
    </cdr:from>
    <cdr:to>
      <cdr:x>0.98862</cdr:x>
      <cdr:y>0.99429</cdr:y>
    </cdr:to>
    <cdr:sp macro="" textlink="">
      <cdr:nvSpPr>
        <cdr:cNvPr id="2" name="Rectangle 1"/>
        <cdr:cNvSpPr/>
      </cdr:nvSpPr>
      <cdr:spPr>
        <a:xfrm xmlns:a="http://schemas.openxmlformats.org/drawingml/2006/main">
          <a:off x="216965" y="5241397"/>
          <a:ext cx="8888855" cy="346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en-US" sz="1400" b="0" i="0" baseline="0">
              <a:solidFill>
                <a:schemeClr val="tx1"/>
              </a:solidFill>
              <a:effectLst/>
              <a:latin typeface="Garamond" panose="02020404030301010803" pitchFamily="18" charset="0"/>
              <a:ea typeface="+mn-ea"/>
              <a:cs typeface="+mn-cs"/>
            </a:rPr>
            <a:t>Note:  European Union is the average of France, Germany, U.K., and Italy.</a:t>
          </a:r>
          <a:endParaRPr lang="en-US" sz="1400" i="0">
            <a:solidFill>
              <a:schemeClr val="tx1"/>
            </a:solidFill>
            <a:effectLst/>
            <a:latin typeface="Garamond" panose="02020404030301010803" pitchFamily="18" charset="0"/>
          </a:endParaRPr>
        </a:p>
      </cdr:txBody>
    </cdr:sp>
  </cdr:relSizeAnchor>
  <cdr:relSizeAnchor xmlns:cdr="http://schemas.openxmlformats.org/drawingml/2006/chartDrawing">
    <cdr:from>
      <cdr:x>0.85441</cdr:x>
      <cdr:y>0.19566</cdr:y>
    </cdr:from>
    <cdr:to>
      <cdr:x>0.99066</cdr:x>
      <cdr:y>0.26353</cdr:y>
    </cdr:to>
    <cdr:sp macro="" textlink="">
      <cdr:nvSpPr>
        <cdr:cNvPr id="3" name="Rectangle 2"/>
        <cdr:cNvSpPr/>
      </cdr:nvSpPr>
      <cdr:spPr>
        <a:xfrm xmlns:a="http://schemas.openxmlformats.org/drawingml/2006/main">
          <a:off x="7869732" y="1099570"/>
          <a:ext cx="1254954" cy="3814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1"/>
              </a:solidFill>
              <a:latin typeface="Garamond" panose="02020404030301010803" pitchFamily="18" charset="0"/>
              <a:cs typeface="Arial"/>
            </a:rPr>
            <a:t>Ireland</a:t>
          </a:r>
        </a:p>
      </cdr:txBody>
    </cdr:sp>
  </cdr:relSizeAnchor>
  <cdr:relSizeAnchor xmlns:cdr="http://schemas.openxmlformats.org/drawingml/2006/chartDrawing">
    <cdr:from>
      <cdr:x>0.11807</cdr:x>
      <cdr:y>0.44985</cdr:y>
    </cdr:from>
    <cdr:to>
      <cdr:x>0.34643</cdr:x>
      <cdr:y>0.51772</cdr:y>
    </cdr:to>
    <cdr:sp macro="" textlink="">
      <cdr:nvSpPr>
        <cdr:cNvPr id="6" name="Rectangle 5"/>
        <cdr:cNvSpPr/>
      </cdr:nvSpPr>
      <cdr:spPr>
        <a:xfrm xmlns:a="http://schemas.openxmlformats.org/drawingml/2006/main">
          <a:off x="1087502" y="2528028"/>
          <a:ext cx="2103349" cy="3814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1"/>
              </a:solidFill>
              <a:latin typeface="Garamond" panose="02020404030301010803" pitchFamily="18" charset="0"/>
              <a:cs typeface="Arial"/>
            </a:rPr>
            <a:t>European Union</a:t>
          </a:r>
        </a:p>
      </cdr:txBody>
    </cdr:sp>
  </cdr:relSizeAnchor>
</c:userShapes>
</file>

<file path=xl/drawings/drawing4.xml><?xml version="1.0" encoding="utf-8"?>
<c:userShapes xmlns:c="http://schemas.openxmlformats.org/drawingml/2006/chart">
  <cdr:relSizeAnchor xmlns:cdr="http://schemas.openxmlformats.org/drawingml/2006/chartDrawing">
    <cdr:from>
      <cdr:x>0.73242</cdr:x>
      <cdr:y>0.85519</cdr:y>
    </cdr:from>
    <cdr:to>
      <cdr:x>0.98621</cdr:x>
      <cdr:y>0.92306</cdr:y>
    </cdr:to>
    <cdr:sp macro="" textlink="">
      <cdr:nvSpPr>
        <cdr:cNvPr id="3" name="Rectangle 2"/>
        <cdr:cNvSpPr/>
      </cdr:nvSpPr>
      <cdr:spPr>
        <a:xfrm xmlns:a="http://schemas.openxmlformats.org/drawingml/2006/main">
          <a:off x="6743764" y="4800548"/>
          <a:ext cx="2336771" cy="3809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700">
              <a:solidFill>
                <a:schemeClr val="tx2">
                  <a:lumMod val="75000"/>
                </a:schemeClr>
              </a:solidFill>
              <a:latin typeface="Garamond" panose="02020404030301010803" pitchFamily="18" charset="0"/>
              <a:cs typeface="Arial"/>
            </a:rPr>
            <a:t>Non-haven</a:t>
          </a:r>
          <a:r>
            <a:rPr lang="fr-FR" sz="1700" baseline="0">
              <a:solidFill>
                <a:schemeClr val="tx2">
                  <a:lumMod val="75000"/>
                </a:schemeClr>
              </a:solidFill>
              <a:latin typeface="Garamond" panose="02020404030301010803" pitchFamily="18" charset="0"/>
              <a:cs typeface="Arial"/>
            </a:rPr>
            <a:t> affiliates</a:t>
          </a:r>
          <a:endParaRPr lang="fr-FR" sz="1700">
            <a:solidFill>
              <a:schemeClr val="tx2">
                <a:lumMod val="75000"/>
              </a:schemeClr>
            </a:solidFill>
            <a:latin typeface="Garamond" panose="02020404030301010803" pitchFamily="18" charset="0"/>
            <a:cs typeface="Arial"/>
          </a:endParaRPr>
        </a:p>
      </cdr:txBody>
    </cdr:sp>
  </cdr:relSizeAnchor>
</c:userShapes>
</file>

<file path=xl/drawings/drawing40.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0.02459</cdr:x>
      <cdr:y>0.92081</cdr:y>
    </cdr:from>
    <cdr:to>
      <cdr:x>0.98965</cdr:x>
      <cdr:y>0.98243</cdr:y>
    </cdr:to>
    <cdr:sp macro="" textlink="">
      <cdr:nvSpPr>
        <cdr:cNvPr id="2" name="Rectangle 1"/>
        <cdr:cNvSpPr/>
      </cdr:nvSpPr>
      <cdr:spPr>
        <a:xfrm xmlns:a="http://schemas.openxmlformats.org/drawingml/2006/main">
          <a:off x="226412" y="5168899"/>
          <a:ext cx="8885790" cy="3458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rtl="0"/>
          <a:r>
            <a:rPr lang="en-US" sz="1000" b="0" i="0" baseline="0">
              <a:solidFill>
                <a:schemeClr val="tx1"/>
              </a:solidFill>
              <a:effectLst/>
              <a:latin typeface="Garamond" panose="02020404030301010803" pitchFamily="18" charset="0"/>
              <a:ea typeface="+mn-ea"/>
              <a:cs typeface="+mn-cs"/>
            </a:rPr>
            <a:t>Note:  EU is the average of France, Germany, U.K., and Italy.</a:t>
          </a:r>
          <a:endParaRPr lang="en-US" sz="1000" i="0">
            <a:solidFill>
              <a:schemeClr val="tx1"/>
            </a:solidFill>
            <a:effectLst/>
            <a:latin typeface="Garamond" panose="02020404030301010803" pitchFamily="18" charset="0"/>
          </a:endParaRPr>
        </a:p>
      </cdr:txBody>
    </cdr:sp>
  </cdr:relSizeAnchor>
  <cdr:relSizeAnchor xmlns:cdr="http://schemas.openxmlformats.org/drawingml/2006/chartDrawing">
    <cdr:from>
      <cdr:x>0.54211</cdr:x>
      <cdr:y>0.17872</cdr:y>
    </cdr:from>
    <cdr:to>
      <cdr:x>0.67836</cdr:x>
      <cdr:y>0.24659</cdr:y>
    </cdr:to>
    <cdr:sp macro="" textlink="">
      <cdr:nvSpPr>
        <cdr:cNvPr id="3" name="Rectangle 2"/>
        <cdr:cNvSpPr/>
      </cdr:nvSpPr>
      <cdr:spPr>
        <a:xfrm xmlns:a="http://schemas.openxmlformats.org/drawingml/2006/main">
          <a:off x="4993201" y="1004354"/>
          <a:ext cx="1254954" cy="3814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rgbClr val="C00000"/>
              </a:solidFill>
              <a:latin typeface="Garamond" panose="02020404030301010803" pitchFamily="18" charset="0"/>
              <a:cs typeface="Arial"/>
            </a:rPr>
            <a:t>Ireland</a:t>
          </a:r>
        </a:p>
      </cdr:txBody>
    </cdr:sp>
  </cdr:relSizeAnchor>
  <cdr:relSizeAnchor xmlns:cdr="http://schemas.openxmlformats.org/drawingml/2006/chartDrawing">
    <cdr:from>
      <cdr:x>0.63185</cdr:x>
      <cdr:y>0.74343</cdr:y>
    </cdr:from>
    <cdr:to>
      <cdr:x>0.81108</cdr:x>
      <cdr:y>0.8113</cdr:y>
    </cdr:to>
    <cdr:sp macro="" textlink="">
      <cdr:nvSpPr>
        <cdr:cNvPr id="5" name="Rectangle 4"/>
        <cdr:cNvSpPr/>
      </cdr:nvSpPr>
      <cdr:spPr>
        <a:xfrm xmlns:a="http://schemas.openxmlformats.org/drawingml/2006/main">
          <a:off x="5819776" y="4177880"/>
          <a:ext cx="1650828" cy="3814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bg1">
                  <a:lumMod val="65000"/>
                </a:schemeClr>
              </a:solidFill>
              <a:latin typeface="Garamond" panose="02020404030301010803" pitchFamily="18" charset="0"/>
              <a:cs typeface="Arial"/>
            </a:rPr>
            <a:t>United States</a:t>
          </a:r>
        </a:p>
      </cdr:txBody>
    </cdr:sp>
  </cdr:relSizeAnchor>
  <cdr:relSizeAnchor xmlns:cdr="http://schemas.openxmlformats.org/drawingml/2006/chartDrawing">
    <cdr:from>
      <cdr:x>0.27009</cdr:x>
      <cdr:y>0.36002</cdr:y>
    </cdr:from>
    <cdr:to>
      <cdr:x>0.49741</cdr:x>
      <cdr:y>0.42789</cdr:y>
    </cdr:to>
    <cdr:sp macro="" textlink="">
      <cdr:nvSpPr>
        <cdr:cNvPr id="6" name="Rectangle 5"/>
        <cdr:cNvSpPr/>
      </cdr:nvSpPr>
      <cdr:spPr>
        <a:xfrm xmlns:a="http://schemas.openxmlformats.org/drawingml/2006/main">
          <a:off x="2487714" y="2023219"/>
          <a:ext cx="2093771" cy="3814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60000"/>
                  <a:lumOff val="40000"/>
                </a:schemeClr>
              </a:solidFill>
              <a:latin typeface="Garamond" panose="02020404030301010803" pitchFamily="18" charset="0"/>
              <a:cs typeface="Arial"/>
            </a:rPr>
            <a:t>European</a:t>
          </a:r>
          <a:r>
            <a:rPr lang="fr-FR" sz="2000" baseline="0">
              <a:solidFill>
                <a:schemeClr val="tx2">
                  <a:lumMod val="60000"/>
                  <a:lumOff val="40000"/>
                </a:schemeClr>
              </a:solidFill>
              <a:latin typeface="Garamond" panose="02020404030301010803" pitchFamily="18" charset="0"/>
              <a:cs typeface="Arial"/>
            </a:rPr>
            <a:t> Union</a:t>
          </a:r>
          <a:endParaRPr lang="fr-FR" sz="2000">
            <a:solidFill>
              <a:schemeClr val="tx2">
                <a:lumMod val="60000"/>
                <a:lumOff val="40000"/>
              </a:schemeClr>
            </a:solidFill>
            <a:latin typeface="Garamond" panose="02020404030301010803" pitchFamily="18" charset="0"/>
            <a:cs typeface="Arial"/>
          </a:endParaRPr>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0.6428</cdr:x>
      <cdr:y>0.39868</cdr:y>
    </cdr:from>
    <cdr:to>
      <cdr:x>0.99799</cdr:x>
      <cdr:y>0.45455</cdr:y>
    </cdr:to>
    <cdr:sp macro="" textlink="">
      <cdr:nvSpPr>
        <cdr:cNvPr id="3" name="Rectangle 2"/>
        <cdr:cNvSpPr/>
      </cdr:nvSpPr>
      <cdr:spPr>
        <a:xfrm xmlns:a="http://schemas.openxmlformats.org/drawingml/2006/main">
          <a:off x="5983411" y="2424389"/>
          <a:ext cx="3306234" cy="33974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800" u="none" baseline="0">
              <a:ln>
                <a:noFill/>
              </a:ln>
              <a:solidFill>
                <a:schemeClr val="tx2">
                  <a:lumMod val="60000"/>
                  <a:lumOff val="40000"/>
                </a:schemeClr>
              </a:solidFill>
              <a:effectLst/>
              <a:latin typeface="Garamond"/>
              <a:cs typeface="Garamond"/>
            </a:rPr>
            <a:t>Average among non-havens: 3.5%</a:t>
          </a:r>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309100" cy="6070600"/>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9207500" cy="5613400"/>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0.54211</cdr:x>
      <cdr:y>0.17872</cdr:y>
    </cdr:from>
    <cdr:to>
      <cdr:x>0.67836</cdr:x>
      <cdr:y>0.24659</cdr:y>
    </cdr:to>
    <cdr:sp macro="" textlink="">
      <cdr:nvSpPr>
        <cdr:cNvPr id="3" name="Rectangle 2"/>
        <cdr:cNvSpPr/>
      </cdr:nvSpPr>
      <cdr:spPr>
        <a:xfrm xmlns:a="http://schemas.openxmlformats.org/drawingml/2006/main">
          <a:off x="4993201" y="1004354"/>
          <a:ext cx="1254954" cy="38141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accent2">
                  <a:lumMod val="75000"/>
                </a:schemeClr>
              </a:solidFill>
              <a:latin typeface="Garamond" panose="02020404030301010803" pitchFamily="18" charset="0"/>
              <a:cs typeface="Arial"/>
            </a:rPr>
            <a:t>Ireland</a:t>
          </a:r>
        </a:p>
      </cdr:txBody>
    </cdr:sp>
  </cdr:relSizeAnchor>
  <cdr:relSizeAnchor xmlns:cdr="http://schemas.openxmlformats.org/drawingml/2006/chartDrawing">
    <cdr:from>
      <cdr:x>0.27009</cdr:x>
      <cdr:y>0.36002</cdr:y>
    </cdr:from>
    <cdr:to>
      <cdr:x>0.49741</cdr:x>
      <cdr:y>0.42789</cdr:y>
    </cdr:to>
    <cdr:sp macro="" textlink="">
      <cdr:nvSpPr>
        <cdr:cNvPr id="6" name="Rectangle 5"/>
        <cdr:cNvSpPr/>
      </cdr:nvSpPr>
      <cdr:spPr>
        <a:xfrm xmlns:a="http://schemas.openxmlformats.org/drawingml/2006/main">
          <a:off x="2487714" y="2023219"/>
          <a:ext cx="2093771" cy="38141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2000">
              <a:solidFill>
                <a:schemeClr val="tx2">
                  <a:lumMod val="75000"/>
                </a:schemeClr>
              </a:solidFill>
              <a:latin typeface="Garamond" panose="02020404030301010803" pitchFamily="18" charset="0"/>
              <a:cs typeface="Arial"/>
            </a:rPr>
            <a:t>United States</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8572500" cy="5829300"/>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0.17333</cdr:x>
      <cdr:y>0.49415</cdr:y>
    </cdr:from>
    <cdr:to>
      <cdr:x>0.47259</cdr:x>
      <cdr:y>0.55945</cdr:y>
    </cdr:to>
    <cdr:sp macro="" textlink="">
      <cdr:nvSpPr>
        <cdr:cNvPr id="2" name="Rectangle 1"/>
        <cdr:cNvSpPr/>
      </cdr:nvSpPr>
      <cdr:spPr>
        <a:xfrm xmlns:a="http://schemas.openxmlformats.org/drawingml/2006/main">
          <a:off x="1485900" y="2882900"/>
          <a:ext cx="2565400" cy="38098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2000">
              <a:solidFill>
                <a:schemeClr val="accent2">
                  <a:lumMod val="75000"/>
                </a:schemeClr>
              </a:solidFill>
              <a:latin typeface="Garamond" panose="02020404030301010803" pitchFamily="18" charset="0"/>
              <a:cs typeface="Arial"/>
            </a:rPr>
            <a:t>Tax revenue (left)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2000" baseline="0">
              <a:solidFill>
                <a:schemeClr val="accent2">
                  <a:lumMod val="75000"/>
                </a:schemeClr>
              </a:solidFill>
              <a:latin typeface="Garamond" panose="02020404030301010803" pitchFamily="18" charset="0"/>
              <a:cs typeface="Arial"/>
            </a:rPr>
            <a:t>(% of national income)</a:t>
          </a:r>
        </a:p>
      </cdr:txBody>
    </cdr:sp>
  </cdr:relSizeAnchor>
  <cdr:relSizeAnchor xmlns:cdr="http://schemas.openxmlformats.org/drawingml/2006/chartDrawing">
    <cdr:from>
      <cdr:x>0.66666</cdr:x>
      <cdr:y>0.52674</cdr:y>
    </cdr:from>
    <cdr:to>
      <cdr:x>0.96592</cdr:x>
      <cdr:y>0.59204</cdr:y>
    </cdr:to>
    <cdr:sp macro="" textlink="">
      <cdr:nvSpPr>
        <cdr:cNvPr id="3" name="Rectangle 2"/>
        <cdr:cNvSpPr/>
      </cdr:nvSpPr>
      <cdr:spPr>
        <a:xfrm xmlns:a="http://schemas.openxmlformats.org/drawingml/2006/main">
          <a:off x="5714962" y="3070552"/>
          <a:ext cx="2565406" cy="38065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2000">
              <a:solidFill>
                <a:schemeClr val="tx1"/>
              </a:solidFill>
              <a:latin typeface="Garamond" panose="02020404030301010803" pitchFamily="18" charset="0"/>
              <a:cs typeface="Arial"/>
            </a:rPr>
            <a:t>Nominal tax</a:t>
          </a:r>
          <a:r>
            <a:rPr lang="fr-FR" sz="2000" baseline="0">
              <a:solidFill>
                <a:schemeClr val="tx1"/>
              </a:solidFill>
              <a:latin typeface="Garamond" panose="02020404030301010803" pitchFamily="18" charset="0"/>
              <a:cs typeface="Arial"/>
            </a:rPr>
            <a:t> rate </a:t>
          </a:r>
          <a:r>
            <a:rPr lang="fr-FR" sz="2000">
              <a:solidFill>
                <a:schemeClr val="tx1"/>
              </a:solidFill>
              <a:latin typeface="Garamond" panose="02020404030301010803" pitchFamily="18" charset="0"/>
              <a:cs typeface="Arial"/>
            </a:rPr>
            <a:t>(right)</a:t>
          </a:r>
        </a:p>
      </cdr:txBody>
    </cdr:sp>
  </cdr:relSizeAnchor>
</c:userShapes>
</file>

<file path=xl/drawings/drawing49.xml><?xml version="1.0" encoding="utf-8"?>
<xdr:wsDr xmlns:xdr="http://schemas.openxmlformats.org/drawingml/2006/spreadsheetDrawing" xmlns:a="http://schemas.openxmlformats.org/drawingml/2006/main">
  <xdr:twoCellAnchor>
    <xdr:from>
      <xdr:col>52</xdr:col>
      <xdr:colOff>127000</xdr:colOff>
      <xdr:row>56</xdr:row>
      <xdr:rowOff>0</xdr:rowOff>
    </xdr:from>
    <xdr:to>
      <xdr:col>56</xdr:col>
      <xdr:colOff>577850</xdr:colOff>
      <xdr:row>70</xdr:row>
      <xdr:rowOff>127000</xdr:rowOff>
    </xdr:to>
    <xdr:graphicFrame macro="">
      <xdr:nvGraphicFramePr>
        <xdr:cNvPr id="2" name="Graphique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82550</xdr:colOff>
      <xdr:row>72</xdr:row>
      <xdr:rowOff>50800</xdr:rowOff>
    </xdr:from>
    <xdr:to>
      <xdr:col>62</xdr:col>
      <xdr:colOff>419100</xdr:colOff>
      <xdr:row>85</xdr:row>
      <xdr:rowOff>184150</xdr:rowOff>
    </xdr:to>
    <xdr:graphicFrame macro="">
      <xdr:nvGraphicFramePr>
        <xdr:cNvPr id="3" name="Graphique 5">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62</xdr:col>
      <xdr:colOff>774700</xdr:colOff>
      <xdr:row>55</xdr:row>
      <xdr:rowOff>165100</xdr:rowOff>
    </xdr:from>
    <xdr:to>
      <xdr:col>67</xdr:col>
      <xdr:colOff>336550</xdr:colOff>
      <xdr:row>71</xdr:row>
      <xdr:rowOff>50800</xdr:rowOff>
    </xdr:to>
    <xdr:graphicFrame macro="">
      <xdr:nvGraphicFramePr>
        <xdr:cNvPr id="4" name="Graphique 6">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67</xdr:col>
      <xdr:colOff>539750</xdr:colOff>
      <xdr:row>56</xdr:row>
      <xdr:rowOff>101600</xdr:rowOff>
    </xdr:from>
    <xdr:to>
      <xdr:col>72</xdr:col>
      <xdr:colOff>349250</xdr:colOff>
      <xdr:row>70</xdr:row>
      <xdr:rowOff>177800</xdr:rowOff>
    </xdr:to>
    <xdr:graphicFrame macro="">
      <xdr:nvGraphicFramePr>
        <xdr:cNvPr id="5" name="Graphique 3">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768350</xdr:colOff>
      <xdr:row>53</xdr:row>
      <xdr:rowOff>88900</xdr:rowOff>
    </xdr:from>
    <xdr:to>
      <xdr:col>6</xdr:col>
      <xdr:colOff>101600</xdr:colOff>
      <xdr:row>67</xdr:row>
      <xdr:rowOff>165100</xdr:rowOff>
    </xdr:to>
    <xdr:graphicFrame macro="">
      <xdr:nvGraphicFramePr>
        <xdr:cNvPr id="6" name="Graphique 4">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266700</xdr:colOff>
      <xdr:row>71</xdr:row>
      <xdr:rowOff>165100</xdr:rowOff>
    </xdr:from>
    <xdr:to>
      <xdr:col>56</xdr:col>
      <xdr:colOff>641350</xdr:colOff>
      <xdr:row>86</xdr:row>
      <xdr:rowOff>114300</xdr:rowOff>
    </xdr:to>
    <xdr:graphicFrame macro="">
      <xdr:nvGraphicFramePr>
        <xdr:cNvPr id="7" name="Graphique 7">
          <a:extLst>
            <a:ext uri="{FF2B5EF4-FFF2-40B4-BE49-F238E27FC236}">
              <a16:creationId xmlns:a16="http://schemas.microsoft.com/office/drawing/2014/main" i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52</xdr:col>
      <xdr:colOff>330200</xdr:colOff>
      <xdr:row>87</xdr:row>
      <xdr:rowOff>101600</xdr:rowOff>
    </xdr:from>
    <xdr:to>
      <xdr:col>56</xdr:col>
      <xdr:colOff>704850</xdr:colOff>
      <xdr:row>102</xdr:row>
      <xdr:rowOff>50800</xdr:rowOff>
    </xdr:to>
    <xdr:graphicFrame macro="">
      <xdr:nvGraphicFramePr>
        <xdr:cNvPr id="8" name="Graphique 8">
          <a:extLst>
            <a:ext uri="{FF2B5EF4-FFF2-40B4-BE49-F238E27FC236}">
              <a16:creationId xmlns:a16="http://schemas.microsoft.com/office/drawing/2014/main" id="{00000000-0008-0000-2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75</xdr:col>
      <xdr:colOff>0</xdr:colOff>
      <xdr:row>57</xdr:row>
      <xdr:rowOff>0</xdr:rowOff>
    </xdr:from>
    <xdr:to>
      <xdr:col>79</xdr:col>
      <xdr:colOff>762000</xdr:colOff>
      <xdr:row>71</xdr:row>
      <xdr:rowOff>76200</xdr:rowOff>
    </xdr:to>
    <xdr:graphicFrame macro="">
      <xdr:nvGraphicFramePr>
        <xdr:cNvPr id="9" name="Graphique 9">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101600</xdr:colOff>
      <xdr:row>53</xdr:row>
      <xdr:rowOff>82550</xdr:rowOff>
    </xdr:from>
    <xdr:to>
      <xdr:col>40</xdr:col>
      <xdr:colOff>863600</xdr:colOff>
      <xdr:row>67</xdr:row>
      <xdr:rowOff>158750</xdr:rowOff>
    </xdr:to>
    <xdr:graphicFrame macro="">
      <xdr:nvGraphicFramePr>
        <xdr:cNvPr id="10" name="Graphique 10">
          <a:extLst>
            <a:ext uri="{FF2B5EF4-FFF2-40B4-BE49-F238E27FC236}">
              <a16:creationId xmlns:a16="http://schemas.microsoft.com/office/drawing/2014/main" id="{00000000-0008-0000-2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457200</xdr:colOff>
      <xdr:row>52</xdr:row>
      <xdr:rowOff>158750</xdr:rowOff>
    </xdr:from>
    <xdr:to>
      <xdr:col>16</xdr:col>
      <xdr:colOff>266700</xdr:colOff>
      <xdr:row>67</xdr:row>
      <xdr:rowOff>44450</xdr:rowOff>
    </xdr:to>
    <xdr:graphicFrame macro="">
      <xdr:nvGraphicFramePr>
        <xdr:cNvPr id="11" name="Graphique 12">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57</xdr:col>
      <xdr:colOff>152400</xdr:colOff>
      <xdr:row>87</xdr:row>
      <xdr:rowOff>165100</xdr:rowOff>
    </xdr:from>
    <xdr:to>
      <xdr:col>62</xdr:col>
      <xdr:colOff>527050</xdr:colOff>
      <xdr:row>102</xdr:row>
      <xdr:rowOff>114300</xdr:rowOff>
    </xdr:to>
    <xdr:graphicFrame macro="">
      <xdr:nvGraphicFramePr>
        <xdr:cNvPr id="12" name="Graphique 13">
          <a:extLst>
            <a:ext uri="{FF2B5EF4-FFF2-40B4-BE49-F238E27FC236}">
              <a16:creationId xmlns:a16="http://schemas.microsoft.com/office/drawing/2014/main" id="{00000000-0008-0000-2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47</xdr:col>
      <xdr:colOff>177800</xdr:colOff>
      <xdr:row>55</xdr:row>
      <xdr:rowOff>19050</xdr:rowOff>
    </xdr:from>
    <xdr:to>
      <xdr:col>51</xdr:col>
      <xdr:colOff>863600</xdr:colOff>
      <xdr:row>69</xdr:row>
      <xdr:rowOff>95250</xdr:rowOff>
    </xdr:to>
    <xdr:graphicFrame macro="">
      <xdr:nvGraphicFramePr>
        <xdr:cNvPr id="13" name="Graphique 14">
          <a:extLst>
            <a:ext uri="{FF2B5EF4-FFF2-40B4-BE49-F238E27FC236}">
              <a16:creationId xmlns:a16="http://schemas.microsoft.com/office/drawing/2014/main" id="{00000000-0008-0000-2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122</xdr:col>
      <xdr:colOff>863600</xdr:colOff>
      <xdr:row>82</xdr:row>
      <xdr:rowOff>114300</xdr:rowOff>
    </xdr:from>
    <xdr:to>
      <xdr:col>127</xdr:col>
      <xdr:colOff>393700</xdr:colOff>
      <xdr:row>97</xdr:row>
      <xdr:rowOff>38100</xdr:rowOff>
    </xdr:to>
    <xdr:graphicFrame macro="">
      <xdr:nvGraphicFramePr>
        <xdr:cNvPr id="14" name="Graphique 18">
          <a:extLst>
            <a:ext uri="{FF2B5EF4-FFF2-40B4-BE49-F238E27FC236}">
              <a16:creationId xmlns:a16="http://schemas.microsoft.com/office/drawing/2014/main" id="{00000000-0008-0000-2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123</xdr:col>
      <xdr:colOff>0</xdr:colOff>
      <xdr:row>53</xdr:row>
      <xdr:rowOff>0</xdr:rowOff>
    </xdr:from>
    <xdr:to>
      <xdr:col>127</xdr:col>
      <xdr:colOff>355600</xdr:colOff>
      <xdr:row>67</xdr:row>
      <xdr:rowOff>88900</xdr:rowOff>
    </xdr:to>
    <xdr:graphicFrame macro="">
      <xdr:nvGraphicFramePr>
        <xdr:cNvPr id="15" name="Graphique 19">
          <a:extLst>
            <a:ext uri="{FF2B5EF4-FFF2-40B4-BE49-F238E27FC236}">
              <a16:creationId xmlns:a16="http://schemas.microsoft.com/office/drawing/2014/main" id="{00000000-0008-0000-2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123</xdr:col>
      <xdr:colOff>12700</xdr:colOff>
      <xdr:row>67</xdr:row>
      <xdr:rowOff>177800</xdr:rowOff>
    </xdr:from>
    <xdr:to>
      <xdr:col>127</xdr:col>
      <xdr:colOff>355600</xdr:colOff>
      <xdr:row>82</xdr:row>
      <xdr:rowOff>25400</xdr:rowOff>
    </xdr:to>
    <xdr:graphicFrame macro="">
      <xdr:nvGraphicFramePr>
        <xdr:cNvPr id="16" name="Graphique 20">
          <a:extLst>
            <a:ext uri="{FF2B5EF4-FFF2-40B4-BE49-F238E27FC236}">
              <a16:creationId xmlns:a16="http://schemas.microsoft.com/office/drawing/2014/main" id="{00000000-0008-0000-2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110</xdr:col>
      <xdr:colOff>889000</xdr:colOff>
      <xdr:row>66</xdr:row>
      <xdr:rowOff>139700</xdr:rowOff>
    </xdr:from>
    <xdr:to>
      <xdr:col>116</xdr:col>
      <xdr:colOff>431800</xdr:colOff>
      <xdr:row>80</xdr:row>
      <xdr:rowOff>177800</xdr:rowOff>
    </xdr:to>
    <xdr:graphicFrame macro="">
      <xdr:nvGraphicFramePr>
        <xdr:cNvPr id="17" name="Graphique 25">
          <a:extLst>
            <a:ext uri="{FF2B5EF4-FFF2-40B4-BE49-F238E27FC236}">
              <a16:creationId xmlns:a16="http://schemas.microsoft.com/office/drawing/2014/main" id="{00000000-0008-0000-2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110</xdr:col>
      <xdr:colOff>876300</xdr:colOff>
      <xdr:row>81</xdr:row>
      <xdr:rowOff>101600</xdr:rowOff>
    </xdr:from>
    <xdr:to>
      <xdr:col>115</xdr:col>
      <xdr:colOff>876300</xdr:colOff>
      <xdr:row>95</xdr:row>
      <xdr:rowOff>114300</xdr:rowOff>
    </xdr:to>
    <xdr:graphicFrame macro="">
      <xdr:nvGraphicFramePr>
        <xdr:cNvPr id="18" name="Graphique 26">
          <a:extLst>
            <a:ext uri="{FF2B5EF4-FFF2-40B4-BE49-F238E27FC236}">
              <a16:creationId xmlns:a16="http://schemas.microsoft.com/office/drawing/2014/main" id="{00000000-0008-0000-2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111</xdr:col>
      <xdr:colOff>0</xdr:colOff>
      <xdr:row>52</xdr:row>
      <xdr:rowOff>88900</xdr:rowOff>
    </xdr:from>
    <xdr:to>
      <xdr:col>115</xdr:col>
      <xdr:colOff>736600</xdr:colOff>
      <xdr:row>65</xdr:row>
      <xdr:rowOff>38100</xdr:rowOff>
    </xdr:to>
    <xdr:graphicFrame macro="">
      <xdr:nvGraphicFramePr>
        <xdr:cNvPr id="19" name="Graphique 23">
          <a:extLst>
            <a:ext uri="{FF2B5EF4-FFF2-40B4-BE49-F238E27FC236}">
              <a16:creationId xmlns:a16="http://schemas.microsoft.com/office/drawing/2014/main" id="{00000000-0008-0000-2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116</xdr:col>
      <xdr:colOff>692150</xdr:colOff>
      <xdr:row>52</xdr:row>
      <xdr:rowOff>57150</xdr:rowOff>
    </xdr:from>
    <xdr:to>
      <xdr:col>121</xdr:col>
      <xdr:colOff>501650</xdr:colOff>
      <xdr:row>66</xdr:row>
      <xdr:rowOff>133350</xdr:rowOff>
    </xdr:to>
    <xdr:graphicFrame macro="">
      <xdr:nvGraphicFramePr>
        <xdr:cNvPr id="20" name="Graphique 22">
          <a:extLst>
            <a:ext uri="{FF2B5EF4-FFF2-40B4-BE49-F238E27FC236}">
              <a16:creationId xmlns:a16="http://schemas.microsoft.com/office/drawing/2014/main" id="{00000000-0008-0000-2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42</xdr:col>
      <xdr:colOff>0</xdr:colOff>
      <xdr:row>70</xdr:row>
      <xdr:rowOff>0</xdr:rowOff>
    </xdr:from>
    <xdr:to>
      <xdr:col>46</xdr:col>
      <xdr:colOff>609600</xdr:colOff>
      <xdr:row>84</xdr:row>
      <xdr:rowOff>76200</xdr:rowOff>
    </xdr:to>
    <xdr:graphicFrame macro="">
      <xdr:nvGraphicFramePr>
        <xdr:cNvPr id="21" name="Chart 20">
          <a:extLst>
            <a:ext uri="{FF2B5EF4-FFF2-40B4-BE49-F238E27FC236}">
              <a16:creationId xmlns:a16="http://schemas.microsoft.com/office/drawing/2014/main" id="{00000000-0008-0000-2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0" y="0"/>
    <xdr:ext cx="9294091" cy="6061364"/>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0.11973</cdr:x>
      <cdr:y>0.08434</cdr:y>
    </cdr:from>
    <cdr:to>
      <cdr:x>0.15146</cdr:x>
      <cdr:y>0.09838</cdr:y>
    </cdr:to>
    <cdr:sp macro="" textlink="">
      <cdr:nvSpPr>
        <cdr:cNvPr id="4" name="Rectangle 3"/>
        <cdr:cNvSpPr/>
      </cdr:nvSpPr>
      <cdr:spPr>
        <a:xfrm xmlns:a="http://schemas.openxmlformats.org/drawingml/2006/main">
          <a:off x="1114363" y="511053"/>
          <a:ext cx="295320" cy="85078"/>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0.11006</cdr:x>
      <cdr:y>0.08909</cdr:y>
    </cdr:from>
    <cdr:to>
      <cdr:x>0.12259</cdr:x>
      <cdr:y>0.10267</cdr:y>
    </cdr:to>
    <cdr:cxnSp macro="">
      <cdr:nvCxnSpPr>
        <cdr:cNvPr id="7" name="Straight Connector 6">
          <a:extLst xmlns:a="http://schemas.openxmlformats.org/drawingml/2006/main">
            <a:ext uri="{FF2B5EF4-FFF2-40B4-BE49-F238E27FC236}">
              <a16:creationId xmlns:a16="http://schemas.microsoft.com/office/drawing/2014/main" id="{58AA2F6A-477D-8548-B2CE-C13E586D0605}"/>
            </a:ext>
          </a:extLst>
        </cdr:cNvPr>
        <cdr:cNvCxnSpPr/>
      </cdr:nvCxnSpPr>
      <cdr:spPr>
        <a:xfrm xmlns:a="http://schemas.openxmlformats.org/drawingml/2006/main">
          <a:off x="1024381" y="539842"/>
          <a:ext cx="116621" cy="82291"/>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0.10935</cdr:x>
      <cdr:y>0.07645</cdr:y>
    </cdr:from>
    <cdr:to>
      <cdr:x>0.12187</cdr:x>
      <cdr:y>0.09003</cdr:y>
    </cdr:to>
    <cdr:cxnSp macro="">
      <cdr:nvCxnSpPr>
        <cdr:cNvPr id="11" name="Straight Connector 10">
          <a:extLst xmlns:a="http://schemas.openxmlformats.org/drawingml/2006/main">
            <a:ext uri="{FF2B5EF4-FFF2-40B4-BE49-F238E27FC236}">
              <a16:creationId xmlns:a16="http://schemas.microsoft.com/office/drawing/2014/main" id="{FB16999C-D4E1-7A45-B523-D3BC98A9CBDB}"/>
            </a:ext>
          </a:extLst>
        </cdr:cNvPr>
        <cdr:cNvCxnSpPr/>
      </cdr:nvCxnSpPr>
      <cdr:spPr>
        <a:xfrm xmlns:a="http://schemas.openxmlformats.org/drawingml/2006/main">
          <a:off x="1017708" y="463240"/>
          <a:ext cx="116527" cy="82290"/>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absoluteAnchor>
    <xdr:pos x="0" y="0"/>
    <xdr:ext cx="15771091" cy="11430000"/>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2286" cy="6277429"/>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0.10576</cdr:x>
      <cdr:y>0.12226</cdr:y>
    </cdr:from>
    <cdr:to>
      <cdr:x>0.13749</cdr:x>
      <cdr:y>0.1363</cdr:y>
    </cdr:to>
    <cdr:sp macro="" textlink="">
      <cdr:nvSpPr>
        <cdr:cNvPr id="4" name="Rectangle 3"/>
        <cdr:cNvSpPr/>
      </cdr:nvSpPr>
      <cdr:spPr>
        <a:xfrm xmlns:a="http://schemas.openxmlformats.org/drawingml/2006/main">
          <a:off x="984883" y="743927"/>
          <a:ext cx="295472" cy="85430"/>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0.09463</cdr:x>
      <cdr:y>0.12277</cdr:y>
    </cdr:from>
    <cdr:to>
      <cdr:x>0.10716</cdr:x>
      <cdr:y>0.13635</cdr:y>
    </cdr:to>
    <cdr:cxnSp macro="">
      <cdr:nvCxnSpPr>
        <cdr:cNvPr id="7" name="Straight Connector 6">
          <a:extLst xmlns:a="http://schemas.openxmlformats.org/drawingml/2006/main">
            <a:ext uri="{FF2B5EF4-FFF2-40B4-BE49-F238E27FC236}">
              <a16:creationId xmlns:a16="http://schemas.microsoft.com/office/drawing/2014/main" id="{58AA2F6A-477D-8548-B2CE-C13E586D0605}"/>
            </a:ext>
          </a:extLst>
        </cdr:cNvPr>
        <cdr:cNvCxnSpPr/>
      </cdr:nvCxnSpPr>
      <cdr:spPr>
        <a:xfrm xmlns:a="http://schemas.openxmlformats.org/drawingml/2006/main">
          <a:off x="881221" y="747015"/>
          <a:ext cx="116680" cy="82631"/>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0.0957</cdr:x>
      <cdr:y>0.10938</cdr:y>
    </cdr:from>
    <cdr:to>
      <cdr:x>0.10822</cdr:x>
      <cdr:y>0.12296</cdr:y>
    </cdr:to>
    <cdr:cxnSp macro="">
      <cdr:nvCxnSpPr>
        <cdr:cNvPr id="11" name="Straight Connector 10">
          <a:extLst xmlns:a="http://schemas.openxmlformats.org/drawingml/2006/main">
            <a:ext uri="{FF2B5EF4-FFF2-40B4-BE49-F238E27FC236}">
              <a16:creationId xmlns:a16="http://schemas.microsoft.com/office/drawing/2014/main" id="{FB16999C-D4E1-7A45-B523-D3BC98A9CBDB}"/>
            </a:ext>
          </a:extLst>
        </cdr:cNvPr>
        <cdr:cNvCxnSpPr/>
      </cdr:nvCxnSpPr>
      <cdr:spPr>
        <a:xfrm xmlns:a="http://schemas.openxmlformats.org/drawingml/2006/main">
          <a:off x="891178" y="665557"/>
          <a:ext cx="116587" cy="82632"/>
        </a:xfrm>
        <a:prstGeom xmlns:a="http://schemas.openxmlformats.org/drawingml/2006/main" prst="line">
          <a:avLst/>
        </a:prstGeom>
        <a:ln xmlns:a="http://schemas.openxmlformats.org/drawingml/2006/main" w="9525">
          <a:solidFill>
            <a:schemeClr val="tx1"/>
          </a:solidFill>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zucman/Dropbox/TorslovEtal17/RawData/TWZRawDat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C:/Users/drm808/Dropbox/International%20tax%20enforcement/RawData/TWZRawDat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 val="Eurostat Fats"/>
      <sheetName val="OECD FATS"/>
      <sheetName val="TangibleAsssets"/>
      <sheetName val="Switzerland"/>
      <sheetName val="Singapore"/>
      <sheetName val="Ireland"/>
      <sheetName val="TangibleAsset2015"/>
      <sheetName val="China"/>
      <sheetName val="Puerto Rico"/>
      <sheetName val="Penn World Tables"/>
      <sheetName val="UNimputedcapitalstock2015"/>
      <sheetName val="CBC- IRS"/>
      <sheetName val="World Bank Data Labor Force"/>
    </sheetNames>
    <sheetDataSet>
      <sheetData sheetId="0">
        <row r="1">
          <cell r="B1" t="str">
            <v>Agriculture, forestry and fishing (A) ;  Agriculture ;</v>
          </cell>
        </row>
      </sheetData>
      <sheetData sheetId="1">
        <row r="1">
          <cell r="B1" t="str">
            <v>Compensation of employees - Wages and salaries ;</v>
          </cell>
        </row>
      </sheetData>
      <sheetData sheetId="2">
        <row r="1">
          <cell r="B1" t="str">
            <v>Information media and telecommunications (J) ;  Telecommunications services ;</v>
          </cell>
        </row>
      </sheetData>
      <sheetData sheetId="3">
        <row r="1">
          <cell r="B1" t="str">
            <v>Gross operating surplus ;</v>
          </cell>
        </row>
      </sheetData>
      <sheetData sheetId="4">
        <row r="1">
          <cell r="A1" t="str">
            <v>CountryName</v>
          </cell>
        </row>
      </sheetData>
      <sheetData sheetId="5">
        <row r="16">
          <cell r="A16" t="str">
            <v>Australia</v>
          </cell>
        </row>
      </sheetData>
      <sheetData sheetId="6">
        <row r="2">
          <cell r="B2" t="str">
            <v>Argentina</v>
          </cell>
        </row>
      </sheetData>
      <sheetData sheetId="7">
        <row r="11">
          <cell r="A11" t="str">
            <v>GEO/TIME</v>
          </cell>
        </row>
      </sheetData>
      <sheetData sheetId="8">
        <row r="8">
          <cell r="A8" t="str">
            <v>Australia</v>
          </cell>
        </row>
      </sheetData>
      <sheetData sheetId="9">
        <row r="1">
          <cell r="A1" t="str">
            <v>CountryName</v>
          </cell>
        </row>
      </sheetData>
      <sheetData sheetId="10">
        <row r="1">
          <cell r="B1" t="str">
            <v>Agriculture, forestry and fishing (A) ;  Agriculture ;</v>
          </cell>
        </row>
      </sheetData>
      <sheetData sheetId="11">
        <row r="1">
          <cell r="B1" t="str">
            <v>Information media and telecommunications (J) ;  Telecommunications services ;</v>
          </cell>
        </row>
      </sheetData>
      <sheetData sheetId="12">
        <row r="1">
          <cell r="B1" t="str">
            <v>Gross operating surplus ;</v>
          </cell>
        </row>
      </sheetData>
      <sheetData sheetId="13">
        <row r="1">
          <cell r="B1" t="str">
            <v>Gross operating surplus ;</v>
          </cell>
        </row>
      </sheetData>
      <sheetData sheetId="14">
        <row r="1">
          <cell r="A1" t="str">
            <v>CountryName</v>
          </cell>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J1" t="str">
            <v>General government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P1" t="str">
            <v>Statistical discrepancy (I) ;</v>
          </cell>
          <cell r="Q1" t="str">
            <v>GROSS DOMESTIC PRODUCT ;</v>
          </cell>
          <cell r="R1" t="str">
            <v>Compensation of employees - Wages and salaries: Percentage changes ;</v>
          </cell>
          <cell r="S1" t="str">
            <v>Compensation of employees - Employers' social contributions: Percentage changes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Z1" t="str">
            <v>General government ;  Gross operating surplus: Percentage changes ;</v>
          </cell>
          <cell r="AA1" t="str">
            <v>Dwellings owned by persons ;  Gross operating surplus: Percentage changes ;</v>
          </cell>
          <cell r="AB1" t="str">
            <v>All sectors ;  Gross operating surplus: Percentage changes ;</v>
          </cell>
          <cell r="AC1" t="str">
            <v>Gross mixed income: Percentage changes ;</v>
          </cell>
          <cell r="AD1" t="str">
            <v>Total factor income: Percentage changes ;</v>
          </cell>
          <cell r="AE1" t="str">
            <v>Taxes less subsidies on production and imports: Percentage changes ;</v>
          </cell>
          <cell r="AF1" t="str">
            <v>GROSS DOMESTIC PRODUCT: Percentage changes ;</v>
          </cell>
          <cell r="AG1" t="str">
            <v>Compensation of employees - Wages and salaries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O1" t="str">
            <v>General government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E1" t="str">
            <v>General government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L1" t="str">
            <v>Compensation of employees - Wages and salaries ;</v>
          </cell>
          <cell r="BM1" t="str">
            <v>Compensation of employees - Employers' social contributions ;</v>
          </cell>
          <cell r="BN1" t="str">
            <v>Compensation of employees ;</v>
          </cell>
          <cell r="BO1" t="str">
            <v>Private non-financial corporations ;  Gross operating surplus ;</v>
          </cell>
          <cell r="BP1" t="str">
            <v>Public non-financial corporations ;  Gross operating surplus ;</v>
          </cell>
          <cell r="BQ1" t="str">
            <v>Non-financial corporations ;  Gross operating surplus ;</v>
          </cell>
          <cell r="BR1" t="str">
            <v>Financial corporations ;  Gross operating surplus ;</v>
          </cell>
          <cell r="BS1" t="str">
            <v>Total corporations ;  Gross operating surplus ;</v>
          </cell>
          <cell r="BT1" t="str">
            <v>General government ;  Gross operating surplus ;</v>
          </cell>
          <cell r="BU1" t="str">
            <v>Dwellings owned by persons ;  Gross operating surplus ;</v>
          </cell>
          <cell r="BV1" t="str">
            <v>All sectors ;  Gross operating surplus ;</v>
          </cell>
          <cell r="BW1" t="str">
            <v>Gross mixed income ;</v>
          </cell>
          <cell r="BX1" t="str">
            <v>Total factor income ;</v>
          </cell>
          <cell r="BY1" t="str">
            <v>Taxes less subsidies on production and imports ;</v>
          </cell>
          <cell r="BZ1" t="str">
            <v>Statistical discrepancy (I) ;</v>
          </cell>
          <cell r="CA1" t="str">
            <v>GROSS DOMESTIC PRODUCT ;</v>
          </cell>
          <cell r="CB1" t="str">
            <v>Compensation of employees: Revisions ;</v>
          </cell>
          <cell r="CC1" t="str">
            <v>Private non-financial corporations ;  Gross operating surplus: Revisions ;</v>
          </cell>
          <cell r="CD1" t="str">
            <v>Public non-financial corporations ;  Gross operating surplus: Revisions ;</v>
          </cell>
          <cell r="CE1" t="str">
            <v>Financial corporations ;  Gross operating surplus: Revisions ;</v>
          </cell>
          <cell r="CF1" t="str">
            <v>General government ;  Gross operating surplus: Revisions ;</v>
          </cell>
          <cell r="CG1" t="str">
            <v>Dwellings owned by persons ;  Gross operating surplus: Revisions ;</v>
          </cell>
          <cell r="CH1" t="str">
            <v>All sectors ;  Gross operating surplus: Revisions ;</v>
          </cell>
          <cell r="CI1" t="str">
            <v>Gross mixed income: Revisions ;</v>
          </cell>
          <cell r="CJ1" t="str">
            <v>Total factor income: Revisions ;</v>
          </cell>
          <cell r="CK1" t="str">
            <v>Taxes less subsidies on production and imports: Revisions ;</v>
          </cell>
          <cell r="CL1" t="str">
            <v>Statistical discrepancy (I): Revisions ;</v>
          </cell>
          <cell r="CM1" t="str">
            <v>GROSS DOMESTIC PRODUCT: Revisions ;</v>
          </cell>
        </row>
        <row r="2">
          <cell r="A2" t="str">
            <v>Unit</v>
          </cell>
          <cell r="B2" t="str">
            <v>Argentina</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A7" t="str">
            <v>Series Start</v>
          </cell>
          <cell r="B7">
            <v>30560</v>
          </cell>
          <cell r="C7">
            <v>30560</v>
          </cell>
          <cell r="D7">
            <v>21794</v>
          </cell>
          <cell r="E7">
            <v>21794</v>
          </cell>
          <cell r="F7">
            <v>21794</v>
          </cell>
          <cell r="G7">
            <v>21794</v>
          </cell>
          <cell r="H7">
            <v>21794</v>
          </cell>
          <cell r="I7">
            <v>21794</v>
          </cell>
          <cell r="J7">
            <v>21794</v>
          </cell>
          <cell r="K7">
            <v>21794</v>
          </cell>
          <cell r="L7">
            <v>21794</v>
          </cell>
          <cell r="M7">
            <v>21794</v>
          </cell>
          <cell r="N7">
            <v>21794</v>
          </cell>
          <cell r="O7">
            <v>21794</v>
          </cell>
          <cell r="P7">
            <v>21794</v>
          </cell>
          <cell r="Q7">
            <v>21794</v>
          </cell>
          <cell r="R7">
            <v>30651</v>
          </cell>
          <cell r="S7">
            <v>30651</v>
          </cell>
          <cell r="T7">
            <v>21885</v>
          </cell>
          <cell r="U7">
            <v>21885</v>
          </cell>
          <cell r="V7">
            <v>21885</v>
          </cell>
          <cell r="W7">
            <v>21885</v>
          </cell>
          <cell r="X7">
            <v>21885</v>
          </cell>
          <cell r="Y7">
            <v>21885</v>
          </cell>
          <cell r="Z7">
            <v>21885</v>
          </cell>
          <cell r="AA7">
            <v>21885</v>
          </cell>
          <cell r="AB7">
            <v>21885</v>
          </cell>
          <cell r="AC7">
            <v>21885</v>
          </cell>
          <cell r="AD7">
            <v>21885</v>
          </cell>
          <cell r="AE7">
            <v>21885</v>
          </cell>
          <cell r="AF7">
            <v>21885</v>
          </cell>
          <cell r="AG7">
            <v>30560</v>
          </cell>
          <cell r="AH7">
            <v>30560</v>
          </cell>
          <cell r="AI7">
            <v>21794</v>
          </cell>
          <cell r="AJ7">
            <v>21794</v>
          </cell>
          <cell r="AK7">
            <v>21794</v>
          </cell>
          <cell r="AL7">
            <v>21794</v>
          </cell>
          <cell r="AM7">
            <v>21794</v>
          </cell>
          <cell r="AN7">
            <v>21794</v>
          </cell>
          <cell r="AO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E7">
            <v>21885</v>
          </cell>
          <cell r="BF7">
            <v>21885</v>
          </cell>
          <cell r="BG7">
            <v>21885</v>
          </cell>
          <cell r="BH7">
            <v>21885</v>
          </cell>
          <cell r="BI7">
            <v>21885</v>
          </cell>
          <cell r="BJ7">
            <v>21885</v>
          </cell>
          <cell r="BK7">
            <v>21885</v>
          </cell>
          <cell r="BL7">
            <v>30560</v>
          </cell>
          <cell r="BM7">
            <v>30560</v>
          </cell>
          <cell r="BN7">
            <v>21794</v>
          </cell>
          <cell r="BO7">
            <v>21794</v>
          </cell>
          <cell r="BP7">
            <v>21794</v>
          </cell>
          <cell r="BQ7">
            <v>21794</v>
          </cell>
          <cell r="BR7">
            <v>21794</v>
          </cell>
          <cell r="BS7">
            <v>21794</v>
          </cell>
          <cell r="BT7">
            <v>21794</v>
          </cell>
          <cell r="BU7">
            <v>21794</v>
          </cell>
          <cell r="BV7">
            <v>21794</v>
          </cell>
          <cell r="BW7">
            <v>21794</v>
          </cell>
          <cell r="BX7">
            <v>21794</v>
          </cell>
          <cell r="BY7">
            <v>21794</v>
          </cell>
          <cell r="BZ7">
            <v>21794</v>
          </cell>
          <cell r="CA7">
            <v>21794</v>
          </cell>
          <cell r="CB7">
            <v>21794</v>
          </cell>
          <cell r="CC7">
            <v>21794</v>
          </cell>
          <cell r="CD7">
            <v>21794</v>
          </cell>
          <cell r="CE7">
            <v>21794</v>
          </cell>
          <cell r="CF7">
            <v>21794</v>
          </cell>
          <cell r="CG7">
            <v>21794</v>
          </cell>
          <cell r="CH7">
            <v>21794</v>
          </cell>
          <cell r="CI7">
            <v>21794</v>
          </cell>
          <cell r="CJ7">
            <v>21794</v>
          </cell>
          <cell r="CK7">
            <v>21794</v>
          </cell>
          <cell r="CL7">
            <v>21794</v>
          </cell>
          <cell r="CM7">
            <v>21794</v>
          </cell>
        </row>
        <row r="8">
          <cell r="A8" t="str">
            <v>Series End</v>
          </cell>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row>
        <row r="9">
          <cell r="A9" t="str">
            <v>No. Obs</v>
          </cell>
          <cell r="B9">
            <v>138</v>
          </cell>
          <cell r="C9">
            <v>138</v>
          </cell>
          <cell r="D9">
            <v>234</v>
          </cell>
          <cell r="E9">
            <v>234</v>
          </cell>
          <cell r="F9">
            <v>234</v>
          </cell>
          <cell r="G9">
            <v>234</v>
          </cell>
          <cell r="H9">
            <v>234</v>
          </cell>
          <cell r="I9">
            <v>234</v>
          </cell>
          <cell r="J9">
            <v>234</v>
          </cell>
          <cell r="K9">
            <v>234</v>
          </cell>
          <cell r="L9">
            <v>234</v>
          </cell>
          <cell r="M9">
            <v>234</v>
          </cell>
          <cell r="N9">
            <v>234</v>
          </cell>
          <cell r="O9">
            <v>234</v>
          </cell>
          <cell r="P9">
            <v>234</v>
          </cell>
          <cell r="Q9">
            <v>234</v>
          </cell>
          <cell r="R9">
            <v>137</v>
          </cell>
          <cell r="S9">
            <v>137</v>
          </cell>
          <cell r="T9">
            <v>233</v>
          </cell>
          <cell r="U9">
            <v>233</v>
          </cell>
          <cell r="V9">
            <v>233</v>
          </cell>
          <cell r="W9">
            <v>233</v>
          </cell>
          <cell r="X9">
            <v>233</v>
          </cell>
          <cell r="Y9">
            <v>233</v>
          </cell>
          <cell r="Z9">
            <v>233</v>
          </cell>
          <cell r="AA9">
            <v>233</v>
          </cell>
          <cell r="AB9">
            <v>233</v>
          </cell>
          <cell r="AC9">
            <v>233</v>
          </cell>
          <cell r="AD9">
            <v>233</v>
          </cell>
          <cell r="AE9">
            <v>233</v>
          </cell>
          <cell r="AF9">
            <v>233</v>
          </cell>
          <cell r="AG9">
            <v>138</v>
          </cell>
          <cell r="AH9">
            <v>138</v>
          </cell>
          <cell r="AI9">
            <v>234</v>
          </cell>
          <cell r="AJ9">
            <v>234</v>
          </cell>
          <cell r="AK9">
            <v>234</v>
          </cell>
          <cell r="AL9">
            <v>234</v>
          </cell>
          <cell r="AM9">
            <v>234</v>
          </cell>
          <cell r="AN9">
            <v>234</v>
          </cell>
          <cell r="AO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E9">
            <v>233</v>
          </cell>
          <cell r="BF9">
            <v>233</v>
          </cell>
          <cell r="BG9">
            <v>233</v>
          </cell>
          <cell r="BH9">
            <v>233</v>
          </cell>
          <cell r="BI9">
            <v>233</v>
          </cell>
          <cell r="BJ9">
            <v>233</v>
          </cell>
          <cell r="BK9">
            <v>233</v>
          </cell>
          <cell r="BL9">
            <v>138</v>
          </cell>
          <cell r="BM9">
            <v>138</v>
          </cell>
          <cell r="BN9">
            <v>234</v>
          </cell>
          <cell r="BO9">
            <v>234</v>
          </cell>
          <cell r="BP9">
            <v>234</v>
          </cell>
          <cell r="BQ9">
            <v>234</v>
          </cell>
          <cell r="BR9">
            <v>234</v>
          </cell>
          <cell r="BS9">
            <v>234</v>
          </cell>
          <cell r="BT9">
            <v>234</v>
          </cell>
          <cell r="BU9">
            <v>234</v>
          </cell>
          <cell r="BV9">
            <v>234</v>
          </cell>
          <cell r="BW9">
            <v>234</v>
          </cell>
          <cell r="BX9">
            <v>234</v>
          </cell>
          <cell r="BY9">
            <v>234</v>
          </cell>
          <cell r="BZ9">
            <v>234</v>
          </cell>
          <cell r="CA9">
            <v>234</v>
          </cell>
          <cell r="CB9">
            <v>233</v>
          </cell>
          <cell r="CC9">
            <v>233</v>
          </cell>
          <cell r="CD9">
            <v>233</v>
          </cell>
          <cell r="CE9">
            <v>233</v>
          </cell>
          <cell r="CF9">
            <v>233</v>
          </cell>
          <cell r="CG9">
            <v>233</v>
          </cell>
          <cell r="CH9">
            <v>233</v>
          </cell>
          <cell r="CI9">
            <v>233</v>
          </cell>
          <cell r="CJ9">
            <v>233</v>
          </cell>
          <cell r="CK9">
            <v>233</v>
          </cell>
          <cell r="CL9">
            <v>233</v>
          </cell>
          <cell r="CM9">
            <v>233</v>
          </cell>
        </row>
        <row r="10">
          <cell r="A10" t="str">
            <v>Series ID</v>
          </cell>
          <cell r="B10" t="str">
            <v>A2303552L</v>
          </cell>
          <cell r="C10" t="str">
            <v>A2303554T</v>
          </cell>
          <cell r="D10" t="str">
            <v>A2303556W</v>
          </cell>
          <cell r="E10" t="str">
            <v>A2323378R</v>
          </cell>
          <cell r="F10" t="str">
            <v>A2303560L</v>
          </cell>
          <cell r="G10" t="str">
            <v>A2303562T</v>
          </cell>
          <cell r="H10" t="str">
            <v>A2303564W</v>
          </cell>
          <cell r="I10" t="str">
            <v>A2303566A</v>
          </cell>
          <cell r="J10" t="str">
            <v>A2298709V</v>
          </cell>
          <cell r="K10" t="str">
            <v>A2303570T</v>
          </cell>
          <cell r="L10" t="str">
            <v>A2303572W</v>
          </cell>
          <cell r="M10" t="str">
            <v>A2303574A</v>
          </cell>
          <cell r="N10" t="str">
            <v>A2303576F</v>
          </cell>
          <cell r="O10" t="str">
            <v>A2303578K</v>
          </cell>
          <cell r="P10" t="str">
            <v>A2303325L</v>
          </cell>
          <cell r="Q10" t="str">
            <v>A2304350J</v>
          </cell>
          <cell r="R10" t="str">
            <v>A2303327T</v>
          </cell>
          <cell r="S10" t="str">
            <v>A2303329W</v>
          </cell>
          <cell r="T10" t="str">
            <v>A2303331J</v>
          </cell>
          <cell r="U10" t="str">
            <v>A2323376K</v>
          </cell>
          <cell r="V10" t="str">
            <v>A2303335T</v>
          </cell>
          <cell r="W10" t="str">
            <v>A2303337W</v>
          </cell>
          <cell r="X10" t="str">
            <v>A2303339A</v>
          </cell>
          <cell r="Y10" t="str">
            <v>A2303341L</v>
          </cell>
          <cell r="Z10" t="str">
            <v>A2298677L</v>
          </cell>
          <cell r="AA10" t="str">
            <v>A2303345W</v>
          </cell>
          <cell r="AB10" t="str">
            <v>A2303347A</v>
          </cell>
          <cell r="AC10" t="str">
            <v>A2303349F</v>
          </cell>
          <cell r="AD10" t="str">
            <v>A2303351T</v>
          </cell>
          <cell r="AE10" t="str">
            <v>A2303353W</v>
          </cell>
          <cell r="AF10" t="str">
            <v>A2304322X</v>
          </cell>
          <cell r="AG10" t="str">
            <v>A2303355A</v>
          </cell>
          <cell r="AH10" t="str">
            <v>A2303357F</v>
          </cell>
          <cell r="AI10" t="str">
            <v>A2303359K</v>
          </cell>
          <cell r="AJ10" t="str">
            <v>A2323372A</v>
          </cell>
          <cell r="AK10" t="str">
            <v>A2303363A</v>
          </cell>
          <cell r="AL10" t="str">
            <v>A2303365F</v>
          </cell>
          <cell r="AM10" t="str">
            <v>A2303367K</v>
          </cell>
          <cell r="AN10" t="str">
            <v>A2303369R</v>
          </cell>
          <cell r="AO10" t="str">
            <v>A2298712J</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E10" t="str">
            <v>A2298678R</v>
          </cell>
          <cell r="BF10" t="str">
            <v>A2303403J</v>
          </cell>
          <cell r="BG10" t="str">
            <v>A2303405L</v>
          </cell>
          <cell r="BH10" t="str">
            <v>A2303407T</v>
          </cell>
          <cell r="BI10" t="str">
            <v>A2303409W</v>
          </cell>
          <cell r="BJ10" t="str">
            <v>A2303411J</v>
          </cell>
          <cell r="BK10" t="str">
            <v>A2304386K</v>
          </cell>
          <cell r="BL10" t="str">
            <v>A2302399K</v>
          </cell>
          <cell r="BM10" t="str">
            <v>A2302400J</v>
          </cell>
          <cell r="BN10" t="str">
            <v>A2302401K</v>
          </cell>
          <cell r="BO10" t="str">
            <v>A2323369L</v>
          </cell>
          <cell r="BP10" t="str">
            <v>A2302403R</v>
          </cell>
          <cell r="BQ10" t="str">
            <v>A2302404T</v>
          </cell>
          <cell r="BR10" t="str">
            <v>A2302405V</v>
          </cell>
          <cell r="BS10" t="str">
            <v>A2302406W</v>
          </cell>
          <cell r="BT10" t="str">
            <v>A2298711F</v>
          </cell>
          <cell r="BU10" t="str">
            <v>A2302408A</v>
          </cell>
          <cell r="BV10" t="str">
            <v>A2302409C</v>
          </cell>
          <cell r="BW10" t="str">
            <v>A2302410L</v>
          </cell>
          <cell r="BX10" t="str">
            <v>A2302411R</v>
          </cell>
          <cell r="BY10" t="str">
            <v>A2302412T</v>
          </cell>
          <cell r="BZ10" t="str">
            <v>A2302413V</v>
          </cell>
          <cell r="CA10" t="str">
            <v>A2302467A</v>
          </cell>
          <cell r="CB10" t="str">
            <v>A2302665R</v>
          </cell>
          <cell r="CC10" t="str">
            <v>A2323374F</v>
          </cell>
          <cell r="CD10" t="str">
            <v>A2302667V</v>
          </cell>
          <cell r="CE10" t="str">
            <v>A2302668W</v>
          </cell>
          <cell r="CF10" t="str">
            <v>A2298714L</v>
          </cell>
          <cell r="CG10" t="str">
            <v>A2302670J</v>
          </cell>
          <cell r="CH10" t="str">
            <v>A2302671K</v>
          </cell>
          <cell r="CI10" t="str">
            <v>A2302672L</v>
          </cell>
          <cell r="CJ10" t="str">
            <v>A2302673R</v>
          </cell>
          <cell r="CK10" t="str">
            <v>A2302674T</v>
          </cell>
          <cell r="CL10" t="str">
            <v>A2302675V</v>
          </cell>
          <cell r="CM10" t="str">
            <v>A2302664L</v>
          </cell>
        </row>
        <row r="11">
          <cell r="A11">
            <v>21794</v>
          </cell>
          <cell r="D11">
            <v>1848</v>
          </cell>
          <cell r="E11">
            <v>566</v>
          </cell>
          <cell r="F11">
            <v>92</v>
          </cell>
          <cell r="G11">
            <v>659</v>
          </cell>
          <cell r="H11">
            <v>41</v>
          </cell>
          <cell r="I11">
            <v>700</v>
          </cell>
          <cell r="J11">
            <v>97</v>
          </cell>
          <cell r="K11">
            <v>87</v>
          </cell>
          <cell r="L11">
            <v>884</v>
          </cell>
          <cell r="M11">
            <v>986</v>
          </cell>
          <cell r="N11">
            <v>3716</v>
          </cell>
          <cell r="O11">
            <v>350</v>
          </cell>
          <cell r="P11">
            <v>-104</v>
          </cell>
          <cell r="Q11">
            <v>3961</v>
          </cell>
          <cell r="AI11">
            <v>1855</v>
          </cell>
          <cell r="AJ11">
            <v>559</v>
          </cell>
          <cell r="AK11">
            <v>89</v>
          </cell>
          <cell r="AL11">
            <v>648</v>
          </cell>
          <cell r="AM11">
            <v>41</v>
          </cell>
          <cell r="AN11">
            <v>689</v>
          </cell>
          <cell r="AO11">
            <v>97</v>
          </cell>
          <cell r="AP11">
            <v>89</v>
          </cell>
          <cell r="AQ11">
            <v>875</v>
          </cell>
          <cell r="AR11">
            <v>997</v>
          </cell>
          <cell r="AS11">
            <v>3727</v>
          </cell>
          <cell r="AT11">
            <v>347</v>
          </cell>
          <cell r="AU11">
            <v>-107</v>
          </cell>
          <cell r="AV11">
            <v>3967</v>
          </cell>
          <cell r="BN11">
            <v>1902</v>
          </cell>
          <cell r="BO11">
            <v>571</v>
          </cell>
          <cell r="BP11">
            <v>105</v>
          </cell>
          <cell r="BQ11">
            <v>676</v>
          </cell>
          <cell r="BR11">
            <v>41</v>
          </cell>
          <cell r="BS11">
            <v>717</v>
          </cell>
          <cell r="BT11">
            <v>97</v>
          </cell>
          <cell r="BU11">
            <v>98</v>
          </cell>
          <cell r="BV11">
            <v>912</v>
          </cell>
          <cell r="BW11">
            <v>1030</v>
          </cell>
          <cell r="BX11">
            <v>3844</v>
          </cell>
          <cell r="BY11">
            <v>325</v>
          </cell>
          <cell r="BZ11">
            <v>-170</v>
          </cell>
          <cell r="CA11">
            <v>3999</v>
          </cell>
          <cell r="CB11">
            <v>0</v>
          </cell>
          <cell r="CC11">
            <v>0</v>
          </cell>
          <cell r="CD11">
            <v>0</v>
          </cell>
          <cell r="CE11">
            <v>0</v>
          </cell>
          <cell r="CF11">
            <v>1</v>
          </cell>
          <cell r="CG11">
            <v>0</v>
          </cell>
          <cell r="CH11">
            <v>0</v>
          </cell>
          <cell r="CI11">
            <v>0</v>
          </cell>
          <cell r="CJ11">
            <v>0</v>
          </cell>
          <cell r="CK11">
            <v>0</v>
          </cell>
          <cell r="CL11">
            <v>0</v>
          </cell>
          <cell r="CM11">
            <v>0</v>
          </cell>
        </row>
        <row r="12">
          <cell r="A12">
            <v>21885</v>
          </cell>
          <cell r="D12">
            <v>1905</v>
          </cell>
          <cell r="E12">
            <v>583</v>
          </cell>
          <cell r="F12">
            <v>92</v>
          </cell>
          <cell r="G12">
            <v>675</v>
          </cell>
          <cell r="H12">
            <v>42</v>
          </cell>
          <cell r="I12">
            <v>716</v>
          </cell>
          <cell r="J12">
            <v>98</v>
          </cell>
          <cell r="K12">
            <v>90</v>
          </cell>
          <cell r="L12">
            <v>905</v>
          </cell>
          <cell r="M12">
            <v>985</v>
          </cell>
          <cell r="N12">
            <v>3795</v>
          </cell>
          <cell r="O12">
            <v>359</v>
          </cell>
          <cell r="P12">
            <v>-84</v>
          </cell>
          <cell r="Q12">
            <v>4070</v>
          </cell>
          <cell r="T12">
            <v>3.1</v>
          </cell>
          <cell r="U12">
            <v>2.9</v>
          </cell>
          <cell r="V12">
            <v>-0.7</v>
          </cell>
          <cell r="W12">
            <v>2.4</v>
          </cell>
          <cell r="X12">
            <v>2.4</v>
          </cell>
          <cell r="Y12">
            <v>2.4</v>
          </cell>
          <cell r="Z12">
            <v>1</v>
          </cell>
          <cell r="AA12">
            <v>3.4</v>
          </cell>
          <cell r="AB12">
            <v>2.4</v>
          </cell>
          <cell r="AC12">
            <v>-0.1</v>
          </cell>
          <cell r="AD12">
            <v>2.1</v>
          </cell>
          <cell r="AE12">
            <v>2.4</v>
          </cell>
          <cell r="AF12">
            <v>2.8</v>
          </cell>
          <cell r="AI12">
            <v>1894</v>
          </cell>
          <cell r="AJ12">
            <v>584</v>
          </cell>
          <cell r="AK12">
            <v>97</v>
          </cell>
          <cell r="AL12">
            <v>680</v>
          </cell>
          <cell r="AM12">
            <v>42</v>
          </cell>
          <cell r="AN12">
            <v>722</v>
          </cell>
          <cell r="AO12">
            <v>98</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E12">
            <v>0.9</v>
          </cell>
          <cell r="BF12">
            <v>2</v>
          </cell>
          <cell r="BG12">
            <v>4.0999999999999996</v>
          </cell>
          <cell r="BH12">
            <v>-1</v>
          </cell>
          <cell r="BI12">
            <v>1.7</v>
          </cell>
          <cell r="BJ12">
            <v>4.8</v>
          </cell>
          <cell r="BK12">
            <v>2.9</v>
          </cell>
          <cell r="BN12">
            <v>2010</v>
          </cell>
          <cell r="BO12">
            <v>653</v>
          </cell>
          <cell r="BP12">
            <v>111</v>
          </cell>
          <cell r="BQ12">
            <v>763</v>
          </cell>
          <cell r="BR12">
            <v>42</v>
          </cell>
          <cell r="BS12">
            <v>805</v>
          </cell>
          <cell r="BT12">
            <v>98</v>
          </cell>
          <cell r="BU12">
            <v>99</v>
          </cell>
          <cell r="BV12">
            <v>1003</v>
          </cell>
          <cell r="BW12">
            <v>1240</v>
          </cell>
          <cell r="BX12">
            <v>4253</v>
          </cell>
          <cell r="BY12">
            <v>357</v>
          </cell>
          <cell r="BZ12">
            <v>-118</v>
          </cell>
          <cell r="CA12">
            <v>4491</v>
          </cell>
          <cell r="CB12">
            <v>0</v>
          </cell>
          <cell r="CC12">
            <v>0</v>
          </cell>
          <cell r="CD12">
            <v>0</v>
          </cell>
          <cell r="CE12">
            <v>0</v>
          </cell>
          <cell r="CF12">
            <v>0</v>
          </cell>
          <cell r="CG12">
            <v>0</v>
          </cell>
          <cell r="CH12">
            <v>0</v>
          </cell>
          <cell r="CI12">
            <v>0</v>
          </cell>
          <cell r="CJ12">
            <v>0</v>
          </cell>
          <cell r="CK12">
            <v>0</v>
          </cell>
          <cell r="CL12">
            <v>0</v>
          </cell>
          <cell r="CM12">
            <v>0</v>
          </cell>
        </row>
        <row r="13">
          <cell r="A13">
            <v>21976</v>
          </cell>
          <cell r="D13">
            <v>1966</v>
          </cell>
          <cell r="E13">
            <v>603</v>
          </cell>
          <cell r="F13">
            <v>93</v>
          </cell>
          <cell r="G13">
            <v>697</v>
          </cell>
          <cell r="H13">
            <v>43</v>
          </cell>
          <cell r="I13">
            <v>739</v>
          </cell>
          <cell r="J13">
            <v>100</v>
          </cell>
          <cell r="K13">
            <v>94</v>
          </cell>
          <cell r="L13">
            <v>933</v>
          </cell>
          <cell r="M13">
            <v>984</v>
          </cell>
          <cell r="N13">
            <v>3884</v>
          </cell>
          <cell r="O13">
            <v>368</v>
          </cell>
          <cell r="P13">
            <v>-42</v>
          </cell>
          <cell r="Q13">
            <v>4210</v>
          </cell>
          <cell r="T13">
            <v>3.2</v>
          </cell>
          <cell r="U13">
            <v>3.5</v>
          </cell>
          <cell r="V13">
            <v>1.7</v>
          </cell>
          <cell r="W13">
            <v>3.2</v>
          </cell>
          <cell r="X13">
            <v>2.6</v>
          </cell>
          <cell r="Y13">
            <v>3.2</v>
          </cell>
          <cell r="Z13">
            <v>1.2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O13">
            <v>99</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E13">
            <v>1.1000000000000001</v>
          </cell>
          <cell r="BF13">
            <v>-0.2</v>
          </cell>
          <cell r="BG13">
            <v>2.8</v>
          </cell>
          <cell r="BH13">
            <v>-2.6</v>
          </cell>
          <cell r="BI13">
            <v>2</v>
          </cell>
          <cell r="BJ13">
            <v>0.2</v>
          </cell>
          <cell r="BK13">
            <v>1.9</v>
          </cell>
          <cell r="BN13">
            <v>1855</v>
          </cell>
          <cell r="BO13">
            <v>542</v>
          </cell>
          <cell r="BP13">
            <v>86</v>
          </cell>
          <cell r="BQ13">
            <v>627</v>
          </cell>
          <cell r="BR13">
            <v>43</v>
          </cell>
          <cell r="BS13">
            <v>670</v>
          </cell>
          <cell r="BT13">
            <v>99</v>
          </cell>
          <cell r="BU13">
            <v>85</v>
          </cell>
          <cell r="BV13">
            <v>855</v>
          </cell>
          <cell r="BW13">
            <v>897</v>
          </cell>
          <cell r="BX13">
            <v>3608</v>
          </cell>
          <cell r="BY13">
            <v>369</v>
          </cell>
          <cell r="BZ13">
            <v>-53</v>
          </cell>
          <cell r="CA13">
            <v>3923</v>
          </cell>
          <cell r="CB13">
            <v>1</v>
          </cell>
          <cell r="CC13">
            <v>0</v>
          </cell>
          <cell r="CD13">
            <v>0</v>
          </cell>
          <cell r="CE13">
            <v>0</v>
          </cell>
          <cell r="CF13">
            <v>1</v>
          </cell>
          <cell r="CG13">
            <v>0</v>
          </cell>
          <cell r="CH13">
            <v>0</v>
          </cell>
          <cell r="CI13">
            <v>0</v>
          </cell>
          <cell r="CJ13">
            <v>0</v>
          </cell>
          <cell r="CK13">
            <v>0</v>
          </cell>
          <cell r="CL13">
            <v>0</v>
          </cell>
          <cell r="CM13">
            <v>-1</v>
          </cell>
        </row>
        <row r="14">
          <cell r="A14">
            <v>22068</v>
          </cell>
          <cell r="D14">
            <v>2030</v>
          </cell>
          <cell r="E14">
            <v>625</v>
          </cell>
          <cell r="F14">
            <v>99</v>
          </cell>
          <cell r="G14">
            <v>724</v>
          </cell>
          <cell r="H14">
            <v>44</v>
          </cell>
          <cell r="I14">
            <v>768</v>
          </cell>
          <cell r="J14">
            <v>101</v>
          </cell>
          <cell r="K14">
            <v>100</v>
          </cell>
          <cell r="L14">
            <v>969</v>
          </cell>
          <cell r="M14">
            <v>981</v>
          </cell>
          <cell r="N14">
            <v>3980</v>
          </cell>
          <cell r="O14">
            <v>381</v>
          </cell>
          <cell r="P14">
            <v>-37</v>
          </cell>
          <cell r="Q14">
            <v>4324</v>
          </cell>
          <cell r="T14">
            <v>3.3</v>
          </cell>
          <cell r="U14">
            <v>3.7</v>
          </cell>
          <cell r="V14">
            <v>5.7</v>
          </cell>
          <cell r="W14">
            <v>3.9</v>
          </cell>
          <cell r="X14">
            <v>3.2</v>
          </cell>
          <cell r="Y14">
            <v>3.9</v>
          </cell>
          <cell r="Z14">
            <v>1.4</v>
          </cell>
          <cell r="AA14">
            <v>6.3</v>
          </cell>
          <cell r="AB14">
            <v>3.9</v>
          </cell>
          <cell r="AC14">
            <v>-0.4</v>
          </cell>
          <cell r="AD14">
            <v>2.5</v>
          </cell>
          <cell r="AE14">
            <v>3.4</v>
          </cell>
          <cell r="AF14">
            <v>2.7</v>
          </cell>
          <cell r="AI14">
            <v>2030</v>
          </cell>
          <cell r="AJ14">
            <v>605</v>
          </cell>
          <cell r="AK14">
            <v>89</v>
          </cell>
          <cell r="AL14">
            <v>694</v>
          </cell>
          <cell r="AM14">
            <v>44</v>
          </cell>
          <cell r="AN14">
            <v>738</v>
          </cell>
          <cell r="AO14">
            <v>101</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E14">
            <v>1.4</v>
          </cell>
          <cell r="BF14">
            <v>14</v>
          </cell>
          <cell r="BG14">
            <v>0.6</v>
          </cell>
          <cell r="BH14">
            <v>6.1</v>
          </cell>
          <cell r="BI14">
            <v>3.2</v>
          </cell>
          <cell r="BJ14">
            <v>3.7</v>
          </cell>
          <cell r="BK14">
            <v>5</v>
          </cell>
          <cell r="BN14">
            <v>2026</v>
          </cell>
          <cell r="BO14">
            <v>590</v>
          </cell>
          <cell r="BP14">
            <v>67</v>
          </cell>
          <cell r="BQ14">
            <v>657</v>
          </cell>
          <cell r="BR14">
            <v>44</v>
          </cell>
          <cell r="BS14">
            <v>700</v>
          </cell>
          <cell r="BT14">
            <v>101</v>
          </cell>
          <cell r="BU14">
            <v>88</v>
          </cell>
          <cell r="BV14">
            <v>889</v>
          </cell>
          <cell r="BW14">
            <v>799</v>
          </cell>
          <cell r="BX14">
            <v>3714</v>
          </cell>
          <cell r="BY14">
            <v>404</v>
          </cell>
          <cell r="BZ14">
            <v>60</v>
          </cell>
          <cell r="CA14">
            <v>4178</v>
          </cell>
          <cell r="CB14">
            <v>0</v>
          </cell>
          <cell r="CC14">
            <v>0</v>
          </cell>
          <cell r="CD14">
            <v>0</v>
          </cell>
          <cell r="CE14">
            <v>0</v>
          </cell>
          <cell r="CF14">
            <v>0</v>
          </cell>
          <cell r="CG14">
            <v>0</v>
          </cell>
          <cell r="CH14">
            <v>0</v>
          </cell>
          <cell r="CI14">
            <v>0</v>
          </cell>
          <cell r="CJ14">
            <v>0</v>
          </cell>
          <cell r="CK14">
            <v>0</v>
          </cell>
          <cell r="CL14">
            <v>0</v>
          </cell>
          <cell r="CM14">
            <v>0</v>
          </cell>
        </row>
        <row r="15">
          <cell r="A15">
            <v>22160</v>
          </cell>
          <cell r="D15">
            <v>2080</v>
          </cell>
          <cell r="E15">
            <v>630</v>
          </cell>
          <cell r="F15">
            <v>108</v>
          </cell>
          <cell r="G15">
            <v>738</v>
          </cell>
          <cell r="H15">
            <v>46</v>
          </cell>
          <cell r="I15">
            <v>783</v>
          </cell>
          <cell r="J15">
            <v>103</v>
          </cell>
          <cell r="K15">
            <v>106</v>
          </cell>
          <cell r="L15">
            <v>992</v>
          </cell>
          <cell r="M15">
            <v>986</v>
          </cell>
          <cell r="N15">
            <v>4057</v>
          </cell>
          <cell r="O15">
            <v>393</v>
          </cell>
          <cell r="P15">
            <v>-44</v>
          </cell>
          <cell r="Q15">
            <v>4406</v>
          </cell>
          <cell r="T15">
            <v>2.4</v>
          </cell>
          <cell r="U15">
            <v>0.8</v>
          </cell>
          <cell r="V15">
            <v>9.1</v>
          </cell>
          <cell r="W15">
            <v>1.9</v>
          </cell>
          <cell r="X15">
            <v>3.3</v>
          </cell>
          <cell r="Y15">
            <v>2</v>
          </cell>
          <cell r="Z15">
            <v>1.6</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O15">
            <v>103</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E15">
            <v>1.9</v>
          </cell>
          <cell r="BF15">
            <v>3.8</v>
          </cell>
          <cell r="BG15">
            <v>8.5</v>
          </cell>
          <cell r="BH15">
            <v>-5.8</v>
          </cell>
          <cell r="BI15">
            <v>1.8</v>
          </cell>
          <cell r="BJ15">
            <v>4.5999999999999996</v>
          </cell>
          <cell r="BK15">
            <v>0.5</v>
          </cell>
          <cell r="BN15">
            <v>2097</v>
          </cell>
          <cell r="BO15">
            <v>664</v>
          </cell>
          <cell r="BP15">
            <v>138</v>
          </cell>
          <cell r="BQ15">
            <v>802</v>
          </cell>
          <cell r="BR15">
            <v>46</v>
          </cell>
          <cell r="BS15">
            <v>848</v>
          </cell>
          <cell r="BT15">
            <v>103</v>
          </cell>
          <cell r="BU15">
            <v>118</v>
          </cell>
          <cell r="BV15">
            <v>1069</v>
          </cell>
          <cell r="BW15">
            <v>953</v>
          </cell>
          <cell r="BX15">
            <v>4118</v>
          </cell>
          <cell r="BY15">
            <v>372</v>
          </cell>
          <cell r="BZ15">
            <v>-156</v>
          </cell>
          <cell r="CA15">
            <v>4335</v>
          </cell>
          <cell r="CB15">
            <v>0</v>
          </cell>
          <cell r="CC15">
            <v>0</v>
          </cell>
          <cell r="CD15">
            <v>0</v>
          </cell>
          <cell r="CE15">
            <v>0</v>
          </cell>
          <cell r="CF15">
            <v>0</v>
          </cell>
          <cell r="CG15">
            <v>0</v>
          </cell>
          <cell r="CH15">
            <v>0</v>
          </cell>
          <cell r="CI15">
            <v>0</v>
          </cell>
          <cell r="CJ15">
            <v>0</v>
          </cell>
          <cell r="CK15">
            <v>0</v>
          </cell>
          <cell r="CL15">
            <v>0</v>
          </cell>
          <cell r="CM15">
            <v>0</v>
          </cell>
        </row>
        <row r="16">
          <cell r="A16">
            <v>22251</v>
          </cell>
          <cell r="D16">
            <v>2101</v>
          </cell>
          <cell r="E16">
            <v>608</v>
          </cell>
          <cell r="F16">
            <v>110</v>
          </cell>
          <cell r="G16">
            <v>718</v>
          </cell>
          <cell r="H16">
            <v>47</v>
          </cell>
          <cell r="I16">
            <v>764</v>
          </cell>
          <cell r="J16">
            <v>104</v>
          </cell>
          <cell r="K16">
            <v>109</v>
          </cell>
          <cell r="L16">
            <v>978</v>
          </cell>
          <cell r="M16">
            <v>1002</v>
          </cell>
          <cell r="N16">
            <v>4080</v>
          </cell>
          <cell r="O16">
            <v>397</v>
          </cell>
          <cell r="P16">
            <v>-53</v>
          </cell>
          <cell r="Q16">
            <v>4424</v>
          </cell>
          <cell r="T16">
            <v>1</v>
          </cell>
          <cell r="U16">
            <v>-3.5</v>
          </cell>
          <cell r="V16">
            <v>1.8</v>
          </cell>
          <cell r="W16">
            <v>-2.7</v>
          </cell>
          <cell r="X16">
            <v>2.6</v>
          </cell>
          <cell r="Y16">
            <v>-2.4</v>
          </cell>
          <cell r="Z16">
            <v>1.4</v>
          </cell>
          <cell r="AA16">
            <v>3</v>
          </cell>
          <cell r="AB16">
            <v>-1.4</v>
          </cell>
          <cell r="AC16">
            <v>1.7</v>
          </cell>
          <cell r="AD16">
            <v>0.6</v>
          </cell>
          <cell r="AE16">
            <v>0.8</v>
          </cell>
          <cell r="AF16">
            <v>0.4</v>
          </cell>
          <cell r="AI16">
            <v>2113</v>
          </cell>
          <cell r="AJ16">
            <v>619</v>
          </cell>
          <cell r="AK16">
            <v>110</v>
          </cell>
          <cell r="AL16">
            <v>729</v>
          </cell>
          <cell r="AM16">
            <v>47</v>
          </cell>
          <cell r="AN16">
            <v>776</v>
          </cell>
          <cell r="AO16">
            <v>104</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E16">
            <v>1.3</v>
          </cell>
          <cell r="BF16">
            <v>0.9</v>
          </cell>
          <cell r="BG16">
            <v>-3.3</v>
          </cell>
          <cell r="BH16">
            <v>2.7</v>
          </cell>
          <cell r="BI16">
            <v>0.6</v>
          </cell>
          <cell r="BJ16">
            <v>1.7</v>
          </cell>
          <cell r="BK16">
            <v>0.6</v>
          </cell>
          <cell r="BN16">
            <v>2206</v>
          </cell>
          <cell r="BO16">
            <v>691</v>
          </cell>
          <cell r="BP16">
            <v>126</v>
          </cell>
          <cell r="BQ16">
            <v>817</v>
          </cell>
          <cell r="BR16">
            <v>47</v>
          </cell>
          <cell r="BS16">
            <v>864</v>
          </cell>
          <cell r="BT16">
            <v>104</v>
          </cell>
          <cell r="BU16">
            <v>118</v>
          </cell>
          <cell r="BV16">
            <v>1086</v>
          </cell>
          <cell r="BW16">
            <v>1280</v>
          </cell>
          <cell r="BX16">
            <v>4572</v>
          </cell>
          <cell r="BY16">
            <v>398</v>
          </cell>
          <cell r="BZ16">
            <v>-111</v>
          </cell>
          <cell r="CA16">
            <v>4859</v>
          </cell>
          <cell r="CB16">
            <v>0</v>
          </cell>
          <cell r="CC16">
            <v>0</v>
          </cell>
          <cell r="CD16">
            <v>0</v>
          </cell>
          <cell r="CE16">
            <v>0</v>
          </cell>
          <cell r="CF16">
            <v>0</v>
          </cell>
          <cell r="CG16">
            <v>0</v>
          </cell>
          <cell r="CH16">
            <v>0</v>
          </cell>
          <cell r="CI16">
            <v>0</v>
          </cell>
          <cell r="CJ16">
            <v>0</v>
          </cell>
          <cell r="CK16">
            <v>-1</v>
          </cell>
          <cell r="CL16">
            <v>0</v>
          </cell>
          <cell r="CM16">
            <v>0</v>
          </cell>
        </row>
        <row r="17">
          <cell r="A17">
            <v>22341</v>
          </cell>
          <cell r="D17">
            <v>2104</v>
          </cell>
          <cell r="E17">
            <v>567</v>
          </cell>
          <cell r="F17">
            <v>105</v>
          </cell>
          <cell r="G17">
            <v>672</v>
          </cell>
          <cell r="H17">
            <v>47</v>
          </cell>
          <cell r="I17">
            <v>720</v>
          </cell>
          <cell r="J17">
            <v>105</v>
          </cell>
          <cell r="K17">
            <v>111</v>
          </cell>
          <cell r="L17">
            <v>936</v>
          </cell>
          <cell r="M17">
            <v>1015</v>
          </cell>
          <cell r="N17">
            <v>4055</v>
          </cell>
          <cell r="O17">
            <v>384</v>
          </cell>
          <cell r="P17">
            <v>-51</v>
          </cell>
          <cell r="Q17">
            <v>4387</v>
          </cell>
          <cell r="T17">
            <v>0.2</v>
          </cell>
          <cell r="U17">
            <v>-6.7</v>
          </cell>
          <cell r="V17">
            <v>-4.2</v>
          </cell>
          <cell r="W17">
            <v>-6.3</v>
          </cell>
          <cell r="X17">
            <v>0.7</v>
          </cell>
          <cell r="Y17">
            <v>-5.9</v>
          </cell>
          <cell r="Z17">
            <v>1.1000000000000001</v>
          </cell>
          <cell r="AA17">
            <v>1.7</v>
          </cell>
          <cell r="AB17">
            <v>-4.3</v>
          </cell>
          <cell r="AC17">
            <v>1.3</v>
          </cell>
          <cell r="AD17">
            <v>-0.6</v>
          </cell>
          <cell r="AE17">
            <v>-3.2</v>
          </cell>
          <cell r="AF17">
            <v>-0.8</v>
          </cell>
          <cell r="AI17">
            <v>2097</v>
          </cell>
          <cell r="AJ17">
            <v>554</v>
          </cell>
          <cell r="AK17">
            <v>109</v>
          </cell>
          <cell r="AL17">
            <v>663</v>
          </cell>
          <cell r="AM17">
            <v>47</v>
          </cell>
          <cell r="AN17">
            <v>710</v>
          </cell>
          <cell r="AO17">
            <v>105</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E17">
            <v>1.1000000000000001</v>
          </cell>
          <cell r="BF17">
            <v>3.2</v>
          </cell>
          <cell r="BG17">
            <v>-6.2</v>
          </cell>
          <cell r="BH17">
            <v>6.1</v>
          </cell>
          <cell r="BI17">
            <v>-0.4</v>
          </cell>
          <cell r="BJ17">
            <v>-3.7</v>
          </cell>
          <cell r="BK17">
            <v>-0.2</v>
          </cell>
          <cell r="BN17">
            <v>1999</v>
          </cell>
          <cell r="BO17">
            <v>491</v>
          </cell>
          <cell r="BP17">
            <v>100</v>
          </cell>
          <cell r="BQ17">
            <v>591</v>
          </cell>
          <cell r="BR17">
            <v>47</v>
          </cell>
          <cell r="BS17">
            <v>638</v>
          </cell>
          <cell r="BT17">
            <v>105</v>
          </cell>
          <cell r="BU17">
            <v>105</v>
          </cell>
          <cell r="BV17">
            <v>849</v>
          </cell>
          <cell r="BW17">
            <v>995</v>
          </cell>
          <cell r="BX17">
            <v>3843</v>
          </cell>
          <cell r="BY17">
            <v>388</v>
          </cell>
          <cell r="BZ17">
            <v>-6</v>
          </cell>
          <cell r="CA17">
            <v>4225</v>
          </cell>
          <cell r="CB17">
            <v>0</v>
          </cell>
          <cell r="CC17">
            <v>0</v>
          </cell>
          <cell r="CD17">
            <v>0</v>
          </cell>
          <cell r="CE17">
            <v>0</v>
          </cell>
          <cell r="CF17">
            <v>0</v>
          </cell>
          <cell r="CG17">
            <v>0</v>
          </cell>
          <cell r="CH17">
            <v>-1</v>
          </cell>
          <cell r="CI17">
            <v>0</v>
          </cell>
          <cell r="CJ17">
            <v>0</v>
          </cell>
          <cell r="CK17">
            <v>0</v>
          </cell>
          <cell r="CL17">
            <v>0</v>
          </cell>
          <cell r="CM17">
            <v>0</v>
          </cell>
        </row>
        <row r="18">
          <cell r="A18">
            <v>22433</v>
          </cell>
          <cell r="D18">
            <v>2103</v>
          </cell>
          <cell r="E18">
            <v>538</v>
          </cell>
          <cell r="F18">
            <v>102</v>
          </cell>
          <cell r="G18">
            <v>640</v>
          </cell>
          <cell r="H18">
            <v>47</v>
          </cell>
          <cell r="I18">
            <v>687</v>
          </cell>
          <cell r="J18">
            <v>106</v>
          </cell>
          <cell r="K18">
            <v>114</v>
          </cell>
          <cell r="L18">
            <v>907</v>
          </cell>
          <cell r="M18">
            <v>1007</v>
          </cell>
          <cell r="N18">
            <v>4017</v>
          </cell>
          <cell r="O18">
            <v>364</v>
          </cell>
          <cell r="P18">
            <v>-39</v>
          </cell>
          <cell r="Q18">
            <v>4342</v>
          </cell>
          <cell r="T18">
            <v>0</v>
          </cell>
          <cell r="U18">
            <v>-5.0999999999999996</v>
          </cell>
          <cell r="V18">
            <v>-3.2</v>
          </cell>
          <cell r="W18">
            <v>-4.8</v>
          </cell>
          <cell r="X18">
            <v>-1.2</v>
          </cell>
          <cell r="Y18">
            <v>-4.5999999999999996</v>
          </cell>
          <cell r="Z18">
            <v>0.8</v>
          </cell>
          <cell r="AA18">
            <v>3</v>
          </cell>
          <cell r="AB18">
            <v>-3.1</v>
          </cell>
          <cell r="AC18">
            <v>-0.8</v>
          </cell>
          <cell r="AD18">
            <v>-0.9</v>
          </cell>
          <cell r="AE18">
            <v>-5.2</v>
          </cell>
          <cell r="AF18">
            <v>-1</v>
          </cell>
          <cell r="AI18">
            <v>2097</v>
          </cell>
          <cell r="AJ18">
            <v>537</v>
          </cell>
          <cell r="AK18">
            <v>87</v>
          </cell>
          <cell r="AL18">
            <v>624</v>
          </cell>
          <cell r="AM18">
            <v>47</v>
          </cell>
          <cell r="AN18">
            <v>671</v>
          </cell>
          <cell r="AO18">
            <v>106</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E18">
            <v>0.8</v>
          </cell>
          <cell r="BF18">
            <v>2</v>
          </cell>
          <cell r="BG18">
            <v>-3.9</v>
          </cell>
          <cell r="BH18">
            <v>-3.5</v>
          </cell>
          <cell r="BI18">
            <v>-1.8</v>
          </cell>
          <cell r="BJ18">
            <v>-6.7</v>
          </cell>
          <cell r="BK18">
            <v>-2.2000000000000002</v>
          </cell>
          <cell r="BN18">
            <v>2090</v>
          </cell>
          <cell r="BO18">
            <v>524</v>
          </cell>
          <cell r="BP18">
            <v>66</v>
          </cell>
          <cell r="BQ18">
            <v>590</v>
          </cell>
          <cell r="BR18">
            <v>47</v>
          </cell>
          <cell r="BS18">
            <v>637</v>
          </cell>
          <cell r="BT18">
            <v>106</v>
          </cell>
          <cell r="BU18">
            <v>97</v>
          </cell>
          <cell r="BV18">
            <v>840</v>
          </cell>
          <cell r="BW18">
            <v>773</v>
          </cell>
          <cell r="BX18">
            <v>3704</v>
          </cell>
          <cell r="BY18">
            <v>388</v>
          </cell>
          <cell r="BZ18">
            <v>41</v>
          </cell>
          <cell r="CA18">
            <v>4132</v>
          </cell>
          <cell r="CB18">
            <v>0</v>
          </cell>
          <cell r="CC18">
            <v>0</v>
          </cell>
          <cell r="CD18">
            <v>0</v>
          </cell>
          <cell r="CE18">
            <v>0</v>
          </cell>
          <cell r="CF18">
            <v>0</v>
          </cell>
          <cell r="CG18">
            <v>1</v>
          </cell>
          <cell r="CH18">
            <v>0</v>
          </cell>
          <cell r="CI18">
            <v>0</v>
          </cell>
          <cell r="CJ18">
            <v>0</v>
          </cell>
          <cell r="CK18">
            <v>0</v>
          </cell>
          <cell r="CL18">
            <v>0</v>
          </cell>
          <cell r="CM18">
            <v>0</v>
          </cell>
        </row>
        <row r="19">
          <cell r="A19">
            <v>22525</v>
          </cell>
          <cell r="D19">
            <v>2115</v>
          </cell>
          <cell r="E19">
            <v>554</v>
          </cell>
          <cell r="F19">
            <v>106</v>
          </cell>
          <cell r="G19">
            <v>660</v>
          </cell>
          <cell r="H19">
            <v>46</v>
          </cell>
          <cell r="I19">
            <v>706</v>
          </cell>
          <cell r="J19">
            <v>107</v>
          </cell>
          <cell r="K19">
            <v>118</v>
          </cell>
          <cell r="L19">
            <v>931</v>
          </cell>
          <cell r="M19">
            <v>969</v>
          </cell>
          <cell r="N19">
            <v>4015</v>
          </cell>
          <cell r="O19">
            <v>354</v>
          </cell>
          <cell r="P19">
            <v>-41</v>
          </cell>
          <cell r="Q19">
            <v>4327</v>
          </cell>
          <cell r="T19">
            <v>0.6</v>
          </cell>
          <cell r="U19">
            <v>2.9</v>
          </cell>
          <cell r="V19">
            <v>4.0999999999999996</v>
          </cell>
          <cell r="W19">
            <v>3.1</v>
          </cell>
          <cell r="X19">
            <v>-1.7</v>
          </cell>
          <cell r="Y19">
            <v>2.7</v>
          </cell>
          <cell r="Z19">
            <v>0.7</v>
          </cell>
          <cell r="AA19">
            <v>3.6</v>
          </cell>
          <cell r="AB19">
            <v>2.6</v>
          </cell>
          <cell r="AC19">
            <v>-3.7</v>
          </cell>
          <cell r="AD19">
            <v>-0.1</v>
          </cell>
          <cell r="AE19">
            <v>-2.8</v>
          </cell>
          <cell r="AF19">
            <v>-0.3</v>
          </cell>
          <cell r="AI19">
            <v>2125</v>
          </cell>
          <cell r="AJ19">
            <v>544</v>
          </cell>
          <cell r="AK19">
            <v>119</v>
          </cell>
          <cell r="AL19">
            <v>663</v>
          </cell>
          <cell r="AM19">
            <v>45</v>
          </cell>
          <cell r="AN19">
            <v>709</v>
          </cell>
          <cell r="AO19">
            <v>107</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E19">
            <v>0.5</v>
          </cell>
          <cell r="BF19">
            <v>4.5</v>
          </cell>
          <cell r="BG19">
            <v>4.9000000000000004</v>
          </cell>
          <cell r="BH19">
            <v>-4.8</v>
          </cell>
          <cell r="BI19">
            <v>0.6</v>
          </cell>
          <cell r="BJ19">
            <v>-3.2</v>
          </cell>
          <cell r="BK19">
            <v>0.2</v>
          </cell>
          <cell r="BN19">
            <v>2111</v>
          </cell>
          <cell r="BO19">
            <v>557</v>
          </cell>
          <cell r="BP19">
            <v>140</v>
          </cell>
          <cell r="BQ19">
            <v>697</v>
          </cell>
          <cell r="BR19">
            <v>45</v>
          </cell>
          <cell r="BS19">
            <v>743</v>
          </cell>
          <cell r="BT19">
            <v>107</v>
          </cell>
          <cell r="BU19">
            <v>131</v>
          </cell>
          <cell r="BV19">
            <v>980</v>
          </cell>
          <cell r="BW19">
            <v>971</v>
          </cell>
          <cell r="BX19">
            <v>4061</v>
          </cell>
          <cell r="BY19">
            <v>332</v>
          </cell>
          <cell r="BZ19">
            <v>-106</v>
          </cell>
          <cell r="CA19">
            <v>4287</v>
          </cell>
          <cell r="CB19">
            <v>0</v>
          </cell>
          <cell r="CC19">
            <v>0</v>
          </cell>
          <cell r="CD19">
            <v>0</v>
          </cell>
          <cell r="CE19">
            <v>0</v>
          </cell>
          <cell r="CF19">
            <v>0</v>
          </cell>
          <cell r="CG19">
            <v>0</v>
          </cell>
          <cell r="CH19">
            <v>0</v>
          </cell>
          <cell r="CI19">
            <v>0</v>
          </cell>
          <cell r="CJ19">
            <v>0</v>
          </cell>
          <cell r="CK19">
            <v>0</v>
          </cell>
          <cell r="CL19">
            <v>0</v>
          </cell>
          <cell r="CM19">
            <v>-1</v>
          </cell>
        </row>
        <row r="20">
          <cell r="A20">
            <v>22616</v>
          </cell>
          <cell r="D20">
            <v>2149</v>
          </cell>
          <cell r="E20">
            <v>602</v>
          </cell>
          <cell r="F20">
            <v>114</v>
          </cell>
          <cell r="G20">
            <v>716</v>
          </cell>
          <cell r="H20">
            <v>45</v>
          </cell>
          <cell r="I20">
            <v>761</v>
          </cell>
          <cell r="J20">
            <v>108</v>
          </cell>
          <cell r="K20">
            <v>123</v>
          </cell>
          <cell r="L20">
            <v>991</v>
          </cell>
          <cell r="M20">
            <v>943</v>
          </cell>
          <cell r="N20">
            <v>4083</v>
          </cell>
          <cell r="O20">
            <v>358</v>
          </cell>
          <cell r="P20">
            <v>-61</v>
          </cell>
          <cell r="Q20">
            <v>4380</v>
          </cell>
          <cell r="T20">
            <v>1.6</v>
          </cell>
          <cell r="U20">
            <v>8.8000000000000007</v>
          </cell>
          <cell r="V20">
            <v>7.2</v>
          </cell>
          <cell r="W20">
            <v>8.5</v>
          </cell>
          <cell r="X20">
            <v>-1.2</v>
          </cell>
          <cell r="Y20">
            <v>7.9</v>
          </cell>
          <cell r="Z20">
            <v>0.7</v>
          </cell>
          <cell r="AA20">
            <v>3.8</v>
          </cell>
          <cell r="AB20">
            <v>6.5</v>
          </cell>
          <cell r="AC20">
            <v>-2.7</v>
          </cell>
          <cell r="AD20">
            <v>1.7</v>
          </cell>
          <cell r="AE20">
            <v>1.3</v>
          </cell>
          <cell r="AF20">
            <v>1.2</v>
          </cell>
          <cell r="AI20">
            <v>2133</v>
          </cell>
          <cell r="AJ20">
            <v>600</v>
          </cell>
          <cell r="AK20">
            <v>109</v>
          </cell>
          <cell r="AL20">
            <v>708</v>
          </cell>
          <cell r="AM20">
            <v>45</v>
          </cell>
          <cell r="AN20">
            <v>754</v>
          </cell>
          <cell r="AO20">
            <v>108</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E20">
            <v>0.8</v>
          </cell>
          <cell r="BF20">
            <v>4.0999999999999996</v>
          </cell>
          <cell r="BG20">
            <v>5.5</v>
          </cell>
          <cell r="BH20">
            <v>-2.1</v>
          </cell>
          <cell r="BI20">
            <v>1</v>
          </cell>
          <cell r="BJ20">
            <v>2.2999999999999998</v>
          </cell>
          <cell r="BK20">
            <v>0.8</v>
          </cell>
          <cell r="BN20">
            <v>2278</v>
          </cell>
          <cell r="BO20">
            <v>668</v>
          </cell>
          <cell r="BP20">
            <v>124</v>
          </cell>
          <cell r="BQ20">
            <v>792</v>
          </cell>
          <cell r="BR20">
            <v>45</v>
          </cell>
          <cell r="BS20">
            <v>838</v>
          </cell>
          <cell r="BT20">
            <v>108</v>
          </cell>
          <cell r="BU20">
            <v>135</v>
          </cell>
          <cell r="BV20">
            <v>1081</v>
          </cell>
          <cell r="BW20">
            <v>1214</v>
          </cell>
          <cell r="BX20">
            <v>4572</v>
          </cell>
          <cell r="BY20">
            <v>349</v>
          </cell>
          <cell r="BZ20">
            <v>-112</v>
          </cell>
          <cell r="CA20">
            <v>4809</v>
          </cell>
          <cell r="CB20">
            <v>0</v>
          </cell>
          <cell r="CC20">
            <v>0</v>
          </cell>
          <cell r="CD20">
            <v>0</v>
          </cell>
          <cell r="CE20">
            <v>0</v>
          </cell>
          <cell r="CF20">
            <v>-1</v>
          </cell>
          <cell r="CG20">
            <v>1</v>
          </cell>
          <cell r="CH20">
            <v>0</v>
          </cell>
          <cell r="CI20">
            <v>0</v>
          </cell>
          <cell r="CJ20">
            <v>-1</v>
          </cell>
          <cell r="CK20">
            <v>0</v>
          </cell>
          <cell r="CL20">
            <v>0</v>
          </cell>
          <cell r="CM20">
            <v>-1</v>
          </cell>
        </row>
        <row r="21">
          <cell r="A21">
            <v>22706</v>
          </cell>
          <cell r="D21">
            <v>2190</v>
          </cell>
          <cell r="E21">
            <v>651</v>
          </cell>
          <cell r="F21">
            <v>119</v>
          </cell>
          <cell r="G21">
            <v>770</v>
          </cell>
          <cell r="H21">
            <v>45</v>
          </cell>
          <cell r="I21">
            <v>815</v>
          </cell>
          <cell r="J21">
            <v>108</v>
          </cell>
          <cell r="K21">
            <v>128</v>
          </cell>
          <cell r="L21">
            <v>1051</v>
          </cell>
          <cell r="M21">
            <v>950</v>
          </cell>
          <cell r="N21">
            <v>4191</v>
          </cell>
          <cell r="O21">
            <v>370</v>
          </cell>
          <cell r="P21">
            <v>-86</v>
          </cell>
          <cell r="Q21">
            <v>4475</v>
          </cell>
          <cell r="T21">
            <v>1.9</v>
          </cell>
          <cell r="U21">
            <v>8</v>
          </cell>
          <cell r="V21">
            <v>5</v>
          </cell>
          <cell r="W21">
            <v>7.6</v>
          </cell>
          <cell r="X21">
            <v>-0.3</v>
          </cell>
          <cell r="Y21">
            <v>7.1</v>
          </cell>
          <cell r="Z21">
            <v>0.8</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O21">
            <v>108</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E21">
            <v>0.8</v>
          </cell>
          <cell r="BF21">
            <v>2.2999999999999998</v>
          </cell>
          <cell r="BG21">
            <v>8.1</v>
          </cell>
          <cell r="BH21">
            <v>0.1</v>
          </cell>
          <cell r="BI21">
            <v>3.5</v>
          </cell>
          <cell r="BJ21">
            <v>5.7</v>
          </cell>
          <cell r="BK21">
            <v>3</v>
          </cell>
          <cell r="BN21">
            <v>2058</v>
          </cell>
          <cell r="BO21">
            <v>589</v>
          </cell>
          <cell r="BP21">
            <v>108</v>
          </cell>
          <cell r="BQ21">
            <v>697</v>
          </cell>
          <cell r="BR21">
            <v>45</v>
          </cell>
          <cell r="BS21">
            <v>742</v>
          </cell>
          <cell r="BT21">
            <v>108</v>
          </cell>
          <cell r="BU21">
            <v>120</v>
          </cell>
          <cell r="BV21">
            <v>970</v>
          </cell>
          <cell r="BW21">
            <v>888</v>
          </cell>
          <cell r="BX21">
            <v>3916</v>
          </cell>
          <cell r="BY21">
            <v>379</v>
          </cell>
          <cell r="BZ21">
            <v>-32</v>
          </cell>
          <cell r="CA21">
            <v>4263</v>
          </cell>
          <cell r="CB21">
            <v>-1</v>
          </cell>
          <cell r="CC21">
            <v>0</v>
          </cell>
          <cell r="CD21">
            <v>0</v>
          </cell>
          <cell r="CE21">
            <v>0</v>
          </cell>
          <cell r="CF21">
            <v>0</v>
          </cell>
          <cell r="CG21">
            <v>0</v>
          </cell>
          <cell r="CH21">
            <v>0</v>
          </cell>
          <cell r="CI21">
            <v>0</v>
          </cell>
          <cell r="CJ21">
            <v>0</v>
          </cell>
          <cell r="CK21">
            <v>0</v>
          </cell>
          <cell r="CL21">
            <v>0</v>
          </cell>
          <cell r="CM21">
            <v>0</v>
          </cell>
        </row>
        <row r="22">
          <cell r="A22">
            <v>22798</v>
          </cell>
          <cell r="D22">
            <v>2221</v>
          </cell>
          <cell r="E22">
            <v>676</v>
          </cell>
          <cell r="F22">
            <v>120</v>
          </cell>
          <cell r="G22">
            <v>796</v>
          </cell>
          <cell r="H22">
            <v>45</v>
          </cell>
          <cell r="I22">
            <v>841</v>
          </cell>
          <cell r="J22">
            <v>109</v>
          </cell>
          <cell r="K22">
            <v>132</v>
          </cell>
          <cell r="L22">
            <v>1083</v>
          </cell>
          <cell r="M22">
            <v>978</v>
          </cell>
          <cell r="N22">
            <v>4282</v>
          </cell>
          <cell r="O22">
            <v>380</v>
          </cell>
          <cell r="P22">
            <v>-91</v>
          </cell>
          <cell r="Q22">
            <v>4570</v>
          </cell>
          <cell r="T22">
            <v>1.4</v>
          </cell>
          <cell r="U22">
            <v>3.9</v>
          </cell>
          <cell r="V22">
            <v>0.8</v>
          </cell>
          <cell r="W22">
            <v>3.4</v>
          </cell>
          <cell r="X22">
            <v>-0.1</v>
          </cell>
          <cell r="Y22">
            <v>3.2</v>
          </cell>
          <cell r="Z22">
            <v>0.8</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O22">
            <v>109</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E22">
            <v>0.8</v>
          </cell>
          <cell r="BF22">
            <v>5.8</v>
          </cell>
          <cell r="BG22">
            <v>2.8</v>
          </cell>
          <cell r="BH22">
            <v>5</v>
          </cell>
          <cell r="BI22">
            <v>3</v>
          </cell>
          <cell r="BJ22">
            <v>-0.1</v>
          </cell>
          <cell r="BK22">
            <v>2.2000000000000002</v>
          </cell>
          <cell r="BN22">
            <v>2215</v>
          </cell>
          <cell r="BO22">
            <v>669</v>
          </cell>
          <cell r="BP22">
            <v>97</v>
          </cell>
          <cell r="BQ22">
            <v>766</v>
          </cell>
          <cell r="BR22">
            <v>45</v>
          </cell>
          <cell r="BS22">
            <v>811</v>
          </cell>
          <cell r="BT22">
            <v>109</v>
          </cell>
          <cell r="BU22">
            <v>115</v>
          </cell>
          <cell r="BV22">
            <v>1035</v>
          </cell>
          <cell r="BW22">
            <v>757</v>
          </cell>
          <cell r="BX22">
            <v>4007</v>
          </cell>
          <cell r="BY22">
            <v>405</v>
          </cell>
          <cell r="BZ22">
            <v>-6</v>
          </cell>
          <cell r="CA22">
            <v>4406</v>
          </cell>
          <cell r="CB22">
            <v>0</v>
          </cell>
          <cell r="CC22">
            <v>0</v>
          </cell>
          <cell r="CD22">
            <v>-1</v>
          </cell>
          <cell r="CE22">
            <v>0</v>
          </cell>
          <cell r="CF22">
            <v>0</v>
          </cell>
          <cell r="CG22">
            <v>0</v>
          </cell>
          <cell r="CH22">
            <v>0</v>
          </cell>
          <cell r="CI22">
            <v>0</v>
          </cell>
          <cell r="CJ22">
            <v>0</v>
          </cell>
          <cell r="CK22">
            <v>0</v>
          </cell>
          <cell r="CL22">
            <v>0</v>
          </cell>
          <cell r="CM22">
            <v>-1</v>
          </cell>
        </row>
        <row r="23">
          <cell r="A23">
            <v>22890</v>
          </cell>
          <cell r="D23">
            <v>2244</v>
          </cell>
          <cell r="E23">
            <v>688</v>
          </cell>
          <cell r="F23">
            <v>121</v>
          </cell>
          <cell r="G23">
            <v>810</v>
          </cell>
          <cell r="H23">
            <v>45</v>
          </cell>
          <cell r="I23">
            <v>855</v>
          </cell>
          <cell r="J23">
            <v>110</v>
          </cell>
          <cell r="K23">
            <v>138</v>
          </cell>
          <cell r="L23">
            <v>1103</v>
          </cell>
          <cell r="M23">
            <v>1006</v>
          </cell>
          <cell r="N23">
            <v>4353</v>
          </cell>
          <cell r="O23">
            <v>387</v>
          </cell>
          <cell r="P23">
            <v>-63</v>
          </cell>
          <cell r="Q23">
            <v>4677</v>
          </cell>
          <cell r="T23">
            <v>1.1000000000000001</v>
          </cell>
          <cell r="U23">
            <v>1.9</v>
          </cell>
          <cell r="V23">
            <v>1</v>
          </cell>
          <cell r="W23">
            <v>1.7</v>
          </cell>
          <cell r="X23">
            <v>-0.3</v>
          </cell>
          <cell r="Y23">
            <v>1.6</v>
          </cell>
          <cell r="Z23">
            <v>0.7</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O23">
            <v>110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E23">
            <v>0.6</v>
          </cell>
          <cell r="BF23">
            <v>2.6</v>
          </cell>
          <cell r="BG23">
            <v>-0.6</v>
          </cell>
          <cell r="BH23">
            <v>1.6</v>
          </cell>
          <cell r="BI23">
            <v>0</v>
          </cell>
          <cell r="BJ23">
            <v>3.3</v>
          </cell>
          <cell r="BK23">
            <v>1.2</v>
          </cell>
          <cell r="BN23">
            <v>2223</v>
          </cell>
          <cell r="BO23">
            <v>693</v>
          </cell>
          <cell r="BP23">
            <v>138</v>
          </cell>
          <cell r="BQ23">
            <v>831</v>
          </cell>
          <cell r="BR23">
            <v>45</v>
          </cell>
          <cell r="BS23">
            <v>876</v>
          </cell>
          <cell r="BT23">
            <v>110</v>
          </cell>
          <cell r="BU23">
            <v>151</v>
          </cell>
          <cell r="BV23">
            <v>1137</v>
          </cell>
          <cell r="BW23">
            <v>998</v>
          </cell>
          <cell r="BX23">
            <v>4357</v>
          </cell>
          <cell r="BY23">
            <v>369</v>
          </cell>
          <cell r="BZ23">
            <v>-138</v>
          </cell>
          <cell r="CA23">
            <v>4588</v>
          </cell>
          <cell r="CB23">
            <v>0</v>
          </cell>
          <cell r="CC23">
            <v>0</v>
          </cell>
          <cell r="CD23">
            <v>0</v>
          </cell>
          <cell r="CE23">
            <v>0</v>
          </cell>
          <cell r="CF23">
            <v>0</v>
          </cell>
          <cell r="CG23">
            <v>0</v>
          </cell>
          <cell r="CH23">
            <v>0</v>
          </cell>
          <cell r="CI23">
            <v>0</v>
          </cell>
          <cell r="CJ23">
            <v>0</v>
          </cell>
          <cell r="CK23">
            <v>0</v>
          </cell>
          <cell r="CL23">
            <v>0</v>
          </cell>
          <cell r="CM23">
            <v>0</v>
          </cell>
        </row>
        <row r="24">
          <cell r="A24">
            <v>22981</v>
          </cell>
          <cell r="D24">
            <v>2270</v>
          </cell>
          <cell r="E24">
            <v>697</v>
          </cell>
          <cell r="F24">
            <v>121</v>
          </cell>
          <cell r="G24">
            <v>819</v>
          </cell>
          <cell r="H24">
            <v>45</v>
          </cell>
          <cell r="I24">
            <v>864</v>
          </cell>
          <cell r="J24">
            <v>111</v>
          </cell>
          <cell r="K24">
            <v>143</v>
          </cell>
          <cell r="L24">
            <v>1118</v>
          </cell>
          <cell r="M24">
            <v>1018</v>
          </cell>
          <cell r="N24">
            <v>4407</v>
          </cell>
          <cell r="O24">
            <v>396</v>
          </cell>
          <cell r="P24">
            <v>-33</v>
          </cell>
          <cell r="Q24">
            <v>4770</v>
          </cell>
          <cell r="T24">
            <v>1.2</v>
          </cell>
          <cell r="U24">
            <v>1.3</v>
          </cell>
          <cell r="V24">
            <v>0</v>
          </cell>
          <cell r="W24">
            <v>1.1000000000000001</v>
          </cell>
          <cell r="X24">
            <v>0.6</v>
          </cell>
          <cell r="Y24">
            <v>1.1000000000000001</v>
          </cell>
          <cell r="Z24">
            <v>0.8</v>
          </cell>
          <cell r="AA24">
            <v>3.7</v>
          </cell>
          <cell r="AB24">
            <v>1.4</v>
          </cell>
          <cell r="AC24">
            <v>1.2</v>
          </cell>
          <cell r="AD24">
            <v>1.2</v>
          </cell>
          <cell r="AE24">
            <v>2.4</v>
          </cell>
          <cell r="AF24">
            <v>2</v>
          </cell>
          <cell r="AI24">
            <v>2257</v>
          </cell>
          <cell r="AJ24">
            <v>690</v>
          </cell>
          <cell r="AK24">
            <v>121</v>
          </cell>
          <cell r="AL24">
            <v>811</v>
          </cell>
          <cell r="AM24">
            <v>45</v>
          </cell>
          <cell r="AN24">
            <v>856</v>
          </cell>
          <cell r="AO24">
            <v>111</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E24">
            <v>0.8</v>
          </cell>
          <cell r="BF24">
            <v>3.8</v>
          </cell>
          <cell r="BG24">
            <v>2</v>
          </cell>
          <cell r="BH24">
            <v>3</v>
          </cell>
          <cell r="BI24">
            <v>1.8</v>
          </cell>
          <cell r="BJ24">
            <v>0.5</v>
          </cell>
          <cell r="BK24">
            <v>2.8</v>
          </cell>
          <cell r="BN24">
            <v>2414</v>
          </cell>
          <cell r="BO24">
            <v>767</v>
          </cell>
          <cell r="BP24">
            <v>138</v>
          </cell>
          <cell r="BQ24">
            <v>905</v>
          </cell>
          <cell r="BR24">
            <v>45</v>
          </cell>
          <cell r="BS24">
            <v>950</v>
          </cell>
          <cell r="BT24">
            <v>111</v>
          </cell>
          <cell r="BU24">
            <v>156</v>
          </cell>
          <cell r="BV24">
            <v>1217</v>
          </cell>
          <cell r="BW24">
            <v>1344</v>
          </cell>
          <cell r="BX24">
            <v>4975</v>
          </cell>
          <cell r="BY24">
            <v>383</v>
          </cell>
          <cell r="BZ24">
            <v>-85</v>
          </cell>
          <cell r="CA24">
            <v>5273</v>
          </cell>
          <cell r="CB24">
            <v>0</v>
          </cell>
          <cell r="CC24">
            <v>0</v>
          </cell>
          <cell r="CD24">
            <v>0</v>
          </cell>
          <cell r="CE24">
            <v>0</v>
          </cell>
          <cell r="CF24">
            <v>0</v>
          </cell>
          <cell r="CG24">
            <v>0</v>
          </cell>
          <cell r="CH24">
            <v>0</v>
          </cell>
          <cell r="CI24">
            <v>0</v>
          </cell>
          <cell r="CJ24">
            <v>0</v>
          </cell>
          <cell r="CK24">
            <v>0</v>
          </cell>
          <cell r="CL24">
            <v>0</v>
          </cell>
          <cell r="CM24">
            <v>0</v>
          </cell>
        </row>
        <row r="25">
          <cell r="A25">
            <v>23071</v>
          </cell>
          <cell r="D25">
            <v>2311</v>
          </cell>
          <cell r="E25">
            <v>713</v>
          </cell>
          <cell r="F25">
            <v>126</v>
          </cell>
          <cell r="G25">
            <v>839</v>
          </cell>
          <cell r="H25">
            <v>47</v>
          </cell>
          <cell r="I25">
            <v>886</v>
          </cell>
          <cell r="J25">
            <v>112</v>
          </cell>
          <cell r="K25">
            <v>147</v>
          </cell>
          <cell r="L25">
            <v>1145</v>
          </cell>
          <cell r="M25">
            <v>1038</v>
          </cell>
          <cell r="N25">
            <v>4494</v>
          </cell>
          <cell r="O25">
            <v>408</v>
          </cell>
          <cell r="P25">
            <v>-39</v>
          </cell>
          <cell r="Q25">
            <v>4864</v>
          </cell>
          <cell r="T25">
            <v>1.8</v>
          </cell>
          <cell r="U25">
            <v>2.2000000000000002</v>
          </cell>
          <cell r="V25">
            <v>4.0999999999999996</v>
          </cell>
          <cell r="W25">
            <v>2.5</v>
          </cell>
          <cell r="X25">
            <v>4.2</v>
          </cell>
          <cell r="Y25">
            <v>2.5</v>
          </cell>
          <cell r="Z25">
            <v>1</v>
          </cell>
          <cell r="AA25">
            <v>2.9</v>
          </cell>
          <cell r="AB25">
            <v>2.4</v>
          </cell>
          <cell r="AC25">
            <v>1.9</v>
          </cell>
          <cell r="AD25">
            <v>2</v>
          </cell>
          <cell r="AE25">
            <v>3.1</v>
          </cell>
          <cell r="AF25">
            <v>2</v>
          </cell>
          <cell r="AI25">
            <v>2329</v>
          </cell>
          <cell r="AJ25">
            <v>740</v>
          </cell>
          <cell r="AK25">
            <v>127</v>
          </cell>
          <cell r="AL25">
            <v>867</v>
          </cell>
          <cell r="AM25">
            <v>47</v>
          </cell>
          <cell r="AN25">
            <v>914</v>
          </cell>
          <cell r="AO25">
            <v>112</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E25">
            <v>1</v>
          </cell>
          <cell r="BF25">
            <v>4.5</v>
          </cell>
          <cell r="BG25">
            <v>5.9</v>
          </cell>
          <cell r="BH25">
            <v>-1.2</v>
          </cell>
          <cell r="BI25">
            <v>2.9</v>
          </cell>
          <cell r="BJ25">
            <v>5</v>
          </cell>
          <cell r="BK25">
            <v>3</v>
          </cell>
          <cell r="BN25">
            <v>2165</v>
          </cell>
          <cell r="BO25">
            <v>651</v>
          </cell>
          <cell r="BP25">
            <v>116</v>
          </cell>
          <cell r="BQ25">
            <v>767</v>
          </cell>
          <cell r="BR25">
            <v>47</v>
          </cell>
          <cell r="BS25">
            <v>814</v>
          </cell>
          <cell r="BT25">
            <v>112</v>
          </cell>
          <cell r="BU25">
            <v>142</v>
          </cell>
          <cell r="BV25">
            <v>1067</v>
          </cell>
          <cell r="BW25">
            <v>973</v>
          </cell>
          <cell r="BX25">
            <v>4205</v>
          </cell>
          <cell r="BY25">
            <v>410</v>
          </cell>
          <cell r="BZ25">
            <v>38</v>
          </cell>
          <cell r="CA25">
            <v>4653</v>
          </cell>
          <cell r="CB25">
            <v>1</v>
          </cell>
          <cell r="CC25">
            <v>0</v>
          </cell>
          <cell r="CD25">
            <v>0</v>
          </cell>
          <cell r="CE25">
            <v>0</v>
          </cell>
          <cell r="CF25">
            <v>0</v>
          </cell>
          <cell r="CG25">
            <v>0</v>
          </cell>
          <cell r="CH25">
            <v>0</v>
          </cell>
          <cell r="CI25">
            <v>0</v>
          </cell>
          <cell r="CJ25">
            <v>0</v>
          </cell>
          <cell r="CK25">
            <v>0</v>
          </cell>
          <cell r="CL25">
            <v>0</v>
          </cell>
          <cell r="CM25">
            <v>0</v>
          </cell>
        </row>
        <row r="26">
          <cell r="A26">
            <v>23163</v>
          </cell>
          <cell r="D26">
            <v>2370</v>
          </cell>
          <cell r="E26">
            <v>732</v>
          </cell>
          <cell r="F26">
            <v>135</v>
          </cell>
          <cell r="G26">
            <v>867</v>
          </cell>
          <cell r="H26">
            <v>51</v>
          </cell>
          <cell r="I26">
            <v>918</v>
          </cell>
          <cell r="J26">
            <v>113</v>
          </cell>
          <cell r="K26">
            <v>151</v>
          </cell>
          <cell r="L26">
            <v>1182</v>
          </cell>
          <cell r="M26">
            <v>1078</v>
          </cell>
          <cell r="N26">
            <v>4630</v>
          </cell>
          <cell r="O26">
            <v>417</v>
          </cell>
          <cell r="P26">
            <v>-72</v>
          </cell>
          <cell r="Q26">
            <v>4975</v>
          </cell>
          <cell r="T26">
            <v>2.5</v>
          </cell>
          <cell r="U26">
            <v>2.6</v>
          </cell>
          <cell r="V26">
            <v>7</v>
          </cell>
          <cell r="W26">
            <v>3.3</v>
          </cell>
          <cell r="X26">
            <v>8.4</v>
          </cell>
          <cell r="Y26">
            <v>3.6</v>
          </cell>
          <cell r="Z26">
            <v>1.1000000000000001</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O26">
            <v>113</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E26">
            <v>1.2</v>
          </cell>
          <cell r="BF26">
            <v>0.5</v>
          </cell>
          <cell r="BG26">
            <v>-2.7</v>
          </cell>
          <cell r="BH26">
            <v>3.6</v>
          </cell>
          <cell r="BI26">
            <v>0.7</v>
          </cell>
          <cell r="BJ26">
            <v>2</v>
          </cell>
          <cell r="BK26">
            <v>-0.7</v>
          </cell>
          <cell r="BN26">
            <v>2378</v>
          </cell>
          <cell r="BO26">
            <v>692</v>
          </cell>
          <cell r="BP26">
            <v>104</v>
          </cell>
          <cell r="BQ26">
            <v>796</v>
          </cell>
          <cell r="BR26">
            <v>50</v>
          </cell>
          <cell r="BS26">
            <v>846</v>
          </cell>
          <cell r="BT26">
            <v>113</v>
          </cell>
          <cell r="BU26">
            <v>128</v>
          </cell>
          <cell r="BV26">
            <v>1087</v>
          </cell>
          <cell r="BW26">
            <v>805</v>
          </cell>
          <cell r="BX26">
            <v>4270</v>
          </cell>
          <cell r="BY26">
            <v>453</v>
          </cell>
          <cell r="BZ26">
            <v>-30</v>
          </cell>
          <cell r="CA26">
            <v>4693</v>
          </cell>
          <cell r="CB26">
            <v>-1</v>
          </cell>
          <cell r="CC26">
            <v>0</v>
          </cell>
          <cell r="CD26">
            <v>0</v>
          </cell>
          <cell r="CE26">
            <v>0</v>
          </cell>
          <cell r="CF26">
            <v>0</v>
          </cell>
          <cell r="CG26">
            <v>0</v>
          </cell>
          <cell r="CH26">
            <v>0</v>
          </cell>
          <cell r="CI26">
            <v>0</v>
          </cell>
          <cell r="CJ26">
            <v>0</v>
          </cell>
          <cell r="CK26">
            <v>0</v>
          </cell>
          <cell r="CL26">
            <v>0</v>
          </cell>
          <cell r="CM26">
            <v>0</v>
          </cell>
        </row>
        <row r="27">
          <cell r="A27">
            <v>23255</v>
          </cell>
          <cell r="D27">
            <v>2428</v>
          </cell>
          <cell r="E27">
            <v>753</v>
          </cell>
          <cell r="F27">
            <v>143</v>
          </cell>
          <cell r="G27">
            <v>896</v>
          </cell>
          <cell r="H27">
            <v>56</v>
          </cell>
          <cell r="I27">
            <v>952</v>
          </cell>
          <cell r="J27">
            <v>115</v>
          </cell>
          <cell r="K27">
            <v>154</v>
          </cell>
          <cell r="L27">
            <v>1220</v>
          </cell>
          <cell r="M27">
            <v>1126</v>
          </cell>
          <cell r="N27">
            <v>4775</v>
          </cell>
          <cell r="O27">
            <v>420</v>
          </cell>
          <cell r="P27">
            <v>-98</v>
          </cell>
          <cell r="Q27">
            <v>5097</v>
          </cell>
          <cell r="T27">
            <v>2.5</v>
          </cell>
          <cell r="U27">
            <v>3</v>
          </cell>
          <cell r="V27">
            <v>5.7</v>
          </cell>
          <cell r="W27">
            <v>3.4</v>
          </cell>
          <cell r="X27">
            <v>9.6</v>
          </cell>
          <cell r="Y27">
            <v>3.7</v>
          </cell>
          <cell r="Z27">
            <v>1.2</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O27">
            <v>115</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E27">
            <v>1.1000000000000001</v>
          </cell>
          <cell r="BF27">
            <v>2.6</v>
          </cell>
          <cell r="BG27">
            <v>9.1</v>
          </cell>
          <cell r="BH27">
            <v>9.5</v>
          </cell>
          <cell r="BI27">
            <v>5.9</v>
          </cell>
          <cell r="BJ27">
            <v>0.6</v>
          </cell>
          <cell r="BK27">
            <v>5.3</v>
          </cell>
          <cell r="BN27">
            <v>2382</v>
          </cell>
          <cell r="BO27">
            <v>789</v>
          </cell>
          <cell r="BP27">
            <v>171</v>
          </cell>
          <cell r="BQ27">
            <v>960</v>
          </cell>
          <cell r="BR27">
            <v>57</v>
          </cell>
          <cell r="BS27">
            <v>1017</v>
          </cell>
          <cell r="BT27">
            <v>115</v>
          </cell>
          <cell r="BU27">
            <v>168</v>
          </cell>
          <cell r="BV27">
            <v>1300</v>
          </cell>
          <cell r="BW27">
            <v>1161</v>
          </cell>
          <cell r="BX27">
            <v>4842</v>
          </cell>
          <cell r="BY27">
            <v>398</v>
          </cell>
          <cell r="BZ27">
            <v>-155</v>
          </cell>
          <cell r="CA27">
            <v>5085</v>
          </cell>
          <cell r="CB27">
            <v>0</v>
          </cell>
          <cell r="CC27">
            <v>0</v>
          </cell>
          <cell r="CD27">
            <v>0</v>
          </cell>
          <cell r="CE27">
            <v>0</v>
          </cell>
          <cell r="CF27">
            <v>0</v>
          </cell>
          <cell r="CG27">
            <v>-1</v>
          </cell>
          <cell r="CH27">
            <v>0</v>
          </cell>
          <cell r="CI27">
            <v>0</v>
          </cell>
          <cell r="CJ27">
            <v>0</v>
          </cell>
          <cell r="CK27">
            <v>-1</v>
          </cell>
          <cell r="CL27">
            <v>-1</v>
          </cell>
          <cell r="CM27">
            <v>-2</v>
          </cell>
        </row>
        <row r="28">
          <cell r="A28">
            <v>23346</v>
          </cell>
          <cell r="D28">
            <v>2481</v>
          </cell>
          <cell r="E28">
            <v>781</v>
          </cell>
          <cell r="F28">
            <v>148</v>
          </cell>
          <cell r="G28">
            <v>928</v>
          </cell>
          <cell r="H28">
            <v>60</v>
          </cell>
          <cell r="I28">
            <v>988</v>
          </cell>
          <cell r="J28">
            <v>116</v>
          </cell>
          <cell r="K28">
            <v>157</v>
          </cell>
          <cell r="L28">
            <v>1261</v>
          </cell>
          <cell r="M28">
            <v>1156</v>
          </cell>
          <cell r="N28">
            <v>4899</v>
          </cell>
          <cell r="O28">
            <v>421</v>
          </cell>
          <cell r="P28">
            <v>-89</v>
          </cell>
          <cell r="Q28">
            <v>5231</v>
          </cell>
          <cell r="T28">
            <v>2.2000000000000002</v>
          </cell>
          <cell r="U28">
            <v>3.6</v>
          </cell>
          <cell r="V28">
            <v>3.2</v>
          </cell>
          <cell r="W28">
            <v>3.6</v>
          </cell>
          <cell r="X28">
            <v>7.4</v>
          </cell>
          <cell r="Y28">
            <v>3.8</v>
          </cell>
          <cell r="Z28">
            <v>1.3</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O28">
            <v>116</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E28">
            <v>1.2</v>
          </cell>
          <cell r="BF28">
            <v>2.9</v>
          </cell>
          <cell r="BG28">
            <v>0.8</v>
          </cell>
          <cell r="BH28">
            <v>-1.1000000000000001</v>
          </cell>
          <cell r="BI28">
            <v>1.8</v>
          </cell>
          <cell r="BJ28">
            <v>-0.4</v>
          </cell>
          <cell r="BK28">
            <v>2.1</v>
          </cell>
          <cell r="BN28">
            <v>2680</v>
          </cell>
          <cell r="BO28">
            <v>862</v>
          </cell>
          <cell r="BP28">
            <v>167</v>
          </cell>
          <cell r="BQ28">
            <v>1029</v>
          </cell>
          <cell r="BR28">
            <v>60</v>
          </cell>
          <cell r="BS28">
            <v>1089</v>
          </cell>
          <cell r="BT28">
            <v>116</v>
          </cell>
          <cell r="BU28">
            <v>174</v>
          </cell>
          <cell r="BV28">
            <v>1378</v>
          </cell>
          <cell r="BW28">
            <v>1483</v>
          </cell>
          <cell r="BX28">
            <v>5541</v>
          </cell>
          <cell r="BY28">
            <v>417</v>
          </cell>
          <cell r="BZ28">
            <v>-162</v>
          </cell>
          <cell r="CA28">
            <v>5796</v>
          </cell>
          <cell r="CB28">
            <v>0</v>
          </cell>
          <cell r="CC28">
            <v>0</v>
          </cell>
          <cell r="CD28">
            <v>0</v>
          </cell>
          <cell r="CE28">
            <v>0</v>
          </cell>
          <cell r="CF28">
            <v>0</v>
          </cell>
          <cell r="CG28">
            <v>0</v>
          </cell>
          <cell r="CH28">
            <v>0</v>
          </cell>
          <cell r="CI28">
            <v>0</v>
          </cell>
          <cell r="CJ28">
            <v>0</v>
          </cell>
          <cell r="CK28">
            <v>0</v>
          </cell>
          <cell r="CL28">
            <v>-1</v>
          </cell>
          <cell r="CM28">
            <v>-1</v>
          </cell>
        </row>
        <row r="29">
          <cell r="A29">
            <v>23437</v>
          </cell>
          <cell r="D29">
            <v>2532</v>
          </cell>
          <cell r="E29">
            <v>810</v>
          </cell>
          <cell r="F29">
            <v>148</v>
          </cell>
          <cell r="G29">
            <v>959</v>
          </cell>
          <cell r="H29">
            <v>62</v>
          </cell>
          <cell r="I29">
            <v>1020</v>
          </cell>
          <cell r="J29">
            <v>118</v>
          </cell>
          <cell r="K29">
            <v>162</v>
          </cell>
          <cell r="L29">
            <v>1300</v>
          </cell>
          <cell r="M29">
            <v>1162</v>
          </cell>
          <cell r="N29">
            <v>4995</v>
          </cell>
          <cell r="O29">
            <v>428</v>
          </cell>
          <cell r="P29">
            <v>-70</v>
          </cell>
          <cell r="Q29">
            <v>5353</v>
          </cell>
          <cell r="T29">
            <v>2</v>
          </cell>
          <cell r="U29">
            <v>3.8</v>
          </cell>
          <cell r="V29">
            <v>0.4</v>
          </cell>
          <cell r="W29">
            <v>3.3</v>
          </cell>
          <cell r="X29">
            <v>2.9</v>
          </cell>
          <cell r="Y29">
            <v>3.3</v>
          </cell>
          <cell r="Z29">
            <v>1.5</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O29">
            <v>118</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E29">
            <v>1.5</v>
          </cell>
          <cell r="BF29">
            <v>1.4</v>
          </cell>
          <cell r="BG29">
            <v>2.9</v>
          </cell>
          <cell r="BH29">
            <v>1.3</v>
          </cell>
          <cell r="BI29">
            <v>1.1000000000000001</v>
          </cell>
          <cell r="BJ29">
            <v>1.2</v>
          </cell>
          <cell r="BK29">
            <v>1.2</v>
          </cell>
          <cell r="BN29">
            <v>2385</v>
          </cell>
          <cell r="BO29">
            <v>706</v>
          </cell>
          <cell r="BP29">
            <v>133</v>
          </cell>
          <cell r="BQ29">
            <v>840</v>
          </cell>
          <cell r="BR29">
            <v>62</v>
          </cell>
          <cell r="BS29">
            <v>902</v>
          </cell>
          <cell r="BT29">
            <v>118</v>
          </cell>
          <cell r="BU29">
            <v>154</v>
          </cell>
          <cell r="BV29">
            <v>1173</v>
          </cell>
          <cell r="BW29">
            <v>1095</v>
          </cell>
          <cell r="BX29">
            <v>4653</v>
          </cell>
          <cell r="BY29">
            <v>421</v>
          </cell>
          <cell r="BZ29">
            <v>-24</v>
          </cell>
          <cell r="CA29">
            <v>5050</v>
          </cell>
          <cell r="CB29">
            <v>0</v>
          </cell>
          <cell r="CC29">
            <v>0</v>
          </cell>
          <cell r="CD29">
            <v>0</v>
          </cell>
          <cell r="CE29">
            <v>0</v>
          </cell>
          <cell r="CF29">
            <v>0</v>
          </cell>
          <cell r="CG29">
            <v>0</v>
          </cell>
          <cell r="CH29">
            <v>0</v>
          </cell>
          <cell r="CI29">
            <v>0</v>
          </cell>
          <cell r="CJ29">
            <v>0</v>
          </cell>
          <cell r="CK29">
            <v>0</v>
          </cell>
          <cell r="CL29">
            <v>-2</v>
          </cell>
          <cell r="CM29">
            <v>-1</v>
          </cell>
        </row>
        <row r="30">
          <cell r="A30">
            <v>23529</v>
          </cell>
          <cell r="D30">
            <v>2598</v>
          </cell>
          <cell r="E30">
            <v>833</v>
          </cell>
          <cell r="F30">
            <v>148</v>
          </cell>
          <cell r="G30">
            <v>981</v>
          </cell>
          <cell r="H30">
            <v>61</v>
          </cell>
          <cell r="I30">
            <v>1042</v>
          </cell>
          <cell r="J30">
            <v>120</v>
          </cell>
          <cell r="K30">
            <v>167</v>
          </cell>
          <cell r="L30">
            <v>1329</v>
          </cell>
          <cell r="M30">
            <v>1158</v>
          </cell>
          <cell r="N30">
            <v>5085</v>
          </cell>
          <cell r="O30">
            <v>443</v>
          </cell>
          <cell r="P30">
            <v>-62</v>
          </cell>
          <cell r="Q30">
            <v>5467</v>
          </cell>
          <cell r="T30">
            <v>2.6</v>
          </cell>
          <cell r="U30">
            <v>2.8</v>
          </cell>
          <cell r="V30">
            <v>-0.2</v>
          </cell>
          <cell r="W30">
            <v>2.2999999999999998</v>
          </cell>
          <cell r="X30">
            <v>-1</v>
          </cell>
          <cell r="Y30">
            <v>2.1</v>
          </cell>
          <cell r="Z30">
            <v>1.7</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O30">
            <v>120</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E30">
            <v>1.8</v>
          </cell>
          <cell r="BF30">
            <v>4.9000000000000004</v>
          </cell>
          <cell r="BG30">
            <v>3.4</v>
          </cell>
          <cell r="BH30">
            <v>-0.7</v>
          </cell>
          <cell r="BI30">
            <v>2.2999999999999998</v>
          </cell>
          <cell r="BJ30">
            <v>4.5</v>
          </cell>
          <cell r="BK30">
            <v>3.4</v>
          </cell>
          <cell r="BN30">
            <v>2591</v>
          </cell>
          <cell r="BO30">
            <v>835</v>
          </cell>
          <cell r="BP30">
            <v>121</v>
          </cell>
          <cell r="BQ30">
            <v>956</v>
          </cell>
          <cell r="BR30">
            <v>62</v>
          </cell>
          <cell r="BS30">
            <v>1018</v>
          </cell>
          <cell r="BT30">
            <v>120</v>
          </cell>
          <cell r="BU30">
            <v>144</v>
          </cell>
          <cell r="BV30">
            <v>1281</v>
          </cell>
          <cell r="BW30">
            <v>885</v>
          </cell>
          <cell r="BX30">
            <v>4758</v>
          </cell>
          <cell r="BY30">
            <v>473</v>
          </cell>
          <cell r="BZ30">
            <v>61</v>
          </cell>
          <cell r="CA30">
            <v>5292</v>
          </cell>
          <cell r="CB30">
            <v>0</v>
          </cell>
          <cell r="CC30">
            <v>0</v>
          </cell>
          <cell r="CD30">
            <v>0</v>
          </cell>
          <cell r="CE30">
            <v>0</v>
          </cell>
          <cell r="CF30">
            <v>0</v>
          </cell>
          <cell r="CG30">
            <v>0</v>
          </cell>
          <cell r="CH30">
            <v>0</v>
          </cell>
          <cell r="CI30">
            <v>0</v>
          </cell>
          <cell r="CJ30">
            <v>1</v>
          </cell>
          <cell r="CK30">
            <v>0</v>
          </cell>
          <cell r="CL30">
            <v>-1</v>
          </cell>
          <cell r="CM30">
            <v>-1</v>
          </cell>
        </row>
        <row r="31">
          <cell r="A31">
            <v>23621</v>
          </cell>
          <cell r="D31">
            <v>2688</v>
          </cell>
          <cell r="E31">
            <v>850</v>
          </cell>
          <cell r="F31">
            <v>151</v>
          </cell>
          <cell r="G31">
            <v>1001</v>
          </cell>
          <cell r="H31">
            <v>60</v>
          </cell>
          <cell r="I31">
            <v>1061</v>
          </cell>
          <cell r="J31">
            <v>122</v>
          </cell>
          <cell r="K31">
            <v>171</v>
          </cell>
          <cell r="L31">
            <v>1354</v>
          </cell>
          <cell r="M31">
            <v>1165</v>
          </cell>
          <cell r="N31">
            <v>5207</v>
          </cell>
          <cell r="O31">
            <v>462</v>
          </cell>
          <cell r="P31">
            <v>-66</v>
          </cell>
          <cell r="Q31">
            <v>5603</v>
          </cell>
          <cell r="T31">
            <v>3.5</v>
          </cell>
          <cell r="U31">
            <v>2</v>
          </cell>
          <cell r="V31">
            <v>2.1</v>
          </cell>
          <cell r="W31">
            <v>2</v>
          </cell>
          <cell r="X31">
            <v>-1.9</v>
          </cell>
          <cell r="Y31">
            <v>1.8</v>
          </cell>
          <cell r="Z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O31">
            <v>122</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E31">
            <v>1.9</v>
          </cell>
          <cell r="BF31">
            <v>2.1</v>
          </cell>
          <cell r="BG31">
            <v>1.5</v>
          </cell>
          <cell r="BH31">
            <v>1.7</v>
          </cell>
          <cell r="BI31">
            <v>2.5</v>
          </cell>
          <cell r="BJ31">
            <v>3.6</v>
          </cell>
          <cell r="BK31">
            <v>1.5</v>
          </cell>
          <cell r="BN31">
            <v>2757</v>
          </cell>
          <cell r="BO31">
            <v>870</v>
          </cell>
          <cell r="BP31">
            <v>168</v>
          </cell>
          <cell r="BQ31">
            <v>1039</v>
          </cell>
          <cell r="BR31">
            <v>59</v>
          </cell>
          <cell r="BS31">
            <v>1098</v>
          </cell>
          <cell r="BT31">
            <v>122</v>
          </cell>
          <cell r="BU31">
            <v>187</v>
          </cell>
          <cell r="BV31">
            <v>1407</v>
          </cell>
          <cell r="BW31">
            <v>1158</v>
          </cell>
          <cell r="BX31">
            <v>5322</v>
          </cell>
          <cell r="BY31">
            <v>440</v>
          </cell>
          <cell r="BZ31">
            <v>-229</v>
          </cell>
          <cell r="CA31">
            <v>5533</v>
          </cell>
          <cell r="CB31">
            <v>0</v>
          </cell>
          <cell r="CC31">
            <v>0</v>
          </cell>
          <cell r="CD31">
            <v>0</v>
          </cell>
          <cell r="CE31">
            <v>0</v>
          </cell>
          <cell r="CF31">
            <v>0</v>
          </cell>
          <cell r="CG31">
            <v>0</v>
          </cell>
          <cell r="CH31">
            <v>0</v>
          </cell>
          <cell r="CI31">
            <v>0</v>
          </cell>
          <cell r="CJ31">
            <v>0</v>
          </cell>
          <cell r="CK31">
            <v>0</v>
          </cell>
          <cell r="CL31">
            <v>1</v>
          </cell>
          <cell r="CM31">
            <v>1</v>
          </cell>
        </row>
        <row r="32">
          <cell r="A32">
            <v>23712</v>
          </cell>
          <cell r="D32">
            <v>2783</v>
          </cell>
          <cell r="E32">
            <v>865</v>
          </cell>
          <cell r="F32">
            <v>158</v>
          </cell>
          <cell r="G32">
            <v>1023</v>
          </cell>
          <cell r="H32">
            <v>60</v>
          </cell>
          <cell r="I32">
            <v>1083</v>
          </cell>
          <cell r="J32">
            <v>124</v>
          </cell>
          <cell r="K32">
            <v>174</v>
          </cell>
          <cell r="L32">
            <v>1381</v>
          </cell>
          <cell r="M32">
            <v>1177</v>
          </cell>
          <cell r="N32">
            <v>5341</v>
          </cell>
          <cell r="O32">
            <v>476</v>
          </cell>
          <cell r="P32">
            <v>-77</v>
          </cell>
          <cell r="Q32">
            <v>5740</v>
          </cell>
          <cell r="T32">
            <v>3.5</v>
          </cell>
          <cell r="U32">
            <v>1.8</v>
          </cell>
          <cell r="V32">
            <v>4.4000000000000004</v>
          </cell>
          <cell r="W32">
            <v>2.2000000000000002</v>
          </cell>
          <cell r="X32">
            <v>-0.3</v>
          </cell>
          <cell r="Y32">
            <v>2.1</v>
          </cell>
          <cell r="Z32">
            <v>1.8</v>
          </cell>
          <cell r="AA32">
            <v>1.7</v>
          </cell>
          <cell r="AB32">
            <v>2</v>
          </cell>
          <cell r="AC32">
            <v>1</v>
          </cell>
          <cell r="AD32">
            <v>2.6</v>
          </cell>
          <cell r="AE32">
            <v>3.1</v>
          </cell>
          <cell r="AF32">
            <v>2.4</v>
          </cell>
          <cell r="AI32">
            <v>2807</v>
          </cell>
          <cell r="AJ32">
            <v>861</v>
          </cell>
          <cell r="AK32">
            <v>157</v>
          </cell>
          <cell r="AL32">
            <v>1018</v>
          </cell>
          <cell r="AM32">
            <v>60</v>
          </cell>
          <cell r="AN32">
            <v>1078</v>
          </cell>
          <cell r="AO32">
            <v>124</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E32">
            <v>1.7</v>
          </cell>
          <cell r="BF32">
            <v>1.7</v>
          </cell>
          <cell r="BG32">
            <v>1.5</v>
          </cell>
          <cell r="BH32">
            <v>-1.9</v>
          </cell>
          <cell r="BI32">
            <v>2.4</v>
          </cell>
          <cell r="BJ32">
            <v>5.2</v>
          </cell>
          <cell r="BK32">
            <v>3.2</v>
          </cell>
          <cell r="BN32">
            <v>2944</v>
          </cell>
          <cell r="BO32">
            <v>955</v>
          </cell>
          <cell r="BP32">
            <v>181</v>
          </cell>
          <cell r="BQ32">
            <v>1136</v>
          </cell>
          <cell r="BR32">
            <v>60</v>
          </cell>
          <cell r="BS32">
            <v>1196</v>
          </cell>
          <cell r="BT32">
            <v>124</v>
          </cell>
          <cell r="BU32">
            <v>192</v>
          </cell>
          <cell r="BV32">
            <v>1511</v>
          </cell>
          <cell r="BW32">
            <v>1468</v>
          </cell>
          <cell r="BX32">
            <v>5923</v>
          </cell>
          <cell r="BY32">
            <v>478</v>
          </cell>
          <cell r="BZ32">
            <v>-62</v>
          </cell>
          <cell r="CA32">
            <v>6339</v>
          </cell>
          <cell r="CB32">
            <v>0</v>
          </cell>
          <cell r="CC32">
            <v>0</v>
          </cell>
          <cell r="CD32">
            <v>0</v>
          </cell>
          <cell r="CE32">
            <v>0</v>
          </cell>
          <cell r="CF32">
            <v>0</v>
          </cell>
          <cell r="CG32">
            <v>-1</v>
          </cell>
          <cell r="CH32">
            <v>0</v>
          </cell>
          <cell r="CI32">
            <v>0</v>
          </cell>
          <cell r="CJ32">
            <v>1</v>
          </cell>
          <cell r="CK32">
            <v>0</v>
          </cell>
          <cell r="CL32">
            <v>1</v>
          </cell>
          <cell r="CM32">
            <v>0</v>
          </cell>
        </row>
        <row r="33">
          <cell r="A33">
            <v>23802</v>
          </cell>
          <cell r="D33">
            <v>2862</v>
          </cell>
          <cell r="E33">
            <v>887</v>
          </cell>
          <cell r="F33">
            <v>162</v>
          </cell>
          <cell r="G33">
            <v>1048</v>
          </cell>
          <cell r="H33">
            <v>62</v>
          </cell>
          <cell r="I33">
            <v>1111</v>
          </cell>
          <cell r="J33">
            <v>126</v>
          </cell>
          <cell r="K33">
            <v>176</v>
          </cell>
          <cell r="L33">
            <v>1414</v>
          </cell>
          <cell r="M33">
            <v>1181</v>
          </cell>
          <cell r="N33">
            <v>5458</v>
          </cell>
          <cell r="O33">
            <v>487</v>
          </cell>
          <cell r="P33">
            <v>-91</v>
          </cell>
          <cell r="Q33">
            <v>5853</v>
          </cell>
          <cell r="T33">
            <v>2.9</v>
          </cell>
          <cell r="U33">
            <v>2.5</v>
          </cell>
          <cell r="V33">
            <v>2.6</v>
          </cell>
          <cell r="W33">
            <v>2.5</v>
          </cell>
          <cell r="X33">
            <v>4.3</v>
          </cell>
          <cell r="Y33">
            <v>2.6</v>
          </cell>
          <cell r="Z33">
            <v>1.8</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O33">
            <v>126</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E33">
            <v>1.8</v>
          </cell>
          <cell r="BF33">
            <v>0.5</v>
          </cell>
          <cell r="BG33">
            <v>1.4</v>
          </cell>
          <cell r="BH33">
            <v>5.3</v>
          </cell>
          <cell r="BI33">
            <v>2.2999999999999998</v>
          </cell>
          <cell r="BJ33">
            <v>-0.2</v>
          </cell>
          <cell r="BK33">
            <v>1.5</v>
          </cell>
          <cell r="BN33">
            <v>2688</v>
          </cell>
          <cell r="BO33">
            <v>762</v>
          </cell>
          <cell r="BP33">
            <v>146</v>
          </cell>
          <cell r="BQ33">
            <v>908</v>
          </cell>
          <cell r="BR33">
            <v>62</v>
          </cell>
          <cell r="BS33">
            <v>970</v>
          </cell>
          <cell r="BT33">
            <v>126</v>
          </cell>
          <cell r="BU33">
            <v>169</v>
          </cell>
          <cell r="BV33">
            <v>1265</v>
          </cell>
          <cell r="BW33">
            <v>1176</v>
          </cell>
          <cell r="BX33">
            <v>5130</v>
          </cell>
          <cell r="BY33">
            <v>475</v>
          </cell>
          <cell r="BZ33">
            <v>-51</v>
          </cell>
          <cell r="CA33">
            <v>5553</v>
          </cell>
          <cell r="CB33">
            <v>0</v>
          </cell>
          <cell r="CC33">
            <v>0</v>
          </cell>
          <cell r="CD33">
            <v>0</v>
          </cell>
          <cell r="CE33">
            <v>0</v>
          </cell>
          <cell r="CF33">
            <v>0</v>
          </cell>
          <cell r="CG33">
            <v>0</v>
          </cell>
          <cell r="CH33">
            <v>0</v>
          </cell>
          <cell r="CI33">
            <v>0</v>
          </cell>
          <cell r="CJ33">
            <v>0</v>
          </cell>
          <cell r="CK33">
            <v>0</v>
          </cell>
          <cell r="CL33">
            <v>1</v>
          </cell>
          <cell r="CM33">
            <v>0</v>
          </cell>
        </row>
        <row r="34">
          <cell r="A34">
            <v>23894</v>
          </cell>
          <cell r="D34">
            <v>2922</v>
          </cell>
          <cell r="E34">
            <v>903</v>
          </cell>
          <cell r="F34">
            <v>160</v>
          </cell>
          <cell r="G34">
            <v>1063</v>
          </cell>
          <cell r="H34">
            <v>68</v>
          </cell>
          <cell r="I34">
            <v>1130</v>
          </cell>
          <cell r="J34">
            <v>129</v>
          </cell>
          <cell r="K34">
            <v>180</v>
          </cell>
          <cell r="L34">
            <v>1439</v>
          </cell>
          <cell r="M34">
            <v>1167</v>
          </cell>
          <cell r="N34">
            <v>5528</v>
          </cell>
          <cell r="O34">
            <v>499</v>
          </cell>
          <cell r="P34">
            <v>-88</v>
          </cell>
          <cell r="Q34">
            <v>5939</v>
          </cell>
          <cell r="T34">
            <v>2.1</v>
          </cell>
          <cell r="U34">
            <v>1.8</v>
          </cell>
          <cell r="V34">
            <v>-1.3</v>
          </cell>
          <cell r="W34">
            <v>1.3</v>
          </cell>
          <cell r="X34">
            <v>8.6</v>
          </cell>
          <cell r="Y34">
            <v>1.8</v>
          </cell>
          <cell r="Z34">
            <v>1.7</v>
          </cell>
          <cell r="AA34">
            <v>1.9</v>
          </cell>
          <cell r="AB34">
            <v>1.8</v>
          </cell>
          <cell r="AC34">
            <v>-1.2</v>
          </cell>
          <cell r="AD34">
            <v>1.3</v>
          </cell>
          <cell r="AE34">
            <v>2.5</v>
          </cell>
          <cell r="AF34">
            <v>1.5</v>
          </cell>
          <cell r="AI34">
            <v>2922</v>
          </cell>
          <cell r="AJ34">
            <v>930</v>
          </cell>
          <cell r="AK34">
            <v>165</v>
          </cell>
          <cell r="AL34">
            <v>1095</v>
          </cell>
          <cell r="AM34">
            <v>67</v>
          </cell>
          <cell r="AN34">
            <v>1162</v>
          </cell>
          <cell r="AO34">
            <v>129</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E34">
            <v>1.9</v>
          </cell>
          <cell r="BF34">
            <v>2.8</v>
          </cell>
          <cell r="BG34">
            <v>5.4</v>
          </cell>
          <cell r="BH34">
            <v>-3.9</v>
          </cell>
          <cell r="BI34">
            <v>1.9</v>
          </cell>
          <cell r="BJ34">
            <v>2</v>
          </cell>
          <cell r="BK34">
            <v>2</v>
          </cell>
          <cell r="BN34">
            <v>2881</v>
          </cell>
          <cell r="BO34">
            <v>928</v>
          </cell>
          <cell r="BP34">
            <v>136</v>
          </cell>
          <cell r="BQ34">
            <v>1064</v>
          </cell>
          <cell r="BR34">
            <v>67</v>
          </cell>
          <cell r="BS34">
            <v>1131</v>
          </cell>
          <cell r="BT34">
            <v>129</v>
          </cell>
          <cell r="BU34">
            <v>154</v>
          </cell>
          <cell r="BV34">
            <v>1413</v>
          </cell>
          <cell r="BW34">
            <v>901</v>
          </cell>
          <cell r="BX34">
            <v>5196</v>
          </cell>
          <cell r="BY34">
            <v>532</v>
          </cell>
          <cell r="BZ34">
            <v>10</v>
          </cell>
          <cell r="CA34">
            <v>5738</v>
          </cell>
          <cell r="CB34">
            <v>0</v>
          </cell>
          <cell r="CC34">
            <v>0</v>
          </cell>
          <cell r="CD34">
            <v>0</v>
          </cell>
          <cell r="CE34">
            <v>0</v>
          </cell>
          <cell r="CF34">
            <v>0</v>
          </cell>
          <cell r="CG34">
            <v>0</v>
          </cell>
          <cell r="CH34">
            <v>0</v>
          </cell>
          <cell r="CI34">
            <v>0</v>
          </cell>
          <cell r="CJ34">
            <v>0</v>
          </cell>
          <cell r="CK34">
            <v>0</v>
          </cell>
          <cell r="CL34">
            <v>0</v>
          </cell>
          <cell r="CM34">
            <v>0</v>
          </cell>
        </row>
        <row r="35">
          <cell r="A35">
            <v>23986</v>
          </cell>
          <cell r="D35">
            <v>2974</v>
          </cell>
          <cell r="E35">
            <v>898</v>
          </cell>
          <cell r="F35">
            <v>151</v>
          </cell>
          <cell r="G35">
            <v>1048</v>
          </cell>
          <cell r="H35">
            <v>74</v>
          </cell>
          <cell r="I35">
            <v>1122</v>
          </cell>
          <cell r="J35">
            <v>131</v>
          </cell>
          <cell r="K35">
            <v>185</v>
          </cell>
          <cell r="L35">
            <v>1438</v>
          </cell>
          <cell r="M35">
            <v>1140</v>
          </cell>
          <cell r="N35">
            <v>5551</v>
          </cell>
          <cell r="O35">
            <v>509</v>
          </cell>
          <cell r="P35">
            <v>-71</v>
          </cell>
          <cell r="Q35">
            <v>5989</v>
          </cell>
          <cell r="T35">
            <v>1.8</v>
          </cell>
          <cell r="U35">
            <v>-0.6</v>
          </cell>
          <cell r="V35">
            <v>-5.7</v>
          </cell>
          <cell r="W35">
            <v>-1.4</v>
          </cell>
          <cell r="X35">
            <v>9.3000000000000007</v>
          </cell>
          <cell r="Y35">
            <v>-0.7</v>
          </cell>
          <cell r="Z35">
            <v>1.7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O35">
            <v>131</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E35">
            <v>1.5</v>
          </cell>
          <cell r="BF35">
            <v>2.4</v>
          </cell>
          <cell r="BG35">
            <v>-2.8</v>
          </cell>
          <cell r="BH35">
            <v>-3</v>
          </cell>
          <cell r="BI35">
            <v>-0.1</v>
          </cell>
          <cell r="BJ35">
            <v>4.8</v>
          </cell>
          <cell r="BK35">
            <v>0.3</v>
          </cell>
          <cell r="BN35">
            <v>3041</v>
          </cell>
          <cell r="BO35">
            <v>911</v>
          </cell>
          <cell r="BP35">
            <v>159</v>
          </cell>
          <cell r="BQ35">
            <v>1070</v>
          </cell>
          <cell r="BR35">
            <v>75</v>
          </cell>
          <cell r="BS35">
            <v>1145</v>
          </cell>
          <cell r="BT35">
            <v>131</v>
          </cell>
          <cell r="BU35">
            <v>201</v>
          </cell>
          <cell r="BV35">
            <v>1477</v>
          </cell>
          <cell r="BW35">
            <v>1108</v>
          </cell>
          <cell r="BX35">
            <v>5626</v>
          </cell>
          <cell r="BY35">
            <v>495</v>
          </cell>
          <cell r="BZ35">
            <v>-202</v>
          </cell>
          <cell r="CA35">
            <v>5919</v>
          </cell>
          <cell r="CB35">
            <v>0</v>
          </cell>
          <cell r="CC35">
            <v>0</v>
          </cell>
          <cell r="CD35">
            <v>0</v>
          </cell>
          <cell r="CE35">
            <v>0</v>
          </cell>
          <cell r="CF35">
            <v>0</v>
          </cell>
          <cell r="CG35">
            <v>0</v>
          </cell>
          <cell r="CH35">
            <v>0</v>
          </cell>
          <cell r="CI35">
            <v>0</v>
          </cell>
          <cell r="CJ35">
            <v>0</v>
          </cell>
          <cell r="CK35">
            <v>0</v>
          </cell>
          <cell r="CL35">
            <v>-1</v>
          </cell>
          <cell r="CM35">
            <v>0</v>
          </cell>
        </row>
        <row r="36">
          <cell r="A36">
            <v>24077</v>
          </cell>
          <cell r="D36">
            <v>3027</v>
          </cell>
          <cell r="E36">
            <v>882</v>
          </cell>
          <cell r="F36">
            <v>140</v>
          </cell>
          <cell r="G36">
            <v>1022</v>
          </cell>
          <cell r="H36">
            <v>80</v>
          </cell>
          <cell r="I36">
            <v>1101</v>
          </cell>
          <cell r="J36">
            <v>133</v>
          </cell>
          <cell r="K36">
            <v>190</v>
          </cell>
          <cell r="L36">
            <v>1424</v>
          </cell>
          <cell r="M36">
            <v>1121</v>
          </cell>
          <cell r="N36">
            <v>5572</v>
          </cell>
          <cell r="O36">
            <v>516</v>
          </cell>
          <cell r="P36">
            <v>-59</v>
          </cell>
          <cell r="Q36">
            <v>6029</v>
          </cell>
          <cell r="T36">
            <v>1.8</v>
          </cell>
          <cell r="U36">
            <v>-1.8</v>
          </cell>
          <cell r="V36">
            <v>-7</v>
          </cell>
          <cell r="W36">
            <v>-2.5</v>
          </cell>
          <cell r="X36">
            <v>7.5</v>
          </cell>
          <cell r="Y36">
            <v>-1.9</v>
          </cell>
          <cell r="Z36">
            <v>1.8</v>
          </cell>
          <cell r="AA36">
            <v>2.5</v>
          </cell>
          <cell r="AB36">
            <v>-1</v>
          </cell>
          <cell r="AC36">
            <v>-1.6</v>
          </cell>
          <cell r="AD36">
            <v>0.4</v>
          </cell>
          <cell r="AE36">
            <v>1.4</v>
          </cell>
          <cell r="AF36">
            <v>0.7</v>
          </cell>
          <cell r="AI36">
            <v>3000</v>
          </cell>
          <cell r="AJ36">
            <v>874</v>
          </cell>
          <cell r="AK36">
            <v>147</v>
          </cell>
          <cell r="AL36">
            <v>1021</v>
          </cell>
          <cell r="AM36">
            <v>80</v>
          </cell>
          <cell r="AN36">
            <v>1101</v>
          </cell>
          <cell r="AO36">
            <v>133</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E36">
            <v>1.8</v>
          </cell>
          <cell r="BF36">
            <v>2.2999999999999998</v>
          </cell>
          <cell r="BG36">
            <v>-0.5</v>
          </cell>
          <cell r="BH36">
            <v>-0.1</v>
          </cell>
          <cell r="BI36">
            <v>0</v>
          </cell>
          <cell r="BJ36">
            <v>0.8</v>
          </cell>
          <cell r="BK36">
            <v>1.2</v>
          </cell>
          <cell r="BN36">
            <v>3193</v>
          </cell>
          <cell r="BO36">
            <v>970</v>
          </cell>
          <cell r="BP36">
            <v>171</v>
          </cell>
          <cell r="BQ36">
            <v>1141</v>
          </cell>
          <cell r="BR36">
            <v>80</v>
          </cell>
          <cell r="BS36">
            <v>1221</v>
          </cell>
          <cell r="BT36">
            <v>133</v>
          </cell>
          <cell r="BU36">
            <v>207</v>
          </cell>
          <cell r="BV36">
            <v>1561</v>
          </cell>
          <cell r="BW36">
            <v>1457</v>
          </cell>
          <cell r="BX36">
            <v>6211</v>
          </cell>
          <cell r="BY36">
            <v>512</v>
          </cell>
          <cell r="BZ36">
            <v>-53</v>
          </cell>
          <cell r="CA36">
            <v>6670</v>
          </cell>
          <cell r="CB36">
            <v>0</v>
          </cell>
          <cell r="CC36">
            <v>0</v>
          </cell>
          <cell r="CD36">
            <v>0</v>
          </cell>
          <cell r="CE36">
            <v>0</v>
          </cell>
          <cell r="CF36">
            <v>0</v>
          </cell>
          <cell r="CG36">
            <v>0</v>
          </cell>
          <cell r="CH36">
            <v>0</v>
          </cell>
          <cell r="CI36">
            <v>0</v>
          </cell>
          <cell r="CJ36">
            <v>0</v>
          </cell>
          <cell r="CK36">
            <v>0</v>
          </cell>
          <cell r="CL36">
            <v>-1</v>
          </cell>
          <cell r="CM36">
            <v>0</v>
          </cell>
        </row>
        <row r="37">
          <cell r="A37">
            <v>24167</v>
          </cell>
          <cell r="D37">
            <v>3083</v>
          </cell>
          <cell r="E37">
            <v>877</v>
          </cell>
          <cell r="F37">
            <v>135</v>
          </cell>
          <cell r="G37">
            <v>1012</v>
          </cell>
          <cell r="H37">
            <v>83</v>
          </cell>
          <cell r="I37">
            <v>1095</v>
          </cell>
          <cell r="J37">
            <v>136</v>
          </cell>
          <cell r="K37">
            <v>192</v>
          </cell>
          <cell r="L37">
            <v>1423</v>
          </cell>
          <cell r="M37">
            <v>1139</v>
          </cell>
          <cell r="N37">
            <v>5646</v>
          </cell>
          <cell r="O37">
            <v>520</v>
          </cell>
          <cell r="P37">
            <v>-53</v>
          </cell>
          <cell r="Q37">
            <v>6113</v>
          </cell>
          <cell r="T37">
            <v>1.9</v>
          </cell>
          <cell r="U37">
            <v>-0.5</v>
          </cell>
          <cell r="V37">
            <v>-3.8</v>
          </cell>
          <cell r="W37">
            <v>-1</v>
          </cell>
          <cell r="X37">
            <v>4.7</v>
          </cell>
          <cell r="Y37">
            <v>-0.6</v>
          </cell>
          <cell r="Z37">
            <v>2.2000000000000002</v>
          </cell>
          <cell r="AA37">
            <v>1.5</v>
          </cell>
          <cell r="AB37">
            <v>0</v>
          </cell>
          <cell r="AC37">
            <v>1.6</v>
          </cell>
          <cell r="AD37">
            <v>1.3</v>
          </cell>
          <cell r="AE37">
            <v>0.8</v>
          </cell>
          <cell r="AF37">
            <v>1.4</v>
          </cell>
          <cell r="AI37">
            <v>3101</v>
          </cell>
          <cell r="AJ37">
            <v>867</v>
          </cell>
          <cell r="AK37">
            <v>129</v>
          </cell>
          <cell r="AL37">
            <v>996</v>
          </cell>
          <cell r="AM37">
            <v>83</v>
          </cell>
          <cell r="AN37">
            <v>1079</v>
          </cell>
          <cell r="AO37">
            <v>136</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E37">
            <v>2.2000000000000002</v>
          </cell>
          <cell r="BF37">
            <v>4.0999999999999996</v>
          </cell>
          <cell r="BG37">
            <v>-0.8</v>
          </cell>
          <cell r="BH37">
            <v>-0.1</v>
          </cell>
          <cell r="BI37">
            <v>1.6</v>
          </cell>
          <cell r="BJ37">
            <v>-2.2000000000000002</v>
          </cell>
          <cell r="BK37">
            <v>0.6</v>
          </cell>
          <cell r="BN37">
            <v>2898</v>
          </cell>
          <cell r="BO37">
            <v>762</v>
          </cell>
          <cell r="BP37">
            <v>114</v>
          </cell>
          <cell r="BQ37">
            <v>876</v>
          </cell>
          <cell r="BR37">
            <v>83</v>
          </cell>
          <cell r="BS37">
            <v>959</v>
          </cell>
          <cell r="BT37">
            <v>136</v>
          </cell>
          <cell r="BU37">
            <v>191</v>
          </cell>
          <cell r="BV37">
            <v>1285</v>
          </cell>
          <cell r="BW37">
            <v>1088</v>
          </cell>
          <cell r="BX37">
            <v>5271</v>
          </cell>
          <cell r="BY37">
            <v>501</v>
          </cell>
          <cell r="BZ37">
            <v>-43</v>
          </cell>
          <cell r="CA37">
            <v>5729</v>
          </cell>
          <cell r="CB37">
            <v>0</v>
          </cell>
          <cell r="CC37">
            <v>0</v>
          </cell>
          <cell r="CD37">
            <v>0</v>
          </cell>
          <cell r="CE37">
            <v>0</v>
          </cell>
          <cell r="CF37">
            <v>0</v>
          </cell>
          <cell r="CG37">
            <v>0</v>
          </cell>
          <cell r="CH37">
            <v>0</v>
          </cell>
          <cell r="CI37">
            <v>0</v>
          </cell>
          <cell r="CJ37">
            <v>-1</v>
          </cell>
          <cell r="CK37">
            <v>0</v>
          </cell>
          <cell r="CL37">
            <v>0</v>
          </cell>
          <cell r="CM37">
            <v>0</v>
          </cell>
        </row>
        <row r="38">
          <cell r="A38">
            <v>24259</v>
          </cell>
          <cell r="D38">
            <v>3149</v>
          </cell>
          <cell r="E38">
            <v>898</v>
          </cell>
          <cell r="F38">
            <v>137</v>
          </cell>
          <cell r="G38">
            <v>1035</v>
          </cell>
          <cell r="H38">
            <v>86</v>
          </cell>
          <cell r="I38">
            <v>1121</v>
          </cell>
          <cell r="J38">
            <v>139</v>
          </cell>
          <cell r="K38">
            <v>196</v>
          </cell>
          <cell r="L38">
            <v>1456</v>
          </cell>
          <cell r="M38">
            <v>1185</v>
          </cell>
          <cell r="N38">
            <v>5790</v>
          </cell>
          <cell r="O38">
            <v>523</v>
          </cell>
          <cell r="P38">
            <v>-42</v>
          </cell>
          <cell r="Q38">
            <v>6270</v>
          </cell>
          <cell r="T38">
            <v>2.1</v>
          </cell>
          <cell r="U38">
            <v>2.2999999999999998</v>
          </cell>
          <cell r="V38">
            <v>1.7</v>
          </cell>
          <cell r="W38">
            <v>2.2999999999999998</v>
          </cell>
          <cell r="X38">
            <v>3.1</v>
          </cell>
          <cell r="Y38">
            <v>2.2999999999999998</v>
          </cell>
          <cell r="Z38">
            <v>2.5</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O38">
            <v>139</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E38">
            <v>2.5</v>
          </cell>
          <cell r="BF38">
            <v>-2.6</v>
          </cell>
          <cell r="BG38">
            <v>3.9</v>
          </cell>
          <cell r="BH38">
            <v>5.0999999999999996</v>
          </cell>
          <cell r="BI38">
            <v>2.7</v>
          </cell>
          <cell r="BJ38">
            <v>4</v>
          </cell>
          <cell r="BK38">
            <v>2.6</v>
          </cell>
          <cell r="BN38">
            <v>3081</v>
          </cell>
          <cell r="BO38">
            <v>908</v>
          </cell>
          <cell r="BP38">
            <v>114</v>
          </cell>
          <cell r="BQ38">
            <v>1022</v>
          </cell>
          <cell r="BR38">
            <v>86</v>
          </cell>
          <cell r="BS38">
            <v>1108</v>
          </cell>
          <cell r="BT38">
            <v>139</v>
          </cell>
          <cell r="BU38">
            <v>163</v>
          </cell>
          <cell r="BV38">
            <v>1410</v>
          </cell>
          <cell r="BW38">
            <v>916</v>
          </cell>
          <cell r="BX38">
            <v>5407</v>
          </cell>
          <cell r="BY38">
            <v>570</v>
          </cell>
          <cell r="BZ38">
            <v>56</v>
          </cell>
          <cell r="CA38">
            <v>6033</v>
          </cell>
          <cell r="CB38">
            <v>0</v>
          </cell>
          <cell r="CC38">
            <v>0</v>
          </cell>
          <cell r="CD38">
            <v>0</v>
          </cell>
          <cell r="CE38">
            <v>0</v>
          </cell>
          <cell r="CF38">
            <v>0</v>
          </cell>
          <cell r="CG38">
            <v>1</v>
          </cell>
          <cell r="CH38">
            <v>0</v>
          </cell>
          <cell r="CI38">
            <v>0</v>
          </cell>
          <cell r="CJ38">
            <v>0</v>
          </cell>
          <cell r="CK38">
            <v>0</v>
          </cell>
          <cell r="CL38">
            <v>0</v>
          </cell>
          <cell r="CM38">
            <v>0</v>
          </cell>
        </row>
        <row r="39">
          <cell r="A39">
            <v>24351</v>
          </cell>
          <cell r="D39">
            <v>3220</v>
          </cell>
          <cell r="E39">
            <v>936</v>
          </cell>
          <cell r="F39">
            <v>145</v>
          </cell>
          <cell r="G39">
            <v>1081</v>
          </cell>
          <cell r="H39">
            <v>88</v>
          </cell>
          <cell r="I39">
            <v>1169</v>
          </cell>
          <cell r="J39">
            <v>143</v>
          </cell>
          <cell r="K39">
            <v>203</v>
          </cell>
          <cell r="L39">
            <v>1515</v>
          </cell>
          <cell r="M39">
            <v>1254</v>
          </cell>
          <cell r="N39">
            <v>5990</v>
          </cell>
          <cell r="O39">
            <v>530</v>
          </cell>
          <cell r="P39">
            <v>-28</v>
          </cell>
          <cell r="Q39">
            <v>6492</v>
          </cell>
          <cell r="T39">
            <v>2.2999999999999998</v>
          </cell>
          <cell r="U39">
            <v>4.2</v>
          </cell>
          <cell r="V39">
            <v>6</v>
          </cell>
          <cell r="W39">
            <v>4.5</v>
          </cell>
          <cell r="X39">
            <v>3</v>
          </cell>
          <cell r="Y39">
            <v>4.4000000000000004</v>
          </cell>
          <cell r="Z39">
            <v>2.6</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O39">
            <v>143</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E39">
            <v>2.8</v>
          </cell>
          <cell r="BF39">
            <v>5.8</v>
          </cell>
          <cell r="BG39">
            <v>2.5</v>
          </cell>
          <cell r="BH39">
            <v>6.3</v>
          </cell>
          <cell r="BI39">
            <v>3.3</v>
          </cell>
          <cell r="BJ39">
            <v>1.1000000000000001</v>
          </cell>
          <cell r="BK39">
            <v>4.5999999999999996</v>
          </cell>
          <cell r="BN39">
            <v>3318</v>
          </cell>
          <cell r="BO39">
            <v>936</v>
          </cell>
          <cell r="BP39">
            <v>162</v>
          </cell>
          <cell r="BQ39">
            <v>1099</v>
          </cell>
          <cell r="BR39">
            <v>88</v>
          </cell>
          <cell r="BS39">
            <v>1187</v>
          </cell>
          <cell r="BT39">
            <v>143</v>
          </cell>
          <cell r="BU39">
            <v>220</v>
          </cell>
          <cell r="BV39">
            <v>1550</v>
          </cell>
          <cell r="BW39">
            <v>1220</v>
          </cell>
          <cell r="BX39">
            <v>6088</v>
          </cell>
          <cell r="BY39">
            <v>517</v>
          </cell>
          <cell r="BZ39">
            <v>-144</v>
          </cell>
          <cell r="CA39">
            <v>6462</v>
          </cell>
          <cell r="CB39">
            <v>0</v>
          </cell>
          <cell r="CC39">
            <v>0</v>
          </cell>
          <cell r="CD39">
            <v>0</v>
          </cell>
          <cell r="CE39">
            <v>0</v>
          </cell>
          <cell r="CF39">
            <v>0</v>
          </cell>
          <cell r="CG39">
            <v>0</v>
          </cell>
          <cell r="CH39">
            <v>0</v>
          </cell>
          <cell r="CI39">
            <v>0</v>
          </cell>
          <cell r="CJ39">
            <v>0</v>
          </cell>
          <cell r="CK39">
            <v>0</v>
          </cell>
          <cell r="CL39">
            <v>0</v>
          </cell>
          <cell r="CM39">
            <v>0</v>
          </cell>
        </row>
        <row r="40">
          <cell r="A40">
            <v>24442</v>
          </cell>
          <cell r="D40">
            <v>3293</v>
          </cell>
          <cell r="E40">
            <v>979</v>
          </cell>
          <cell r="F40">
            <v>156</v>
          </cell>
          <cell r="G40">
            <v>1135</v>
          </cell>
          <cell r="H40">
            <v>91</v>
          </cell>
          <cell r="I40">
            <v>1226</v>
          </cell>
          <cell r="J40">
            <v>147</v>
          </cell>
          <cell r="K40">
            <v>213</v>
          </cell>
          <cell r="L40">
            <v>1586</v>
          </cell>
          <cell r="M40">
            <v>1323</v>
          </cell>
          <cell r="N40">
            <v>6202</v>
          </cell>
          <cell r="O40">
            <v>542</v>
          </cell>
          <cell r="P40">
            <v>-28</v>
          </cell>
          <cell r="Q40">
            <v>6717</v>
          </cell>
          <cell r="T40">
            <v>2.2999999999999998</v>
          </cell>
          <cell r="U40">
            <v>4.5999999999999996</v>
          </cell>
          <cell r="V40">
            <v>7.5</v>
          </cell>
          <cell r="W40">
            <v>5</v>
          </cell>
          <cell r="X40">
            <v>2.7</v>
          </cell>
          <cell r="Y40">
            <v>4.8</v>
          </cell>
          <cell r="Z40">
            <v>2.5</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O40">
            <v>147</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E40">
            <v>2.4</v>
          </cell>
          <cell r="BF40">
            <v>5.6</v>
          </cell>
          <cell r="BG40">
            <v>5.6</v>
          </cell>
          <cell r="BH40">
            <v>4.0999999999999996</v>
          </cell>
          <cell r="BI40">
            <v>3.4</v>
          </cell>
          <cell r="BJ40">
            <v>-1.5</v>
          </cell>
          <cell r="BK40">
            <v>2.5</v>
          </cell>
          <cell r="BN40">
            <v>3425</v>
          </cell>
          <cell r="BO40">
            <v>1090</v>
          </cell>
          <cell r="BP40">
            <v>182</v>
          </cell>
          <cell r="BQ40">
            <v>1272</v>
          </cell>
          <cell r="BR40">
            <v>91</v>
          </cell>
          <cell r="BS40">
            <v>1363</v>
          </cell>
          <cell r="BT40">
            <v>147</v>
          </cell>
          <cell r="BU40">
            <v>234</v>
          </cell>
          <cell r="BV40">
            <v>1744</v>
          </cell>
          <cell r="BW40">
            <v>1675</v>
          </cell>
          <cell r="BX40">
            <v>6844</v>
          </cell>
          <cell r="BY40">
            <v>519</v>
          </cell>
          <cell r="BZ40">
            <v>-33</v>
          </cell>
          <cell r="CA40">
            <v>7329</v>
          </cell>
          <cell r="CB40">
            <v>0</v>
          </cell>
          <cell r="CC40">
            <v>0</v>
          </cell>
          <cell r="CD40">
            <v>0</v>
          </cell>
          <cell r="CE40">
            <v>0</v>
          </cell>
          <cell r="CF40">
            <v>0</v>
          </cell>
          <cell r="CG40">
            <v>0</v>
          </cell>
          <cell r="CH40">
            <v>0</v>
          </cell>
          <cell r="CI40">
            <v>1</v>
          </cell>
          <cell r="CJ40">
            <v>0</v>
          </cell>
          <cell r="CK40">
            <v>0</v>
          </cell>
          <cell r="CL40">
            <v>0</v>
          </cell>
          <cell r="CM40">
            <v>0</v>
          </cell>
        </row>
        <row r="41">
          <cell r="A41">
            <v>24532</v>
          </cell>
          <cell r="D41">
            <v>3379</v>
          </cell>
          <cell r="E41">
            <v>1014</v>
          </cell>
          <cell r="F41">
            <v>161</v>
          </cell>
          <cell r="G41">
            <v>1175</v>
          </cell>
          <cell r="H41">
            <v>93</v>
          </cell>
          <cell r="I41">
            <v>1268</v>
          </cell>
          <cell r="J41">
            <v>150</v>
          </cell>
          <cell r="K41">
            <v>223</v>
          </cell>
          <cell r="L41">
            <v>1641</v>
          </cell>
          <cell r="M41">
            <v>1346</v>
          </cell>
          <cell r="N41">
            <v>6366</v>
          </cell>
          <cell r="O41">
            <v>559</v>
          </cell>
          <cell r="P41">
            <v>-43</v>
          </cell>
          <cell r="Q41">
            <v>6883</v>
          </cell>
          <cell r="T41">
            <v>2.6</v>
          </cell>
          <cell r="U41">
            <v>3.6</v>
          </cell>
          <cell r="V41">
            <v>3.1</v>
          </cell>
          <cell r="W41">
            <v>3.5</v>
          </cell>
          <cell r="X41">
            <v>1.8</v>
          </cell>
          <cell r="Y41">
            <v>3.4</v>
          </cell>
          <cell r="Z41">
            <v>2.4</v>
          </cell>
          <cell r="AA41">
            <v>4.7</v>
          </cell>
          <cell r="AB41">
            <v>3.5</v>
          </cell>
          <cell r="AC41">
            <v>1.8</v>
          </cell>
          <cell r="AD41">
            <v>2.7</v>
          </cell>
          <cell r="AE41">
            <v>3.1</v>
          </cell>
          <cell r="AF41">
            <v>2.5</v>
          </cell>
          <cell r="AI41">
            <v>3375</v>
          </cell>
          <cell r="AJ41">
            <v>1031</v>
          </cell>
          <cell r="AK41">
            <v>164</v>
          </cell>
          <cell r="AL41">
            <v>1195</v>
          </cell>
          <cell r="AM41">
            <v>93</v>
          </cell>
          <cell r="AN41">
            <v>1288</v>
          </cell>
          <cell r="AO41">
            <v>150</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E41">
            <v>2.4</v>
          </cell>
          <cell r="BF41">
            <v>5.3</v>
          </cell>
          <cell r="BG41">
            <v>4.9000000000000004</v>
          </cell>
          <cell r="BH41">
            <v>5.3</v>
          </cell>
          <cell r="BI41">
            <v>3.7</v>
          </cell>
          <cell r="BJ41">
            <v>8</v>
          </cell>
          <cell r="BK41">
            <v>3.5</v>
          </cell>
          <cell r="BN41">
            <v>3206</v>
          </cell>
          <cell r="BO41">
            <v>909</v>
          </cell>
          <cell r="BP41">
            <v>143</v>
          </cell>
          <cell r="BQ41">
            <v>1052</v>
          </cell>
          <cell r="BR41">
            <v>93</v>
          </cell>
          <cell r="BS41">
            <v>1145</v>
          </cell>
          <cell r="BT41">
            <v>150</v>
          </cell>
          <cell r="BU41">
            <v>220</v>
          </cell>
          <cell r="BV41">
            <v>1515</v>
          </cell>
          <cell r="BW41">
            <v>1359</v>
          </cell>
          <cell r="BX41">
            <v>6080</v>
          </cell>
          <cell r="BY41">
            <v>556</v>
          </cell>
          <cell r="BZ41">
            <v>-18</v>
          </cell>
          <cell r="CA41">
            <v>6618</v>
          </cell>
          <cell r="CB41">
            <v>0</v>
          </cell>
          <cell r="CC41">
            <v>0</v>
          </cell>
          <cell r="CD41">
            <v>0</v>
          </cell>
          <cell r="CE41">
            <v>0</v>
          </cell>
          <cell r="CF41">
            <v>0</v>
          </cell>
          <cell r="CG41">
            <v>0</v>
          </cell>
          <cell r="CH41">
            <v>0</v>
          </cell>
          <cell r="CI41">
            <v>-1</v>
          </cell>
          <cell r="CJ41">
            <v>-1</v>
          </cell>
          <cell r="CK41">
            <v>0</v>
          </cell>
          <cell r="CL41">
            <v>0</v>
          </cell>
          <cell r="CM41">
            <v>0</v>
          </cell>
        </row>
        <row r="42">
          <cell r="A42">
            <v>24624</v>
          </cell>
          <cell r="D42">
            <v>3465</v>
          </cell>
          <cell r="E42">
            <v>1037</v>
          </cell>
          <cell r="F42">
            <v>163</v>
          </cell>
          <cell r="G42">
            <v>1199</v>
          </cell>
          <cell r="H42">
            <v>93</v>
          </cell>
          <cell r="I42">
            <v>1293</v>
          </cell>
          <cell r="J42">
            <v>154</v>
          </cell>
          <cell r="K42">
            <v>230</v>
          </cell>
          <cell r="L42">
            <v>1677</v>
          </cell>
          <cell r="M42">
            <v>1341</v>
          </cell>
          <cell r="N42">
            <v>6483</v>
          </cell>
          <cell r="O42">
            <v>575</v>
          </cell>
          <cell r="P42">
            <v>-59</v>
          </cell>
          <cell r="Q42">
            <v>6999</v>
          </cell>
          <cell r="T42">
            <v>2.6</v>
          </cell>
          <cell r="U42">
            <v>2.2000000000000002</v>
          </cell>
          <cell r="V42">
            <v>1.2</v>
          </cell>
          <cell r="W42">
            <v>2.1</v>
          </cell>
          <cell r="X42">
            <v>0.6</v>
          </cell>
          <cell r="Y42">
            <v>1.9</v>
          </cell>
          <cell r="Z42">
            <v>2.2999999999999998</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O42">
            <v>154</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E42">
            <v>2.4</v>
          </cell>
          <cell r="BF42">
            <v>1.2</v>
          </cell>
          <cell r="BG42">
            <v>0.3</v>
          </cell>
          <cell r="BH42">
            <v>-3.2</v>
          </cell>
          <cell r="BI42">
            <v>0.8</v>
          </cell>
          <cell r="BJ42">
            <v>1.1000000000000001</v>
          </cell>
          <cell r="BK42">
            <v>0.7</v>
          </cell>
          <cell r="BN42">
            <v>3418</v>
          </cell>
          <cell r="BO42">
            <v>1018</v>
          </cell>
          <cell r="BP42">
            <v>138</v>
          </cell>
          <cell r="BQ42">
            <v>1156</v>
          </cell>
          <cell r="BR42">
            <v>93</v>
          </cell>
          <cell r="BS42">
            <v>1249</v>
          </cell>
          <cell r="BT42">
            <v>154</v>
          </cell>
          <cell r="BU42">
            <v>194</v>
          </cell>
          <cell r="BV42">
            <v>1596</v>
          </cell>
          <cell r="BW42">
            <v>1033</v>
          </cell>
          <cell r="BX42">
            <v>6047</v>
          </cell>
          <cell r="BY42">
            <v>622</v>
          </cell>
          <cell r="BZ42">
            <v>67</v>
          </cell>
          <cell r="CA42">
            <v>6737</v>
          </cell>
          <cell r="CB42">
            <v>0</v>
          </cell>
          <cell r="CC42">
            <v>0</v>
          </cell>
          <cell r="CD42">
            <v>0</v>
          </cell>
          <cell r="CE42">
            <v>0</v>
          </cell>
          <cell r="CF42">
            <v>0</v>
          </cell>
          <cell r="CG42">
            <v>0</v>
          </cell>
          <cell r="CH42">
            <v>-1</v>
          </cell>
          <cell r="CI42">
            <v>0</v>
          </cell>
          <cell r="CJ42">
            <v>0</v>
          </cell>
          <cell r="CK42">
            <v>1</v>
          </cell>
          <cell r="CL42">
            <v>0</v>
          </cell>
          <cell r="CM42">
            <v>0</v>
          </cell>
        </row>
        <row r="43">
          <cell r="A43">
            <v>24716</v>
          </cell>
          <cell r="D43">
            <v>3536</v>
          </cell>
          <cell r="E43">
            <v>1064</v>
          </cell>
          <cell r="F43">
            <v>161</v>
          </cell>
          <cell r="G43">
            <v>1225</v>
          </cell>
          <cell r="H43">
            <v>93</v>
          </cell>
          <cell r="I43">
            <v>1318</v>
          </cell>
          <cell r="J43">
            <v>157</v>
          </cell>
          <cell r="K43">
            <v>237</v>
          </cell>
          <cell r="L43">
            <v>1712</v>
          </cell>
          <cell r="M43">
            <v>1316</v>
          </cell>
          <cell r="N43">
            <v>6563</v>
          </cell>
          <cell r="O43">
            <v>587</v>
          </cell>
          <cell r="P43">
            <v>-51</v>
          </cell>
          <cell r="Q43">
            <v>7098</v>
          </cell>
          <cell r="T43">
            <v>2</v>
          </cell>
          <cell r="U43">
            <v>2.6</v>
          </cell>
          <cell r="V43">
            <v>-0.9</v>
          </cell>
          <cell r="W43">
            <v>2.1</v>
          </cell>
          <cell r="X43">
            <v>-0.1</v>
          </cell>
          <cell r="Y43">
            <v>2</v>
          </cell>
          <cell r="Z43">
            <v>2.2999999999999998</v>
          </cell>
          <cell r="AA43">
            <v>2.7</v>
          </cell>
          <cell r="AB43">
            <v>2.1</v>
          </cell>
          <cell r="AC43">
            <v>-1.9</v>
          </cell>
          <cell r="AD43">
            <v>1.2</v>
          </cell>
          <cell r="AE43">
            <v>2</v>
          </cell>
          <cell r="AF43">
            <v>1.4</v>
          </cell>
          <cell r="AI43">
            <v>3552</v>
          </cell>
          <cell r="AJ43">
            <v>1055</v>
          </cell>
          <cell r="AK43">
            <v>158</v>
          </cell>
          <cell r="AL43">
            <v>1213</v>
          </cell>
          <cell r="AM43">
            <v>93</v>
          </cell>
          <cell r="AN43">
            <v>1306</v>
          </cell>
          <cell r="AO43">
            <v>157</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E43">
            <v>2.2999999999999998</v>
          </cell>
          <cell r="BF43">
            <v>4.0999999999999996</v>
          </cell>
          <cell r="BG43">
            <v>1.9</v>
          </cell>
          <cell r="BH43">
            <v>-4.7</v>
          </cell>
          <cell r="BI43">
            <v>0.9</v>
          </cell>
          <cell r="BJ43">
            <v>2.5</v>
          </cell>
          <cell r="BK43">
            <v>1.5</v>
          </cell>
          <cell r="BN43">
            <v>3533</v>
          </cell>
          <cell r="BO43">
            <v>1073</v>
          </cell>
          <cell r="BP43">
            <v>173</v>
          </cell>
          <cell r="BQ43">
            <v>1246</v>
          </cell>
          <cell r="BR43">
            <v>93</v>
          </cell>
          <cell r="BS43">
            <v>1339</v>
          </cell>
          <cell r="BT43">
            <v>157</v>
          </cell>
          <cell r="BU43">
            <v>257</v>
          </cell>
          <cell r="BV43">
            <v>1754</v>
          </cell>
          <cell r="BW43">
            <v>1242</v>
          </cell>
          <cell r="BX43">
            <v>6528</v>
          </cell>
          <cell r="BY43">
            <v>564</v>
          </cell>
          <cell r="BZ43">
            <v>-85</v>
          </cell>
          <cell r="CA43">
            <v>7007</v>
          </cell>
          <cell r="CB43">
            <v>0</v>
          </cell>
          <cell r="CC43">
            <v>0</v>
          </cell>
          <cell r="CD43">
            <v>0</v>
          </cell>
          <cell r="CE43">
            <v>0</v>
          </cell>
          <cell r="CF43">
            <v>0</v>
          </cell>
          <cell r="CG43">
            <v>0</v>
          </cell>
          <cell r="CH43">
            <v>0</v>
          </cell>
          <cell r="CI43">
            <v>0</v>
          </cell>
          <cell r="CJ43">
            <v>0</v>
          </cell>
          <cell r="CK43">
            <v>0</v>
          </cell>
          <cell r="CL43">
            <v>0</v>
          </cell>
          <cell r="CM43">
            <v>0</v>
          </cell>
        </row>
        <row r="44">
          <cell r="A44">
            <v>24807</v>
          </cell>
          <cell r="D44">
            <v>3601</v>
          </cell>
          <cell r="E44">
            <v>1105</v>
          </cell>
          <cell r="F44">
            <v>164</v>
          </cell>
          <cell r="G44">
            <v>1269</v>
          </cell>
          <cell r="H44">
            <v>93</v>
          </cell>
          <cell r="I44">
            <v>1362</v>
          </cell>
          <cell r="J44">
            <v>161</v>
          </cell>
          <cell r="K44">
            <v>242</v>
          </cell>
          <cell r="L44">
            <v>1765</v>
          </cell>
          <cell r="M44">
            <v>1291</v>
          </cell>
          <cell r="N44">
            <v>6657</v>
          </cell>
          <cell r="O44">
            <v>600</v>
          </cell>
          <cell r="P44">
            <v>-50</v>
          </cell>
          <cell r="Q44">
            <v>7207</v>
          </cell>
          <cell r="T44">
            <v>1.9</v>
          </cell>
          <cell r="U44">
            <v>3.9</v>
          </cell>
          <cell r="V44">
            <v>1.3</v>
          </cell>
          <cell r="W44">
            <v>3.5</v>
          </cell>
          <cell r="X44">
            <v>0.4</v>
          </cell>
          <cell r="Y44">
            <v>3.3</v>
          </cell>
          <cell r="Z44">
            <v>2.2999999999999998</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O44">
            <v>161</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E44">
            <v>2.2999999999999998</v>
          </cell>
          <cell r="BF44">
            <v>2.2999999999999998</v>
          </cell>
          <cell r="BG44">
            <v>3.6</v>
          </cell>
          <cell r="BH44">
            <v>6.5</v>
          </cell>
          <cell r="BI44">
            <v>2.9</v>
          </cell>
          <cell r="BJ44">
            <v>-0.7</v>
          </cell>
          <cell r="BK44">
            <v>2</v>
          </cell>
          <cell r="BN44">
            <v>3770</v>
          </cell>
          <cell r="BO44">
            <v>1223</v>
          </cell>
          <cell r="BP44">
            <v>200</v>
          </cell>
          <cell r="BQ44">
            <v>1423</v>
          </cell>
          <cell r="BR44">
            <v>93</v>
          </cell>
          <cell r="BS44">
            <v>1516</v>
          </cell>
          <cell r="BT44">
            <v>161</v>
          </cell>
          <cell r="BU44">
            <v>265</v>
          </cell>
          <cell r="BV44">
            <v>1943</v>
          </cell>
          <cell r="BW44">
            <v>1695</v>
          </cell>
          <cell r="BX44">
            <v>7407</v>
          </cell>
          <cell r="BY44">
            <v>557</v>
          </cell>
          <cell r="BZ44">
            <v>-41</v>
          </cell>
          <cell r="CA44">
            <v>7923</v>
          </cell>
          <cell r="CB44">
            <v>0</v>
          </cell>
          <cell r="CC44">
            <v>0</v>
          </cell>
          <cell r="CD44">
            <v>0</v>
          </cell>
          <cell r="CE44">
            <v>0</v>
          </cell>
          <cell r="CF44">
            <v>0</v>
          </cell>
          <cell r="CG44">
            <v>0</v>
          </cell>
          <cell r="CH44">
            <v>0</v>
          </cell>
          <cell r="CI44">
            <v>0</v>
          </cell>
          <cell r="CJ44">
            <v>0</v>
          </cell>
          <cell r="CK44">
            <v>0</v>
          </cell>
          <cell r="CL44">
            <v>0</v>
          </cell>
          <cell r="CM44">
            <v>0</v>
          </cell>
        </row>
        <row r="45">
          <cell r="A45">
            <v>24898</v>
          </cell>
          <cell r="D45">
            <v>3664</v>
          </cell>
          <cell r="E45">
            <v>1150</v>
          </cell>
          <cell r="F45">
            <v>173</v>
          </cell>
          <cell r="G45">
            <v>1323</v>
          </cell>
          <cell r="H45">
            <v>94</v>
          </cell>
          <cell r="I45">
            <v>1417</v>
          </cell>
          <cell r="J45">
            <v>165</v>
          </cell>
          <cell r="K45">
            <v>248</v>
          </cell>
          <cell r="L45">
            <v>1830</v>
          </cell>
          <cell r="M45">
            <v>1287</v>
          </cell>
          <cell r="N45">
            <v>6782</v>
          </cell>
          <cell r="O45">
            <v>613</v>
          </cell>
          <cell r="P45">
            <v>-54</v>
          </cell>
          <cell r="Q45">
            <v>7341</v>
          </cell>
          <cell r="T45">
            <v>1.8</v>
          </cell>
          <cell r="U45">
            <v>4.0999999999999996</v>
          </cell>
          <cell r="V45">
            <v>5.6</v>
          </cell>
          <cell r="W45">
            <v>4.3</v>
          </cell>
          <cell r="X45">
            <v>0.8</v>
          </cell>
          <cell r="Y45">
            <v>4.0999999999999996</v>
          </cell>
          <cell r="Z45">
            <v>2.4</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O45">
            <v>165</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E45">
            <v>2.4</v>
          </cell>
          <cell r="BF45">
            <v>2</v>
          </cell>
          <cell r="BG45">
            <v>4.9000000000000004</v>
          </cell>
          <cell r="BH45">
            <v>-8.6999999999999993</v>
          </cell>
          <cell r="BI45">
            <v>0.1</v>
          </cell>
          <cell r="BJ45">
            <v>6.8</v>
          </cell>
          <cell r="BK45">
            <v>1.5</v>
          </cell>
          <cell r="BN45">
            <v>3552</v>
          </cell>
          <cell r="BO45">
            <v>1044</v>
          </cell>
          <cell r="BP45">
            <v>138</v>
          </cell>
          <cell r="BQ45">
            <v>1183</v>
          </cell>
          <cell r="BR45">
            <v>94</v>
          </cell>
          <cell r="BS45">
            <v>1277</v>
          </cell>
          <cell r="BT45">
            <v>165</v>
          </cell>
          <cell r="BU45">
            <v>243</v>
          </cell>
          <cell r="BV45">
            <v>1684</v>
          </cell>
          <cell r="BW45">
            <v>1176</v>
          </cell>
          <cell r="BX45">
            <v>6412</v>
          </cell>
          <cell r="BY45">
            <v>625</v>
          </cell>
          <cell r="BZ45">
            <v>-123</v>
          </cell>
          <cell r="CA45">
            <v>6914</v>
          </cell>
          <cell r="CB45">
            <v>0</v>
          </cell>
          <cell r="CC45">
            <v>0</v>
          </cell>
          <cell r="CD45">
            <v>0</v>
          </cell>
          <cell r="CE45">
            <v>0</v>
          </cell>
          <cell r="CF45">
            <v>0</v>
          </cell>
          <cell r="CG45">
            <v>0</v>
          </cell>
          <cell r="CH45">
            <v>0</v>
          </cell>
          <cell r="CI45">
            <v>0</v>
          </cell>
          <cell r="CJ45">
            <v>1</v>
          </cell>
          <cell r="CK45">
            <v>0</v>
          </cell>
          <cell r="CL45">
            <v>0</v>
          </cell>
          <cell r="CM45">
            <v>0</v>
          </cell>
        </row>
        <row r="46">
          <cell r="A46">
            <v>24990</v>
          </cell>
          <cell r="D46">
            <v>3748</v>
          </cell>
          <cell r="E46">
            <v>1185</v>
          </cell>
          <cell r="F46">
            <v>185</v>
          </cell>
          <cell r="G46">
            <v>1371</v>
          </cell>
          <cell r="H46">
            <v>95</v>
          </cell>
          <cell r="I46">
            <v>1465</v>
          </cell>
          <cell r="J46">
            <v>169</v>
          </cell>
          <cell r="K46">
            <v>254</v>
          </cell>
          <cell r="L46">
            <v>1888</v>
          </cell>
          <cell r="M46">
            <v>1333</v>
          </cell>
          <cell r="N46">
            <v>6969</v>
          </cell>
          <cell r="O46">
            <v>624</v>
          </cell>
          <cell r="P46">
            <v>-57</v>
          </cell>
          <cell r="Q46">
            <v>7536</v>
          </cell>
          <cell r="T46">
            <v>2.2999999999999998</v>
          </cell>
          <cell r="U46">
            <v>3</v>
          </cell>
          <cell r="V46">
            <v>7.3</v>
          </cell>
          <cell r="W46">
            <v>3.6</v>
          </cell>
          <cell r="X46">
            <v>0.4</v>
          </cell>
          <cell r="Y46">
            <v>3.4</v>
          </cell>
          <cell r="Z46">
            <v>2.5</v>
          </cell>
          <cell r="AA46">
            <v>2.4</v>
          </cell>
          <cell r="AB46">
            <v>3.2</v>
          </cell>
          <cell r="AC46">
            <v>3.5</v>
          </cell>
          <cell r="AD46">
            <v>2.8</v>
          </cell>
          <cell r="AE46">
            <v>1.9</v>
          </cell>
          <cell r="AF46">
            <v>2.7</v>
          </cell>
          <cell r="AI46">
            <v>3791</v>
          </cell>
          <cell r="AJ46">
            <v>1163</v>
          </cell>
          <cell r="AK46">
            <v>196</v>
          </cell>
          <cell r="AL46">
            <v>1359</v>
          </cell>
          <cell r="AM46">
            <v>96</v>
          </cell>
          <cell r="AN46">
            <v>1455</v>
          </cell>
          <cell r="AO46">
            <v>169</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E46">
            <v>2.5</v>
          </cell>
          <cell r="BF46">
            <v>2.2999999999999998</v>
          </cell>
          <cell r="BG46">
            <v>1.6</v>
          </cell>
          <cell r="BH46">
            <v>6.8</v>
          </cell>
          <cell r="BI46">
            <v>4</v>
          </cell>
          <cell r="BJ46">
            <v>0.3</v>
          </cell>
          <cell r="BK46">
            <v>2.5</v>
          </cell>
          <cell r="BN46">
            <v>3712</v>
          </cell>
          <cell r="BO46">
            <v>1135</v>
          </cell>
          <cell r="BP46">
            <v>167</v>
          </cell>
          <cell r="BQ46">
            <v>1303</v>
          </cell>
          <cell r="BR46">
            <v>96</v>
          </cell>
          <cell r="BS46">
            <v>1399</v>
          </cell>
          <cell r="BT46">
            <v>169</v>
          </cell>
          <cell r="BU46">
            <v>215</v>
          </cell>
          <cell r="BV46">
            <v>1783</v>
          </cell>
          <cell r="BW46">
            <v>1080</v>
          </cell>
          <cell r="BX46">
            <v>6574</v>
          </cell>
          <cell r="BY46">
            <v>681</v>
          </cell>
          <cell r="BZ46">
            <v>72</v>
          </cell>
          <cell r="CA46">
            <v>7328</v>
          </cell>
          <cell r="CB46">
            <v>0</v>
          </cell>
          <cell r="CC46">
            <v>0</v>
          </cell>
          <cell r="CD46">
            <v>0</v>
          </cell>
          <cell r="CE46">
            <v>0</v>
          </cell>
          <cell r="CF46">
            <v>0</v>
          </cell>
          <cell r="CG46">
            <v>0</v>
          </cell>
          <cell r="CH46">
            <v>0</v>
          </cell>
          <cell r="CI46">
            <v>0</v>
          </cell>
          <cell r="CJ46">
            <v>0</v>
          </cell>
          <cell r="CK46">
            <v>0</v>
          </cell>
          <cell r="CL46">
            <v>0</v>
          </cell>
          <cell r="CM46">
            <v>1</v>
          </cell>
        </row>
        <row r="47">
          <cell r="A47">
            <v>25082</v>
          </cell>
          <cell r="D47">
            <v>3861</v>
          </cell>
          <cell r="E47">
            <v>1217</v>
          </cell>
          <cell r="F47">
            <v>196</v>
          </cell>
          <cell r="G47">
            <v>1413</v>
          </cell>
          <cell r="H47">
            <v>95</v>
          </cell>
          <cell r="I47">
            <v>1508</v>
          </cell>
          <cell r="J47">
            <v>173</v>
          </cell>
          <cell r="K47">
            <v>264</v>
          </cell>
          <cell r="L47">
            <v>1945</v>
          </cell>
          <cell r="M47">
            <v>1409</v>
          </cell>
          <cell r="N47">
            <v>7215</v>
          </cell>
          <cell r="O47">
            <v>634</v>
          </cell>
          <cell r="P47">
            <v>-55</v>
          </cell>
          <cell r="Q47">
            <v>7794</v>
          </cell>
          <cell r="T47">
            <v>3</v>
          </cell>
          <cell r="U47">
            <v>2.7</v>
          </cell>
          <cell r="V47">
            <v>5.8</v>
          </cell>
          <cell r="W47">
            <v>3.1</v>
          </cell>
          <cell r="X47">
            <v>0.1</v>
          </cell>
          <cell r="Y47">
            <v>2.9</v>
          </cell>
          <cell r="Z47">
            <v>2.5</v>
          </cell>
          <cell r="AA47">
            <v>4</v>
          </cell>
          <cell r="AB47">
            <v>3</v>
          </cell>
          <cell r="AC47">
            <v>5.7</v>
          </cell>
          <cell r="AD47">
            <v>3.5</v>
          </cell>
          <cell r="AE47">
            <v>1.6</v>
          </cell>
          <cell r="AF47">
            <v>3.4</v>
          </cell>
          <cell r="AI47">
            <v>3805</v>
          </cell>
          <cell r="AJ47">
            <v>1223</v>
          </cell>
          <cell r="AK47">
            <v>194</v>
          </cell>
          <cell r="AL47">
            <v>1417</v>
          </cell>
          <cell r="AM47">
            <v>94</v>
          </cell>
          <cell r="AN47">
            <v>1511</v>
          </cell>
          <cell r="AO47">
            <v>173</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E47">
            <v>2.5</v>
          </cell>
          <cell r="BF47">
            <v>3.7</v>
          </cell>
          <cell r="BG47">
            <v>3.7</v>
          </cell>
          <cell r="BH47">
            <v>6</v>
          </cell>
          <cell r="BI47">
            <v>2.2999999999999998</v>
          </cell>
          <cell r="BJ47">
            <v>-1.5</v>
          </cell>
          <cell r="BK47">
            <v>3</v>
          </cell>
          <cell r="BN47">
            <v>3868</v>
          </cell>
          <cell r="BO47">
            <v>1247</v>
          </cell>
          <cell r="BP47">
            <v>213</v>
          </cell>
          <cell r="BQ47">
            <v>1460</v>
          </cell>
          <cell r="BR47">
            <v>94</v>
          </cell>
          <cell r="BS47">
            <v>1554</v>
          </cell>
          <cell r="BT47">
            <v>173</v>
          </cell>
          <cell r="BU47">
            <v>284</v>
          </cell>
          <cell r="BV47">
            <v>2012</v>
          </cell>
          <cell r="BW47">
            <v>1363</v>
          </cell>
          <cell r="BX47">
            <v>7243</v>
          </cell>
          <cell r="BY47">
            <v>600</v>
          </cell>
          <cell r="BZ47">
            <v>-175</v>
          </cell>
          <cell r="CA47">
            <v>7667</v>
          </cell>
          <cell r="CB47">
            <v>0</v>
          </cell>
          <cell r="CC47">
            <v>0</v>
          </cell>
          <cell r="CD47">
            <v>0</v>
          </cell>
          <cell r="CE47">
            <v>0</v>
          </cell>
          <cell r="CF47">
            <v>0</v>
          </cell>
          <cell r="CG47">
            <v>0</v>
          </cell>
          <cell r="CH47">
            <v>0</v>
          </cell>
          <cell r="CI47">
            <v>0</v>
          </cell>
          <cell r="CJ47">
            <v>0</v>
          </cell>
          <cell r="CK47">
            <v>0</v>
          </cell>
          <cell r="CL47">
            <v>2</v>
          </cell>
          <cell r="CM47">
            <v>2</v>
          </cell>
        </row>
        <row r="48">
          <cell r="A48">
            <v>25173</v>
          </cell>
          <cell r="D48">
            <v>3984</v>
          </cell>
          <cell r="E48">
            <v>1255</v>
          </cell>
          <cell r="F48">
            <v>201</v>
          </cell>
          <cell r="G48">
            <v>1456</v>
          </cell>
          <cell r="H48">
            <v>96</v>
          </cell>
          <cell r="I48">
            <v>1553</v>
          </cell>
          <cell r="J48">
            <v>177</v>
          </cell>
          <cell r="K48">
            <v>275</v>
          </cell>
          <cell r="L48">
            <v>2005</v>
          </cell>
          <cell r="M48">
            <v>1466</v>
          </cell>
          <cell r="N48">
            <v>7455</v>
          </cell>
          <cell r="O48">
            <v>646</v>
          </cell>
          <cell r="P48">
            <v>-36</v>
          </cell>
          <cell r="Q48">
            <v>8065</v>
          </cell>
          <cell r="T48">
            <v>3.2</v>
          </cell>
          <cell r="U48">
            <v>3.1</v>
          </cell>
          <cell r="V48">
            <v>2.6</v>
          </cell>
          <cell r="W48">
            <v>3.1</v>
          </cell>
          <cell r="X48">
            <v>1.6</v>
          </cell>
          <cell r="Y48">
            <v>3</v>
          </cell>
          <cell r="Z48">
            <v>2.4</v>
          </cell>
          <cell r="AA48">
            <v>4.3</v>
          </cell>
          <cell r="AB48">
            <v>3.1</v>
          </cell>
          <cell r="AC48">
            <v>4</v>
          </cell>
          <cell r="AD48">
            <v>3.3</v>
          </cell>
          <cell r="AE48">
            <v>1.8</v>
          </cell>
          <cell r="AF48">
            <v>3.5</v>
          </cell>
          <cell r="AI48">
            <v>4021</v>
          </cell>
          <cell r="AJ48">
            <v>1253</v>
          </cell>
          <cell r="AK48">
            <v>200</v>
          </cell>
          <cell r="AL48">
            <v>1453</v>
          </cell>
          <cell r="AM48">
            <v>96</v>
          </cell>
          <cell r="AN48">
            <v>1549</v>
          </cell>
          <cell r="AO48">
            <v>177</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E48">
            <v>2.4</v>
          </cell>
          <cell r="BF48">
            <v>4</v>
          </cell>
          <cell r="BG48">
            <v>2.7</v>
          </cell>
          <cell r="BH48">
            <v>9.4</v>
          </cell>
          <cell r="BI48">
            <v>5.6</v>
          </cell>
          <cell r="BJ48">
            <v>6.9</v>
          </cell>
          <cell r="BK48">
            <v>5.3</v>
          </cell>
          <cell r="BN48">
            <v>4180</v>
          </cell>
          <cell r="BO48">
            <v>1411</v>
          </cell>
          <cell r="BP48">
            <v>234</v>
          </cell>
          <cell r="BQ48">
            <v>1645</v>
          </cell>
          <cell r="BR48">
            <v>96</v>
          </cell>
          <cell r="BS48">
            <v>1741</v>
          </cell>
          <cell r="BT48">
            <v>177</v>
          </cell>
          <cell r="BU48">
            <v>298</v>
          </cell>
          <cell r="BV48">
            <v>2216</v>
          </cell>
          <cell r="BW48">
            <v>1916</v>
          </cell>
          <cell r="BX48">
            <v>8313</v>
          </cell>
          <cell r="BY48">
            <v>647</v>
          </cell>
          <cell r="BZ48">
            <v>-11</v>
          </cell>
          <cell r="CA48">
            <v>8949</v>
          </cell>
          <cell r="CB48">
            <v>0</v>
          </cell>
          <cell r="CC48">
            <v>0</v>
          </cell>
          <cell r="CD48">
            <v>0</v>
          </cell>
          <cell r="CE48">
            <v>0</v>
          </cell>
          <cell r="CF48">
            <v>0</v>
          </cell>
          <cell r="CG48">
            <v>0</v>
          </cell>
          <cell r="CH48">
            <v>0</v>
          </cell>
          <cell r="CI48">
            <v>0</v>
          </cell>
          <cell r="CJ48">
            <v>0</v>
          </cell>
          <cell r="CK48">
            <v>0</v>
          </cell>
          <cell r="CL48">
            <v>1</v>
          </cell>
          <cell r="CM48">
            <v>1</v>
          </cell>
        </row>
        <row r="49">
          <cell r="A49">
            <v>25263</v>
          </cell>
          <cell r="D49">
            <v>4103</v>
          </cell>
          <cell r="E49">
            <v>1308</v>
          </cell>
          <cell r="F49">
            <v>200</v>
          </cell>
          <cell r="G49">
            <v>1508</v>
          </cell>
          <cell r="H49">
            <v>102</v>
          </cell>
          <cell r="I49">
            <v>1609</v>
          </cell>
          <cell r="J49">
            <v>182</v>
          </cell>
          <cell r="K49">
            <v>283</v>
          </cell>
          <cell r="L49">
            <v>2074</v>
          </cell>
          <cell r="M49">
            <v>1478</v>
          </cell>
          <cell r="N49">
            <v>7655</v>
          </cell>
          <cell r="O49">
            <v>665</v>
          </cell>
          <cell r="P49">
            <v>-5</v>
          </cell>
          <cell r="Q49">
            <v>8316</v>
          </cell>
          <cell r="T49">
            <v>3</v>
          </cell>
          <cell r="U49">
            <v>4.2</v>
          </cell>
          <cell r="V49">
            <v>-0.7</v>
          </cell>
          <cell r="W49">
            <v>3.5</v>
          </cell>
          <cell r="X49">
            <v>5.9</v>
          </cell>
          <cell r="Y49">
            <v>3.7</v>
          </cell>
          <cell r="Z49">
            <v>2.4</v>
          </cell>
          <cell r="AA49">
            <v>3</v>
          </cell>
          <cell r="AB49">
            <v>3.5</v>
          </cell>
          <cell r="AC49">
            <v>0.8</v>
          </cell>
          <cell r="AD49">
            <v>2.7</v>
          </cell>
          <cell r="AE49">
            <v>3</v>
          </cell>
          <cell r="AF49">
            <v>3.1</v>
          </cell>
          <cell r="AI49">
            <v>4105</v>
          </cell>
          <cell r="AJ49">
            <v>1313</v>
          </cell>
          <cell r="AK49">
            <v>202</v>
          </cell>
          <cell r="AL49">
            <v>1515</v>
          </cell>
          <cell r="AM49">
            <v>101</v>
          </cell>
          <cell r="AN49">
            <v>1616</v>
          </cell>
          <cell r="AO49">
            <v>182</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E49">
            <v>2.4</v>
          </cell>
          <cell r="BF49">
            <v>6.6</v>
          </cell>
          <cell r="BG49">
            <v>4.4000000000000004</v>
          </cell>
          <cell r="BH49">
            <v>-6.4</v>
          </cell>
          <cell r="BI49">
            <v>1</v>
          </cell>
          <cell r="BJ49">
            <v>-0.4</v>
          </cell>
          <cell r="BK49">
            <v>1.4</v>
          </cell>
          <cell r="BN49">
            <v>3914</v>
          </cell>
          <cell r="BO49">
            <v>1158</v>
          </cell>
          <cell r="BP49">
            <v>175</v>
          </cell>
          <cell r="BQ49">
            <v>1333</v>
          </cell>
          <cell r="BR49">
            <v>101</v>
          </cell>
          <cell r="BS49">
            <v>1434</v>
          </cell>
          <cell r="BT49">
            <v>182</v>
          </cell>
          <cell r="BU49">
            <v>285</v>
          </cell>
          <cell r="BV49">
            <v>1901</v>
          </cell>
          <cell r="BW49">
            <v>1397</v>
          </cell>
          <cell r="BX49">
            <v>7212</v>
          </cell>
          <cell r="BY49">
            <v>648</v>
          </cell>
          <cell r="BZ49">
            <v>-20</v>
          </cell>
          <cell r="CA49">
            <v>7839</v>
          </cell>
          <cell r="CB49">
            <v>0</v>
          </cell>
          <cell r="CC49">
            <v>0</v>
          </cell>
          <cell r="CD49">
            <v>0</v>
          </cell>
          <cell r="CE49">
            <v>0</v>
          </cell>
          <cell r="CF49">
            <v>-1</v>
          </cell>
          <cell r="CG49">
            <v>0</v>
          </cell>
          <cell r="CH49">
            <v>0</v>
          </cell>
          <cell r="CI49">
            <v>0</v>
          </cell>
          <cell r="CJ49">
            <v>0</v>
          </cell>
          <cell r="CK49">
            <v>0</v>
          </cell>
          <cell r="CL49">
            <v>-1</v>
          </cell>
          <cell r="CM49">
            <v>0</v>
          </cell>
        </row>
        <row r="50">
          <cell r="A50">
            <v>25355</v>
          </cell>
          <cell r="D50">
            <v>4214</v>
          </cell>
          <cell r="E50">
            <v>1367</v>
          </cell>
          <cell r="F50">
            <v>200</v>
          </cell>
          <cell r="G50">
            <v>1566</v>
          </cell>
          <cell r="H50">
            <v>112</v>
          </cell>
          <cell r="I50">
            <v>1678</v>
          </cell>
          <cell r="J50">
            <v>186</v>
          </cell>
          <cell r="K50">
            <v>289</v>
          </cell>
          <cell r="L50">
            <v>2153</v>
          </cell>
          <cell r="M50">
            <v>1501</v>
          </cell>
          <cell r="N50">
            <v>7868</v>
          </cell>
          <cell r="O50">
            <v>690</v>
          </cell>
          <cell r="P50">
            <v>-2</v>
          </cell>
          <cell r="Q50">
            <v>8556</v>
          </cell>
          <cell r="T50">
            <v>2.7</v>
          </cell>
          <cell r="U50">
            <v>4.5</v>
          </cell>
          <cell r="V50">
            <v>-0.2</v>
          </cell>
          <cell r="W50">
            <v>3.9</v>
          </cell>
          <cell r="X50">
            <v>10.199999999999999</v>
          </cell>
          <cell r="Y50">
            <v>4.3</v>
          </cell>
          <cell r="Z50">
            <v>2.2999999999999998</v>
          </cell>
          <cell r="AA50">
            <v>2</v>
          </cell>
          <cell r="AB50">
            <v>3.8</v>
          </cell>
          <cell r="AC50">
            <v>1.6</v>
          </cell>
          <cell r="AD50">
            <v>2.8</v>
          </cell>
          <cell r="AE50">
            <v>3.8</v>
          </cell>
          <cell r="AF50">
            <v>2.9</v>
          </cell>
          <cell r="AI50">
            <v>4205</v>
          </cell>
          <cell r="AJ50">
            <v>1352</v>
          </cell>
          <cell r="AK50">
            <v>199</v>
          </cell>
          <cell r="AL50">
            <v>1551</v>
          </cell>
          <cell r="AM50">
            <v>111</v>
          </cell>
          <cell r="AN50">
            <v>1662</v>
          </cell>
          <cell r="AO50">
            <v>186</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E50">
            <v>2.4</v>
          </cell>
          <cell r="BF50">
            <v>-2.5</v>
          </cell>
          <cell r="BG50">
            <v>2.1</v>
          </cell>
          <cell r="BH50">
            <v>2.2999999999999998</v>
          </cell>
          <cell r="BI50">
            <v>2.2999999999999998</v>
          </cell>
          <cell r="BJ50">
            <v>4.3</v>
          </cell>
          <cell r="BK50">
            <v>3.1</v>
          </cell>
          <cell r="BN50">
            <v>4154</v>
          </cell>
          <cell r="BO50">
            <v>1308</v>
          </cell>
          <cell r="BP50">
            <v>170</v>
          </cell>
          <cell r="BQ50">
            <v>1478</v>
          </cell>
          <cell r="BR50">
            <v>111</v>
          </cell>
          <cell r="BS50">
            <v>1589</v>
          </cell>
          <cell r="BT50">
            <v>186</v>
          </cell>
          <cell r="BU50">
            <v>243</v>
          </cell>
          <cell r="BV50">
            <v>2017</v>
          </cell>
          <cell r="BW50">
            <v>1166</v>
          </cell>
          <cell r="BX50">
            <v>7336</v>
          </cell>
          <cell r="BY50">
            <v>732</v>
          </cell>
          <cell r="BZ50">
            <v>188</v>
          </cell>
          <cell r="CA50">
            <v>8256</v>
          </cell>
          <cell r="CB50">
            <v>0</v>
          </cell>
          <cell r="CC50">
            <v>0</v>
          </cell>
          <cell r="CD50">
            <v>0</v>
          </cell>
          <cell r="CE50">
            <v>0</v>
          </cell>
          <cell r="CF50">
            <v>0</v>
          </cell>
          <cell r="CG50">
            <v>0</v>
          </cell>
          <cell r="CH50">
            <v>0</v>
          </cell>
          <cell r="CI50">
            <v>0</v>
          </cell>
          <cell r="CJ50">
            <v>0</v>
          </cell>
          <cell r="CK50">
            <v>0</v>
          </cell>
          <cell r="CL50">
            <v>-3</v>
          </cell>
          <cell r="CM50">
            <v>-3</v>
          </cell>
        </row>
        <row r="51">
          <cell r="A51">
            <v>25447</v>
          </cell>
          <cell r="D51">
            <v>4326</v>
          </cell>
          <cell r="E51">
            <v>1428</v>
          </cell>
          <cell r="F51">
            <v>200</v>
          </cell>
          <cell r="G51">
            <v>1628</v>
          </cell>
          <cell r="H51">
            <v>124</v>
          </cell>
          <cell r="I51">
            <v>1753</v>
          </cell>
          <cell r="J51">
            <v>190</v>
          </cell>
          <cell r="K51">
            <v>297</v>
          </cell>
          <cell r="L51">
            <v>2240</v>
          </cell>
          <cell r="M51">
            <v>1543</v>
          </cell>
          <cell r="N51">
            <v>8108</v>
          </cell>
          <cell r="O51">
            <v>713</v>
          </cell>
          <cell r="P51">
            <v>-23</v>
          </cell>
          <cell r="Q51">
            <v>8798</v>
          </cell>
          <cell r="T51">
            <v>2.7</v>
          </cell>
          <cell r="U51">
            <v>4.5</v>
          </cell>
          <cell r="V51">
            <v>0.3</v>
          </cell>
          <cell r="W51">
            <v>4</v>
          </cell>
          <cell r="X51">
            <v>10.8</v>
          </cell>
          <cell r="Y51">
            <v>4.4000000000000004</v>
          </cell>
          <cell r="Z51">
            <v>2.2000000000000002</v>
          </cell>
          <cell r="AA51">
            <v>2.8</v>
          </cell>
          <cell r="AB51">
            <v>4</v>
          </cell>
          <cell r="AC51">
            <v>2.8</v>
          </cell>
          <cell r="AD51">
            <v>3.1</v>
          </cell>
          <cell r="AE51">
            <v>3.3</v>
          </cell>
          <cell r="AF51">
            <v>2.8</v>
          </cell>
          <cell r="AI51">
            <v>4328</v>
          </cell>
          <cell r="AJ51">
            <v>1444</v>
          </cell>
          <cell r="AK51">
            <v>197</v>
          </cell>
          <cell r="AL51">
            <v>1641</v>
          </cell>
          <cell r="AM51">
            <v>126</v>
          </cell>
          <cell r="AN51">
            <v>1767</v>
          </cell>
          <cell r="AO51">
            <v>190</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E51">
            <v>2.1</v>
          </cell>
          <cell r="BF51">
            <v>3.7</v>
          </cell>
          <cell r="BG51">
            <v>5.6</v>
          </cell>
          <cell r="BH51">
            <v>7.2</v>
          </cell>
          <cell r="BI51">
            <v>4.5</v>
          </cell>
          <cell r="BJ51">
            <v>4.7</v>
          </cell>
          <cell r="BK51">
            <v>3.6</v>
          </cell>
          <cell r="BN51">
            <v>4382</v>
          </cell>
          <cell r="BO51">
            <v>1476</v>
          </cell>
          <cell r="BP51">
            <v>217</v>
          </cell>
          <cell r="BQ51">
            <v>1692</v>
          </cell>
          <cell r="BR51">
            <v>126</v>
          </cell>
          <cell r="BS51">
            <v>1818</v>
          </cell>
          <cell r="BT51">
            <v>190</v>
          </cell>
          <cell r="BU51">
            <v>318</v>
          </cell>
          <cell r="BV51">
            <v>2326</v>
          </cell>
          <cell r="BW51">
            <v>1546</v>
          </cell>
          <cell r="BX51">
            <v>8255</v>
          </cell>
          <cell r="BY51">
            <v>695</v>
          </cell>
          <cell r="BZ51">
            <v>-163</v>
          </cell>
          <cell r="CA51">
            <v>8787</v>
          </cell>
          <cell r="CB51">
            <v>0</v>
          </cell>
          <cell r="CC51">
            <v>0</v>
          </cell>
          <cell r="CD51">
            <v>0</v>
          </cell>
          <cell r="CE51">
            <v>0</v>
          </cell>
          <cell r="CF51">
            <v>0</v>
          </cell>
          <cell r="CG51">
            <v>0</v>
          </cell>
          <cell r="CH51">
            <v>0</v>
          </cell>
          <cell r="CI51">
            <v>0</v>
          </cell>
          <cell r="CJ51">
            <v>0</v>
          </cell>
          <cell r="CK51">
            <v>0</v>
          </cell>
          <cell r="CL51">
            <v>-9</v>
          </cell>
          <cell r="CM51">
            <v>-9</v>
          </cell>
        </row>
        <row r="52">
          <cell r="A52">
            <v>25538</v>
          </cell>
          <cell r="D52">
            <v>4467</v>
          </cell>
          <cell r="E52">
            <v>1490</v>
          </cell>
          <cell r="F52">
            <v>203</v>
          </cell>
          <cell r="G52">
            <v>1693</v>
          </cell>
          <cell r="H52">
            <v>135</v>
          </cell>
          <cell r="I52">
            <v>1828</v>
          </cell>
          <cell r="J52">
            <v>194</v>
          </cell>
          <cell r="K52">
            <v>310</v>
          </cell>
          <cell r="L52">
            <v>2332</v>
          </cell>
          <cell r="M52">
            <v>1601</v>
          </cell>
          <cell r="N52">
            <v>8400</v>
          </cell>
          <cell r="O52">
            <v>731</v>
          </cell>
          <cell r="P52">
            <v>-61</v>
          </cell>
          <cell r="Q52">
            <v>9070</v>
          </cell>
          <cell r="T52">
            <v>3.2</v>
          </cell>
          <cell r="U52">
            <v>4.3</v>
          </cell>
          <cell r="V52">
            <v>1.3</v>
          </cell>
          <cell r="W52">
            <v>4</v>
          </cell>
          <cell r="X52">
            <v>8.5</v>
          </cell>
          <cell r="Y52">
            <v>4.3</v>
          </cell>
          <cell r="Z52">
            <v>2.2999999999999998</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O52">
            <v>194</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E52">
            <v>2.2999999999999998</v>
          </cell>
          <cell r="BF52">
            <v>6</v>
          </cell>
          <cell r="BG52">
            <v>3.7</v>
          </cell>
          <cell r="BH52">
            <v>2.1</v>
          </cell>
          <cell r="BI52">
            <v>2.9</v>
          </cell>
          <cell r="BJ52">
            <v>2.8</v>
          </cell>
          <cell r="BK52">
            <v>2.5</v>
          </cell>
          <cell r="BN52">
            <v>4785</v>
          </cell>
          <cell r="BO52">
            <v>1687</v>
          </cell>
          <cell r="BP52">
            <v>239</v>
          </cell>
          <cell r="BQ52">
            <v>1926</v>
          </cell>
          <cell r="BR52">
            <v>135</v>
          </cell>
          <cell r="BS52">
            <v>2061</v>
          </cell>
          <cell r="BT52">
            <v>194</v>
          </cell>
          <cell r="BU52">
            <v>340</v>
          </cell>
          <cell r="BV52">
            <v>2595</v>
          </cell>
          <cell r="BW52">
            <v>1880</v>
          </cell>
          <cell r="BX52">
            <v>9261</v>
          </cell>
          <cell r="BY52">
            <v>737</v>
          </cell>
          <cell r="BZ52">
            <v>-203</v>
          </cell>
          <cell r="CA52">
            <v>9795</v>
          </cell>
          <cell r="CB52">
            <v>0</v>
          </cell>
          <cell r="CC52">
            <v>0</v>
          </cell>
          <cell r="CD52">
            <v>0</v>
          </cell>
          <cell r="CE52">
            <v>0</v>
          </cell>
          <cell r="CF52">
            <v>0</v>
          </cell>
          <cell r="CG52">
            <v>0</v>
          </cell>
          <cell r="CH52">
            <v>0</v>
          </cell>
          <cell r="CI52">
            <v>0</v>
          </cell>
          <cell r="CJ52">
            <v>0</v>
          </cell>
          <cell r="CK52">
            <v>0</v>
          </cell>
          <cell r="CL52">
            <v>-5</v>
          </cell>
          <cell r="CM52">
            <v>-4</v>
          </cell>
        </row>
        <row r="53">
          <cell r="A53">
            <v>25628</v>
          </cell>
          <cell r="D53">
            <v>4603</v>
          </cell>
          <cell r="E53">
            <v>1548</v>
          </cell>
          <cell r="F53">
            <v>207</v>
          </cell>
          <cell r="G53">
            <v>1755</v>
          </cell>
          <cell r="H53">
            <v>142</v>
          </cell>
          <cell r="I53">
            <v>1897</v>
          </cell>
          <cell r="J53">
            <v>199</v>
          </cell>
          <cell r="K53">
            <v>327</v>
          </cell>
          <cell r="L53">
            <v>2423</v>
          </cell>
          <cell r="M53">
            <v>1623</v>
          </cell>
          <cell r="N53">
            <v>8649</v>
          </cell>
          <cell r="O53">
            <v>743</v>
          </cell>
          <cell r="P53">
            <v>-53</v>
          </cell>
          <cell r="Q53">
            <v>9339</v>
          </cell>
          <cell r="T53">
            <v>3</v>
          </cell>
          <cell r="U53">
            <v>3.9</v>
          </cell>
          <cell r="V53">
            <v>2.2000000000000002</v>
          </cell>
          <cell r="W53">
            <v>3.7</v>
          </cell>
          <cell r="X53">
            <v>5.3</v>
          </cell>
          <cell r="Y53">
            <v>3.8</v>
          </cell>
          <cell r="Z53">
            <v>2.5</v>
          </cell>
          <cell r="AA53">
            <v>5.3</v>
          </cell>
          <cell r="AB53">
            <v>3.9</v>
          </cell>
          <cell r="AC53">
            <v>1.3</v>
          </cell>
          <cell r="AD53">
            <v>3</v>
          </cell>
          <cell r="AE53">
            <v>1.5</v>
          </cell>
          <cell r="AF53">
            <v>3</v>
          </cell>
          <cell r="AI53">
            <v>4627</v>
          </cell>
          <cell r="AJ53">
            <v>1531</v>
          </cell>
          <cell r="AK53">
            <v>206</v>
          </cell>
          <cell r="AL53">
            <v>1738</v>
          </cell>
          <cell r="AM53">
            <v>142</v>
          </cell>
          <cell r="AN53">
            <v>1880</v>
          </cell>
          <cell r="AO53">
            <v>199</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E53">
            <v>2.5</v>
          </cell>
          <cell r="BF53">
            <v>4.9000000000000004</v>
          </cell>
          <cell r="BG53">
            <v>3.1</v>
          </cell>
          <cell r="BH53">
            <v>-2</v>
          </cell>
          <cell r="BI53">
            <v>2.6</v>
          </cell>
          <cell r="BJ53">
            <v>-1.1000000000000001</v>
          </cell>
          <cell r="BK53">
            <v>2.5</v>
          </cell>
          <cell r="BN53">
            <v>4252</v>
          </cell>
          <cell r="BO53">
            <v>1346</v>
          </cell>
          <cell r="BP53">
            <v>179</v>
          </cell>
          <cell r="BQ53">
            <v>1525</v>
          </cell>
          <cell r="BR53">
            <v>142</v>
          </cell>
          <cell r="BS53">
            <v>1667</v>
          </cell>
          <cell r="BT53">
            <v>199</v>
          </cell>
          <cell r="BU53">
            <v>320</v>
          </cell>
          <cell r="BV53">
            <v>2186</v>
          </cell>
          <cell r="BW53">
            <v>1637</v>
          </cell>
          <cell r="BX53">
            <v>8075</v>
          </cell>
          <cell r="BY53">
            <v>713</v>
          </cell>
          <cell r="BZ53">
            <v>79</v>
          </cell>
          <cell r="CA53">
            <v>8868</v>
          </cell>
          <cell r="CB53">
            <v>0</v>
          </cell>
          <cell r="CC53">
            <v>0</v>
          </cell>
          <cell r="CD53">
            <v>1</v>
          </cell>
          <cell r="CE53">
            <v>0</v>
          </cell>
          <cell r="CF53">
            <v>0</v>
          </cell>
          <cell r="CG53">
            <v>-1</v>
          </cell>
          <cell r="CH53">
            <v>0</v>
          </cell>
          <cell r="CI53">
            <v>0</v>
          </cell>
          <cell r="CJ53">
            <v>0</v>
          </cell>
          <cell r="CK53">
            <v>0</v>
          </cell>
          <cell r="CL53">
            <v>-3</v>
          </cell>
          <cell r="CM53">
            <v>-2</v>
          </cell>
        </row>
        <row r="54">
          <cell r="A54">
            <v>25720</v>
          </cell>
          <cell r="D54">
            <v>4726</v>
          </cell>
          <cell r="E54">
            <v>1582</v>
          </cell>
          <cell r="F54">
            <v>211</v>
          </cell>
          <cell r="G54">
            <v>1793</v>
          </cell>
          <cell r="H54">
            <v>147</v>
          </cell>
          <cell r="I54">
            <v>1940</v>
          </cell>
          <cell r="J54">
            <v>205</v>
          </cell>
          <cell r="K54">
            <v>340</v>
          </cell>
          <cell r="L54">
            <v>2484</v>
          </cell>
          <cell r="M54">
            <v>1610</v>
          </cell>
          <cell r="N54">
            <v>8821</v>
          </cell>
          <cell r="O54">
            <v>750</v>
          </cell>
          <cell r="P54">
            <v>-18</v>
          </cell>
          <cell r="Q54">
            <v>9553</v>
          </cell>
          <cell r="T54">
            <v>2.7</v>
          </cell>
          <cell r="U54">
            <v>2.2000000000000002</v>
          </cell>
          <cell r="V54">
            <v>1.9</v>
          </cell>
          <cell r="W54">
            <v>2.1</v>
          </cell>
          <cell r="X54">
            <v>3.4</v>
          </cell>
          <cell r="Y54">
            <v>2.2000000000000002</v>
          </cell>
          <cell r="Z54">
            <v>2.7</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O54">
            <v>205</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E54">
            <v>2.8</v>
          </cell>
          <cell r="BF54">
            <v>3.6</v>
          </cell>
          <cell r="BG54">
            <v>4.2</v>
          </cell>
          <cell r="BH54">
            <v>6.7</v>
          </cell>
          <cell r="BI54">
            <v>3.8</v>
          </cell>
          <cell r="BJ54">
            <v>3.9</v>
          </cell>
          <cell r="BK54">
            <v>3.9</v>
          </cell>
          <cell r="BN54">
            <v>4715</v>
          </cell>
          <cell r="BO54">
            <v>1542</v>
          </cell>
          <cell r="BP54">
            <v>180</v>
          </cell>
          <cell r="BQ54">
            <v>1721</v>
          </cell>
          <cell r="BR54">
            <v>147</v>
          </cell>
          <cell r="BS54">
            <v>1868</v>
          </cell>
          <cell r="BT54">
            <v>205</v>
          </cell>
          <cell r="BU54">
            <v>292</v>
          </cell>
          <cell r="BV54">
            <v>2365</v>
          </cell>
          <cell r="BW54">
            <v>1385</v>
          </cell>
          <cell r="BX54">
            <v>8465</v>
          </cell>
          <cell r="BY54">
            <v>798</v>
          </cell>
          <cell r="BZ54">
            <v>145</v>
          </cell>
          <cell r="CA54">
            <v>9408</v>
          </cell>
          <cell r="CB54">
            <v>0</v>
          </cell>
          <cell r="CC54">
            <v>0</v>
          </cell>
          <cell r="CD54">
            <v>0</v>
          </cell>
          <cell r="CE54">
            <v>0</v>
          </cell>
          <cell r="CF54">
            <v>0</v>
          </cell>
          <cell r="CG54">
            <v>0</v>
          </cell>
          <cell r="CH54">
            <v>0</v>
          </cell>
          <cell r="CI54">
            <v>0</v>
          </cell>
          <cell r="CJ54">
            <v>0</v>
          </cell>
          <cell r="CK54">
            <v>0</v>
          </cell>
          <cell r="CL54">
            <v>7</v>
          </cell>
          <cell r="CM54">
            <v>7</v>
          </cell>
        </row>
        <row r="55">
          <cell r="A55">
            <v>25812</v>
          </cell>
          <cell r="D55">
            <v>4880</v>
          </cell>
          <cell r="E55">
            <v>1586</v>
          </cell>
          <cell r="F55">
            <v>215</v>
          </cell>
          <cell r="G55">
            <v>1801</v>
          </cell>
          <cell r="H55">
            <v>151</v>
          </cell>
          <cell r="I55">
            <v>1952</v>
          </cell>
          <cell r="J55">
            <v>210</v>
          </cell>
          <cell r="K55">
            <v>351</v>
          </cell>
          <cell r="L55">
            <v>2513</v>
          </cell>
          <cell r="M55">
            <v>1577</v>
          </cell>
          <cell r="N55">
            <v>8970</v>
          </cell>
          <cell r="O55">
            <v>760</v>
          </cell>
          <cell r="P55">
            <v>2</v>
          </cell>
          <cell r="Q55">
            <v>9732</v>
          </cell>
          <cell r="T55">
            <v>3.2</v>
          </cell>
          <cell r="U55">
            <v>0.3</v>
          </cell>
          <cell r="V55">
            <v>2</v>
          </cell>
          <cell r="W55">
            <v>0.5</v>
          </cell>
          <cell r="X55">
            <v>2.8</v>
          </cell>
          <cell r="Y55">
            <v>0.6</v>
          </cell>
          <cell r="Z55">
            <v>2.8</v>
          </cell>
          <cell r="AA55">
            <v>3.2</v>
          </cell>
          <cell r="AB55">
            <v>1.2</v>
          </cell>
          <cell r="AC55">
            <v>-2.1</v>
          </cell>
          <cell r="AD55">
            <v>1.7</v>
          </cell>
          <cell r="AE55">
            <v>1.4</v>
          </cell>
          <cell r="AF55">
            <v>1.9</v>
          </cell>
          <cell r="AI55">
            <v>4837</v>
          </cell>
          <cell r="AJ55">
            <v>1593</v>
          </cell>
          <cell r="AK55">
            <v>218</v>
          </cell>
          <cell r="AL55">
            <v>1812</v>
          </cell>
          <cell r="AM55">
            <v>150</v>
          </cell>
          <cell r="AN55">
            <v>1962</v>
          </cell>
          <cell r="AO55">
            <v>210</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E55">
            <v>2.8</v>
          </cell>
          <cell r="BF55">
            <v>4.4000000000000004</v>
          </cell>
          <cell r="BG55">
            <v>0.8</v>
          </cell>
          <cell r="BH55">
            <v>-9.1999999999999993</v>
          </cell>
          <cell r="BI55">
            <v>-0.5</v>
          </cell>
          <cell r="BJ55">
            <v>0.6</v>
          </cell>
          <cell r="BK55">
            <v>0.8</v>
          </cell>
          <cell r="BN55">
            <v>4965</v>
          </cell>
          <cell r="BO55">
            <v>1631</v>
          </cell>
          <cell r="BP55">
            <v>241</v>
          </cell>
          <cell r="BQ55">
            <v>1872</v>
          </cell>
          <cell r="BR55">
            <v>150</v>
          </cell>
          <cell r="BS55">
            <v>2022</v>
          </cell>
          <cell r="BT55">
            <v>210</v>
          </cell>
          <cell r="BU55">
            <v>382</v>
          </cell>
          <cell r="BV55">
            <v>2614</v>
          </cell>
          <cell r="BW55">
            <v>1492</v>
          </cell>
          <cell r="BX55">
            <v>9071</v>
          </cell>
          <cell r="BY55">
            <v>743</v>
          </cell>
          <cell r="BZ55">
            <v>-124</v>
          </cell>
          <cell r="CA55">
            <v>9690</v>
          </cell>
          <cell r="CB55">
            <v>0</v>
          </cell>
          <cell r="CC55">
            <v>0</v>
          </cell>
          <cell r="CD55">
            <v>0</v>
          </cell>
          <cell r="CE55">
            <v>0</v>
          </cell>
          <cell r="CF55">
            <v>0</v>
          </cell>
          <cell r="CG55">
            <v>0</v>
          </cell>
          <cell r="CH55">
            <v>0</v>
          </cell>
          <cell r="CI55">
            <v>0</v>
          </cell>
          <cell r="CJ55">
            <v>0</v>
          </cell>
          <cell r="CK55">
            <v>0</v>
          </cell>
          <cell r="CL55">
            <v>24</v>
          </cell>
          <cell r="CM55">
            <v>24</v>
          </cell>
        </row>
        <row r="56">
          <cell r="A56">
            <v>25903</v>
          </cell>
          <cell r="D56">
            <v>5087</v>
          </cell>
          <cell r="E56">
            <v>1576</v>
          </cell>
          <cell r="F56">
            <v>213</v>
          </cell>
          <cell r="G56">
            <v>1789</v>
          </cell>
          <cell r="H56">
            <v>155</v>
          </cell>
          <cell r="I56">
            <v>1944</v>
          </cell>
          <cell r="J56">
            <v>216</v>
          </cell>
          <cell r="K56">
            <v>367</v>
          </cell>
          <cell r="L56">
            <v>2526</v>
          </cell>
          <cell r="M56">
            <v>1549</v>
          </cell>
          <cell r="N56">
            <v>9162</v>
          </cell>
          <cell r="O56">
            <v>776</v>
          </cell>
          <cell r="P56">
            <v>-16</v>
          </cell>
          <cell r="Q56">
            <v>9923</v>
          </cell>
          <cell r="T56">
            <v>4.2</v>
          </cell>
          <cell r="U56">
            <v>-0.6</v>
          </cell>
          <cell r="V56">
            <v>-1</v>
          </cell>
          <cell r="W56">
            <v>-0.7</v>
          </cell>
          <cell r="X56">
            <v>2.6</v>
          </cell>
          <cell r="Y56">
            <v>-0.4</v>
          </cell>
          <cell r="Z56">
            <v>2.7</v>
          </cell>
          <cell r="AA56">
            <v>4.5</v>
          </cell>
          <cell r="AB56">
            <v>0.5</v>
          </cell>
          <cell r="AC56">
            <v>-1.8</v>
          </cell>
          <cell r="AD56">
            <v>2.1</v>
          </cell>
          <cell r="AE56">
            <v>2.1</v>
          </cell>
          <cell r="AF56">
            <v>2</v>
          </cell>
          <cell r="AI56">
            <v>5068</v>
          </cell>
          <cell r="AJ56">
            <v>1555</v>
          </cell>
          <cell r="AK56">
            <v>213</v>
          </cell>
          <cell r="AL56">
            <v>1768</v>
          </cell>
          <cell r="AM56">
            <v>155</v>
          </cell>
          <cell r="AN56">
            <v>1923</v>
          </cell>
          <cell r="AO56">
            <v>216</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E56">
            <v>2.6</v>
          </cell>
          <cell r="BF56">
            <v>1.8</v>
          </cell>
          <cell r="BG56">
            <v>-1.1000000000000001</v>
          </cell>
          <cell r="BH56">
            <v>2.2000000000000002</v>
          </cell>
          <cell r="BI56">
            <v>2.7</v>
          </cell>
          <cell r="BJ56">
            <v>0.1</v>
          </cell>
          <cell r="BK56">
            <v>0.9</v>
          </cell>
          <cell r="BN56">
            <v>5350</v>
          </cell>
          <cell r="BO56">
            <v>1779</v>
          </cell>
          <cell r="BP56">
            <v>246</v>
          </cell>
          <cell r="BQ56">
            <v>2025</v>
          </cell>
          <cell r="BR56">
            <v>155</v>
          </cell>
          <cell r="BS56">
            <v>2180</v>
          </cell>
          <cell r="BT56">
            <v>216</v>
          </cell>
          <cell r="BU56">
            <v>393</v>
          </cell>
          <cell r="BV56">
            <v>2789</v>
          </cell>
          <cell r="BW56">
            <v>1771</v>
          </cell>
          <cell r="BX56">
            <v>9910</v>
          </cell>
          <cell r="BY56">
            <v>769</v>
          </cell>
          <cell r="BZ56">
            <v>-90</v>
          </cell>
          <cell r="CA56">
            <v>10589</v>
          </cell>
          <cell r="CB56">
            <v>-1</v>
          </cell>
          <cell r="CC56">
            <v>0</v>
          </cell>
          <cell r="CD56">
            <v>0</v>
          </cell>
          <cell r="CE56">
            <v>0</v>
          </cell>
          <cell r="CF56">
            <v>0</v>
          </cell>
          <cell r="CG56">
            <v>0</v>
          </cell>
          <cell r="CH56">
            <v>0</v>
          </cell>
          <cell r="CI56">
            <v>0</v>
          </cell>
          <cell r="CJ56">
            <v>0</v>
          </cell>
          <cell r="CK56">
            <v>0</v>
          </cell>
          <cell r="CL56">
            <v>-52</v>
          </cell>
          <cell r="CM56">
            <v>-52</v>
          </cell>
        </row>
        <row r="57">
          <cell r="A57">
            <v>25993</v>
          </cell>
          <cell r="D57">
            <v>5320</v>
          </cell>
          <cell r="E57">
            <v>1588</v>
          </cell>
          <cell r="F57">
            <v>213</v>
          </cell>
          <cell r="G57">
            <v>1800</v>
          </cell>
          <cell r="H57">
            <v>158</v>
          </cell>
          <cell r="I57">
            <v>1958</v>
          </cell>
          <cell r="J57">
            <v>222</v>
          </cell>
          <cell r="K57">
            <v>387</v>
          </cell>
          <cell r="L57">
            <v>2567</v>
          </cell>
          <cell r="M57">
            <v>1565</v>
          </cell>
          <cell r="N57">
            <v>9451</v>
          </cell>
          <cell r="O57">
            <v>798</v>
          </cell>
          <cell r="P57">
            <v>-41</v>
          </cell>
          <cell r="Q57">
            <v>10209</v>
          </cell>
          <cell r="T57">
            <v>4.5999999999999996</v>
          </cell>
          <cell r="U57">
            <v>0.7</v>
          </cell>
          <cell r="V57">
            <v>-0.1</v>
          </cell>
          <cell r="W57">
            <v>0.6</v>
          </cell>
          <cell r="X57">
            <v>2.1</v>
          </cell>
          <cell r="Y57">
            <v>0.8</v>
          </cell>
          <cell r="Z57">
            <v>2.7</v>
          </cell>
          <cell r="AA57">
            <v>5.4</v>
          </cell>
          <cell r="AB57">
            <v>1.6</v>
          </cell>
          <cell r="AC57">
            <v>1</v>
          </cell>
          <cell r="AD57">
            <v>3.2</v>
          </cell>
          <cell r="AE57">
            <v>2.8</v>
          </cell>
          <cell r="AF57">
            <v>2.9</v>
          </cell>
          <cell r="AI57">
            <v>5365</v>
          </cell>
          <cell r="AJ57">
            <v>1583</v>
          </cell>
          <cell r="AK57">
            <v>219</v>
          </cell>
          <cell r="AL57">
            <v>1802</v>
          </cell>
          <cell r="AM57">
            <v>158</v>
          </cell>
          <cell r="AN57">
            <v>1960</v>
          </cell>
          <cell r="AO57">
            <v>222</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E57">
            <v>2.7</v>
          </cell>
          <cell r="BF57">
            <v>6.5</v>
          </cell>
          <cell r="BG57">
            <v>2.7</v>
          </cell>
          <cell r="BH57">
            <v>-1.3</v>
          </cell>
          <cell r="BI57">
            <v>3.8</v>
          </cell>
          <cell r="BJ57">
            <v>5.4</v>
          </cell>
          <cell r="BK57">
            <v>4.5999999999999996</v>
          </cell>
          <cell r="BN57">
            <v>4986</v>
          </cell>
          <cell r="BO57">
            <v>1388</v>
          </cell>
          <cell r="BP57">
            <v>190</v>
          </cell>
          <cell r="BQ57">
            <v>1577</v>
          </cell>
          <cell r="BR57">
            <v>158</v>
          </cell>
          <cell r="BS57">
            <v>1735</v>
          </cell>
          <cell r="BT57">
            <v>222</v>
          </cell>
          <cell r="BU57">
            <v>373</v>
          </cell>
          <cell r="BV57">
            <v>2331</v>
          </cell>
          <cell r="BW57">
            <v>1610</v>
          </cell>
          <cell r="BX57">
            <v>8927</v>
          </cell>
          <cell r="BY57">
            <v>783</v>
          </cell>
          <cell r="BZ57">
            <v>38</v>
          </cell>
          <cell r="CA57">
            <v>9748</v>
          </cell>
          <cell r="CB57">
            <v>0</v>
          </cell>
          <cell r="CC57">
            <v>0</v>
          </cell>
          <cell r="CD57">
            <v>0</v>
          </cell>
          <cell r="CE57">
            <v>0</v>
          </cell>
          <cell r="CF57">
            <v>0</v>
          </cell>
          <cell r="CG57">
            <v>0</v>
          </cell>
          <cell r="CH57">
            <v>0</v>
          </cell>
          <cell r="CI57">
            <v>0</v>
          </cell>
          <cell r="CJ57">
            <v>0</v>
          </cell>
          <cell r="CK57">
            <v>0</v>
          </cell>
          <cell r="CL57">
            <v>22</v>
          </cell>
          <cell r="CM57">
            <v>23</v>
          </cell>
        </row>
        <row r="58">
          <cell r="A58">
            <v>26085</v>
          </cell>
          <cell r="D58">
            <v>5502</v>
          </cell>
          <cell r="E58">
            <v>1637</v>
          </cell>
          <cell r="F58">
            <v>221</v>
          </cell>
          <cell r="G58">
            <v>1857</v>
          </cell>
          <cell r="H58">
            <v>160</v>
          </cell>
          <cell r="I58">
            <v>2017</v>
          </cell>
          <cell r="J58">
            <v>228</v>
          </cell>
          <cell r="K58">
            <v>405</v>
          </cell>
          <cell r="L58">
            <v>2649</v>
          </cell>
          <cell r="M58">
            <v>1627</v>
          </cell>
          <cell r="N58">
            <v>9778</v>
          </cell>
          <cell r="O58">
            <v>818</v>
          </cell>
          <cell r="P58">
            <v>-52</v>
          </cell>
          <cell r="Q58">
            <v>10544</v>
          </cell>
          <cell r="T58">
            <v>3.4</v>
          </cell>
          <cell r="U58">
            <v>3.1</v>
          </cell>
          <cell r="V58">
            <v>3.6</v>
          </cell>
          <cell r="W58">
            <v>3.2</v>
          </cell>
          <cell r="X58">
            <v>1.1000000000000001</v>
          </cell>
          <cell r="Y58">
            <v>3</v>
          </cell>
          <cell r="Z58">
            <v>2.6</v>
          </cell>
          <cell r="AA58">
            <v>4.7</v>
          </cell>
          <cell r="AB58">
            <v>3.2</v>
          </cell>
          <cell r="AC58">
            <v>4</v>
          </cell>
          <cell r="AD58">
            <v>3.5</v>
          </cell>
          <cell r="AE58">
            <v>2.5</v>
          </cell>
          <cell r="AF58">
            <v>3.3</v>
          </cell>
          <cell r="AI58">
            <v>5501</v>
          </cell>
          <cell r="AJ58">
            <v>1633</v>
          </cell>
          <cell r="AK58">
            <v>199</v>
          </cell>
          <cell r="AL58">
            <v>1832</v>
          </cell>
          <cell r="AM58">
            <v>161</v>
          </cell>
          <cell r="AN58">
            <v>1993</v>
          </cell>
          <cell r="AO58">
            <v>228</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E58">
            <v>2.8</v>
          </cell>
          <cell r="BF58">
            <v>8.4</v>
          </cell>
          <cell r="BG58">
            <v>2.8</v>
          </cell>
          <cell r="BH58">
            <v>5.8</v>
          </cell>
          <cell r="BI58">
            <v>3.1</v>
          </cell>
          <cell r="BJ58">
            <v>2.1</v>
          </cell>
          <cell r="BK58">
            <v>2.2000000000000002</v>
          </cell>
          <cell r="BN58">
            <v>5526</v>
          </cell>
          <cell r="BO58">
            <v>1555</v>
          </cell>
          <cell r="BP58">
            <v>173</v>
          </cell>
          <cell r="BQ58">
            <v>1728</v>
          </cell>
          <cell r="BR58">
            <v>161</v>
          </cell>
          <cell r="BS58">
            <v>1889</v>
          </cell>
          <cell r="BT58">
            <v>228</v>
          </cell>
          <cell r="BU58">
            <v>360</v>
          </cell>
          <cell r="BV58">
            <v>2476</v>
          </cell>
          <cell r="BW58">
            <v>1395</v>
          </cell>
          <cell r="BX58">
            <v>9397</v>
          </cell>
          <cell r="BY58">
            <v>855</v>
          </cell>
          <cell r="BZ58">
            <v>41</v>
          </cell>
          <cell r="CA58">
            <v>10293</v>
          </cell>
          <cell r="CB58">
            <v>0</v>
          </cell>
          <cell r="CC58">
            <v>0</v>
          </cell>
          <cell r="CD58">
            <v>0</v>
          </cell>
          <cell r="CE58">
            <v>0</v>
          </cell>
          <cell r="CF58">
            <v>0</v>
          </cell>
          <cell r="CG58">
            <v>0</v>
          </cell>
          <cell r="CH58">
            <v>1</v>
          </cell>
          <cell r="CI58">
            <v>0</v>
          </cell>
          <cell r="CJ58">
            <v>0</v>
          </cell>
          <cell r="CK58">
            <v>0</v>
          </cell>
          <cell r="CL58">
            <v>22</v>
          </cell>
          <cell r="CM58">
            <v>21</v>
          </cell>
        </row>
        <row r="59">
          <cell r="A59">
            <v>26177</v>
          </cell>
          <cell r="D59">
            <v>5614</v>
          </cell>
          <cell r="E59">
            <v>1677</v>
          </cell>
          <cell r="F59">
            <v>235</v>
          </cell>
          <cell r="G59">
            <v>1911</v>
          </cell>
          <cell r="H59">
            <v>161</v>
          </cell>
          <cell r="I59">
            <v>2072</v>
          </cell>
          <cell r="J59">
            <v>233</v>
          </cell>
          <cell r="K59">
            <v>417</v>
          </cell>
          <cell r="L59">
            <v>2723</v>
          </cell>
          <cell r="M59">
            <v>1677</v>
          </cell>
          <cell r="N59">
            <v>10014</v>
          </cell>
          <cell r="O59">
            <v>834</v>
          </cell>
          <cell r="P59">
            <v>-61</v>
          </cell>
          <cell r="Q59">
            <v>10787</v>
          </cell>
          <cell r="T59">
            <v>2</v>
          </cell>
          <cell r="U59">
            <v>2.4</v>
          </cell>
          <cell r="V59">
            <v>6.3</v>
          </cell>
          <cell r="W59">
            <v>2.9</v>
          </cell>
          <cell r="X59">
            <v>0.6</v>
          </cell>
          <cell r="Y59">
            <v>2.7</v>
          </cell>
          <cell r="Z59">
            <v>2.5</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O59">
            <v>233</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E59">
            <v>2.4</v>
          </cell>
          <cell r="BF59">
            <v>-1.3</v>
          </cell>
          <cell r="BG59">
            <v>4.3</v>
          </cell>
          <cell r="BH59">
            <v>3.9</v>
          </cell>
          <cell r="BI59">
            <v>3.1</v>
          </cell>
          <cell r="BJ59">
            <v>2.2000000000000002</v>
          </cell>
          <cell r="BK59">
            <v>3.8</v>
          </cell>
          <cell r="BN59">
            <v>5571</v>
          </cell>
          <cell r="BO59">
            <v>1729</v>
          </cell>
          <cell r="BP59">
            <v>283</v>
          </cell>
          <cell r="BQ59">
            <v>2011</v>
          </cell>
          <cell r="BR59">
            <v>160</v>
          </cell>
          <cell r="BS59">
            <v>2171</v>
          </cell>
          <cell r="BT59">
            <v>233</v>
          </cell>
          <cell r="BU59">
            <v>443</v>
          </cell>
          <cell r="BV59">
            <v>2847</v>
          </cell>
          <cell r="BW59">
            <v>1647</v>
          </cell>
          <cell r="BX59">
            <v>10065</v>
          </cell>
          <cell r="BY59">
            <v>821</v>
          </cell>
          <cell r="BZ59">
            <v>-110</v>
          </cell>
          <cell r="CA59">
            <v>10776</v>
          </cell>
          <cell r="CB59">
            <v>0</v>
          </cell>
          <cell r="CC59">
            <v>0</v>
          </cell>
          <cell r="CD59">
            <v>0</v>
          </cell>
          <cell r="CE59">
            <v>0</v>
          </cell>
          <cell r="CF59">
            <v>0</v>
          </cell>
          <cell r="CG59">
            <v>0</v>
          </cell>
          <cell r="CH59">
            <v>0</v>
          </cell>
          <cell r="CI59">
            <v>0</v>
          </cell>
          <cell r="CJ59">
            <v>0</v>
          </cell>
          <cell r="CK59">
            <v>0</v>
          </cell>
          <cell r="CL59">
            <v>11</v>
          </cell>
          <cell r="CM59">
            <v>11</v>
          </cell>
        </row>
        <row r="60">
          <cell r="A60">
            <v>26268</v>
          </cell>
          <cell r="D60">
            <v>5718</v>
          </cell>
          <cell r="E60">
            <v>1689</v>
          </cell>
          <cell r="F60">
            <v>245</v>
          </cell>
          <cell r="G60">
            <v>1935</v>
          </cell>
          <cell r="H60">
            <v>163</v>
          </cell>
          <cell r="I60">
            <v>2097</v>
          </cell>
          <cell r="J60">
            <v>240</v>
          </cell>
          <cell r="K60">
            <v>429</v>
          </cell>
          <cell r="L60">
            <v>2766</v>
          </cell>
          <cell r="M60">
            <v>1707</v>
          </cell>
          <cell r="N60">
            <v>10191</v>
          </cell>
          <cell r="O60">
            <v>864</v>
          </cell>
          <cell r="P60">
            <v>-88</v>
          </cell>
          <cell r="Q60">
            <v>10967</v>
          </cell>
          <cell r="T60">
            <v>1.8</v>
          </cell>
          <cell r="U60">
            <v>0.8</v>
          </cell>
          <cell r="V60">
            <v>4.5999999999999996</v>
          </cell>
          <cell r="W60">
            <v>1.2</v>
          </cell>
          <cell r="X60">
            <v>1.2</v>
          </cell>
          <cell r="Y60">
            <v>1.2</v>
          </cell>
          <cell r="Z60">
            <v>2.7</v>
          </cell>
          <cell r="AA60">
            <v>2.8</v>
          </cell>
          <cell r="AB60">
            <v>1.6</v>
          </cell>
          <cell r="AC60">
            <v>1.8</v>
          </cell>
          <cell r="AD60">
            <v>1.8</v>
          </cell>
          <cell r="AE60">
            <v>3.6</v>
          </cell>
          <cell r="AF60">
            <v>1.7</v>
          </cell>
          <cell r="AI60">
            <v>5685</v>
          </cell>
          <cell r="AJ60">
            <v>1713</v>
          </cell>
          <cell r="AK60">
            <v>239</v>
          </cell>
          <cell r="AL60">
            <v>1952</v>
          </cell>
          <cell r="AM60">
            <v>163</v>
          </cell>
          <cell r="AN60">
            <v>2115</v>
          </cell>
          <cell r="AO60">
            <v>239</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E60">
            <v>2.6</v>
          </cell>
          <cell r="BF60">
            <v>4.2</v>
          </cell>
          <cell r="BG60">
            <v>1.2</v>
          </cell>
          <cell r="BH60">
            <v>0.9</v>
          </cell>
          <cell r="BI60">
            <v>1.1000000000000001</v>
          </cell>
          <cell r="BJ60">
            <v>0</v>
          </cell>
          <cell r="BK60">
            <v>0.1</v>
          </cell>
          <cell r="BN60">
            <v>6082</v>
          </cell>
          <cell r="BO60">
            <v>1979</v>
          </cell>
          <cell r="BP60">
            <v>274</v>
          </cell>
          <cell r="BQ60">
            <v>2253</v>
          </cell>
          <cell r="BR60">
            <v>163</v>
          </cell>
          <cell r="BS60">
            <v>2416</v>
          </cell>
          <cell r="BT60">
            <v>239</v>
          </cell>
          <cell r="BU60">
            <v>465</v>
          </cell>
          <cell r="BV60">
            <v>3121</v>
          </cell>
          <cell r="BW60">
            <v>1975</v>
          </cell>
          <cell r="BX60">
            <v>11178</v>
          </cell>
          <cell r="BY60">
            <v>848</v>
          </cell>
          <cell r="BZ60">
            <v>-227</v>
          </cell>
          <cell r="CA60">
            <v>11799</v>
          </cell>
          <cell r="CB60">
            <v>0</v>
          </cell>
          <cell r="CC60">
            <v>0</v>
          </cell>
          <cell r="CD60">
            <v>0</v>
          </cell>
          <cell r="CE60">
            <v>0</v>
          </cell>
          <cell r="CF60">
            <v>0</v>
          </cell>
          <cell r="CG60">
            <v>0</v>
          </cell>
          <cell r="CH60">
            <v>0</v>
          </cell>
          <cell r="CI60">
            <v>0</v>
          </cell>
          <cell r="CJ60">
            <v>0</v>
          </cell>
          <cell r="CK60">
            <v>0</v>
          </cell>
          <cell r="CL60">
            <v>6</v>
          </cell>
          <cell r="CM60">
            <v>6</v>
          </cell>
        </row>
        <row r="61">
          <cell r="A61">
            <v>26359</v>
          </cell>
          <cell r="D61">
            <v>5851</v>
          </cell>
          <cell r="E61">
            <v>1692</v>
          </cell>
          <cell r="F61">
            <v>252</v>
          </cell>
          <cell r="G61">
            <v>1944</v>
          </cell>
          <cell r="H61">
            <v>168</v>
          </cell>
          <cell r="I61">
            <v>2112</v>
          </cell>
          <cell r="J61">
            <v>247</v>
          </cell>
          <cell r="K61">
            <v>445</v>
          </cell>
          <cell r="L61">
            <v>2804</v>
          </cell>
          <cell r="M61">
            <v>1720</v>
          </cell>
          <cell r="N61">
            <v>10375</v>
          </cell>
          <cell r="O61">
            <v>904</v>
          </cell>
          <cell r="P61">
            <v>-108</v>
          </cell>
          <cell r="Q61">
            <v>11170</v>
          </cell>
          <cell r="T61">
            <v>2.2999999999999998</v>
          </cell>
          <cell r="U61">
            <v>0.2</v>
          </cell>
          <cell r="V61">
            <v>2.8</v>
          </cell>
          <cell r="W61">
            <v>0.5</v>
          </cell>
          <cell r="X61">
            <v>3.3</v>
          </cell>
          <cell r="Y61">
            <v>0.7</v>
          </cell>
          <cell r="Z61">
            <v>2.9</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O61">
            <v>247</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E61">
            <v>3</v>
          </cell>
          <cell r="BF61">
            <v>3.5</v>
          </cell>
          <cell r="BG61">
            <v>-0.8</v>
          </cell>
          <cell r="BH61">
            <v>-0.4</v>
          </cell>
          <cell r="BI61">
            <v>1.4</v>
          </cell>
          <cell r="BJ61">
            <v>8.5</v>
          </cell>
          <cell r="BK61">
            <v>1.7</v>
          </cell>
          <cell r="BN61">
            <v>5559</v>
          </cell>
          <cell r="BO61">
            <v>1442</v>
          </cell>
          <cell r="BP61">
            <v>218</v>
          </cell>
          <cell r="BQ61">
            <v>1660</v>
          </cell>
          <cell r="BR61">
            <v>168</v>
          </cell>
          <cell r="BS61">
            <v>1827</v>
          </cell>
          <cell r="BT61">
            <v>247</v>
          </cell>
          <cell r="BU61">
            <v>430</v>
          </cell>
          <cell r="BV61">
            <v>2504</v>
          </cell>
          <cell r="BW61">
            <v>1743</v>
          </cell>
          <cell r="BX61">
            <v>9805</v>
          </cell>
          <cell r="BY61">
            <v>888</v>
          </cell>
          <cell r="BZ61">
            <v>-89</v>
          </cell>
          <cell r="CA61">
            <v>10604</v>
          </cell>
          <cell r="CB61">
            <v>1</v>
          </cell>
          <cell r="CC61">
            <v>0</v>
          </cell>
          <cell r="CD61">
            <v>0</v>
          </cell>
          <cell r="CE61">
            <v>0</v>
          </cell>
          <cell r="CF61">
            <v>0</v>
          </cell>
          <cell r="CG61">
            <v>0</v>
          </cell>
          <cell r="CH61">
            <v>0</v>
          </cell>
          <cell r="CI61">
            <v>0</v>
          </cell>
          <cell r="CJ61">
            <v>0</v>
          </cell>
          <cell r="CK61">
            <v>1</v>
          </cell>
          <cell r="CL61">
            <v>-2</v>
          </cell>
          <cell r="CM61">
            <v>-3</v>
          </cell>
        </row>
        <row r="62">
          <cell r="A62">
            <v>26451</v>
          </cell>
          <cell r="D62">
            <v>6002</v>
          </cell>
          <cell r="E62">
            <v>1716</v>
          </cell>
          <cell r="F62">
            <v>261</v>
          </cell>
          <cell r="G62">
            <v>1977</v>
          </cell>
          <cell r="H62">
            <v>177</v>
          </cell>
          <cell r="I62">
            <v>2154</v>
          </cell>
          <cell r="J62">
            <v>254</v>
          </cell>
          <cell r="K62">
            <v>463</v>
          </cell>
          <cell r="L62">
            <v>2872</v>
          </cell>
          <cell r="M62">
            <v>1738</v>
          </cell>
          <cell r="N62">
            <v>10612</v>
          </cell>
          <cell r="O62">
            <v>941</v>
          </cell>
          <cell r="P62">
            <v>-138</v>
          </cell>
          <cell r="Q62">
            <v>11415</v>
          </cell>
          <cell r="T62">
            <v>2.6</v>
          </cell>
          <cell r="U62">
            <v>1.4</v>
          </cell>
          <cell r="V62">
            <v>3.5</v>
          </cell>
          <cell r="W62">
            <v>1.7</v>
          </cell>
          <cell r="X62">
            <v>5.6</v>
          </cell>
          <cell r="Y62">
            <v>2</v>
          </cell>
          <cell r="Z62">
            <v>3</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O62">
            <v>255</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E62">
            <v>3.3</v>
          </cell>
          <cell r="BF62">
            <v>5.7</v>
          </cell>
          <cell r="BG62">
            <v>4.8</v>
          </cell>
          <cell r="BH62">
            <v>2.9</v>
          </cell>
          <cell r="BI62">
            <v>3.4</v>
          </cell>
          <cell r="BJ62">
            <v>6.1</v>
          </cell>
          <cell r="BK62">
            <v>3.9</v>
          </cell>
          <cell r="BN62">
            <v>6057</v>
          </cell>
          <cell r="BO62">
            <v>1648</v>
          </cell>
          <cell r="BP62">
            <v>225</v>
          </cell>
          <cell r="BQ62">
            <v>1872</v>
          </cell>
          <cell r="BR62">
            <v>176</v>
          </cell>
          <cell r="BS62">
            <v>2048</v>
          </cell>
          <cell r="BT62">
            <v>255</v>
          </cell>
          <cell r="BU62">
            <v>406</v>
          </cell>
          <cell r="BV62">
            <v>2709</v>
          </cell>
          <cell r="BW62">
            <v>1500</v>
          </cell>
          <cell r="BX62">
            <v>10266</v>
          </cell>
          <cell r="BY62">
            <v>994</v>
          </cell>
          <cell r="BZ62">
            <v>52</v>
          </cell>
          <cell r="CA62">
            <v>11313</v>
          </cell>
          <cell r="CB62">
            <v>0</v>
          </cell>
          <cell r="CC62">
            <v>0</v>
          </cell>
          <cell r="CD62">
            <v>0</v>
          </cell>
          <cell r="CE62">
            <v>0</v>
          </cell>
          <cell r="CF62">
            <v>0</v>
          </cell>
          <cell r="CG62">
            <v>0</v>
          </cell>
          <cell r="CH62">
            <v>0</v>
          </cell>
          <cell r="CI62">
            <v>0</v>
          </cell>
          <cell r="CJ62">
            <v>0</v>
          </cell>
          <cell r="CK62">
            <v>0</v>
          </cell>
          <cell r="CL62">
            <v>2</v>
          </cell>
          <cell r="CM62">
            <v>1</v>
          </cell>
        </row>
        <row r="63">
          <cell r="A63">
            <v>26543</v>
          </cell>
          <cell r="D63">
            <v>6159</v>
          </cell>
          <cell r="E63">
            <v>1791</v>
          </cell>
          <cell r="F63">
            <v>273</v>
          </cell>
          <cell r="G63">
            <v>2065</v>
          </cell>
          <cell r="H63">
            <v>188</v>
          </cell>
          <cell r="I63">
            <v>2253</v>
          </cell>
          <cell r="J63">
            <v>262</v>
          </cell>
          <cell r="K63">
            <v>479</v>
          </cell>
          <cell r="L63">
            <v>2994</v>
          </cell>
          <cell r="M63">
            <v>1798</v>
          </cell>
          <cell r="N63">
            <v>10951</v>
          </cell>
          <cell r="O63">
            <v>970</v>
          </cell>
          <cell r="P63">
            <v>-188</v>
          </cell>
          <cell r="Q63">
            <v>11734</v>
          </cell>
          <cell r="T63">
            <v>2.6</v>
          </cell>
          <cell r="U63">
            <v>4.4000000000000004</v>
          </cell>
          <cell r="V63">
            <v>4.8</v>
          </cell>
          <cell r="W63">
            <v>4.5</v>
          </cell>
          <cell r="X63">
            <v>6.2</v>
          </cell>
          <cell r="Y63">
            <v>4.5999999999999996</v>
          </cell>
          <cell r="Z63">
            <v>3</v>
          </cell>
          <cell r="AA63">
            <v>3.3</v>
          </cell>
          <cell r="AB63">
            <v>4.3</v>
          </cell>
          <cell r="AC63">
            <v>3.4</v>
          </cell>
          <cell r="AD63">
            <v>3.2</v>
          </cell>
          <cell r="AE63">
            <v>3.2</v>
          </cell>
          <cell r="AF63">
            <v>2.8</v>
          </cell>
          <cell r="AI63">
            <v>6157</v>
          </cell>
          <cell r="AJ63">
            <v>1773</v>
          </cell>
          <cell r="AK63">
            <v>279</v>
          </cell>
          <cell r="AL63">
            <v>2052</v>
          </cell>
          <cell r="AM63">
            <v>190</v>
          </cell>
          <cell r="AN63">
            <v>2242</v>
          </cell>
          <cell r="AO63">
            <v>262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E63">
            <v>2.8</v>
          </cell>
          <cell r="BF63">
            <v>1.5</v>
          </cell>
          <cell r="BG63">
            <v>3</v>
          </cell>
          <cell r="BH63">
            <v>2.1</v>
          </cell>
          <cell r="BI63">
            <v>2.4</v>
          </cell>
          <cell r="BJ63">
            <v>-3.2</v>
          </cell>
          <cell r="BK63">
            <v>1.4</v>
          </cell>
          <cell r="BN63">
            <v>6104</v>
          </cell>
          <cell r="BO63">
            <v>1807</v>
          </cell>
          <cell r="BP63">
            <v>307</v>
          </cell>
          <cell r="BQ63">
            <v>2115</v>
          </cell>
          <cell r="BR63">
            <v>190</v>
          </cell>
          <cell r="BS63">
            <v>2305</v>
          </cell>
          <cell r="BT63">
            <v>262</v>
          </cell>
          <cell r="BU63">
            <v>513</v>
          </cell>
          <cell r="BV63">
            <v>3079</v>
          </cell>
          <cell r="BW63">
            <v>1810</v>
          </cell>
          <cell r="BX63">
            <v>10992</v>
          </cell>
          <cell r="BY63">
            <v>923</v>
          </cell>
          <cell r="BZ63">
            <v>-245</v>
          </cell>
          <cell r="CA63">
            <v>11670</v>
          </cell>
          <cell r="CB63">
            <v>-1</v>
          </cell>
          <cell r="CC63">
            <v>0</v>
          </cell>
          <cell r="CD63">
            <v>0</v>
          </cell>
          <cell r="CE63">
            <v>0</v>
          </cell>
          <cell r="CF63">
            <v>0</v>
          </cell>
          <cell r="CG63">
            <v>0</v>
          </cell>
          <cell r="CH63">
            <v>0</v>
          </cell>
          <cell r="CI63">
            <v>0</v>
          </cell>
          <cell r="CJ63">
            <v>0</v>
          </cell>
          <cell r="CK63">
            <v>0</v>
          </cell>
          <cell r="CL63">
            <v>3</v>
          </cell>
          <cell r="CM63">
            <v>3</v>
          </cell>
        </row>
        <row r="64">
          <cell r="A64">
            <v>26634</v>
          </cell>
          <cell r="D64">
            <v>6350</v>
          </cell>
          <cell r="E64">
            <v>1895</v>
          </cell>
          <cell r="F64">
            <v>282</v>
          </cell>
          <cell r="G64">
            <v>2177</v>
          </cell>
          <cell r="H64">
            <v>198</v>
          </cell>
          <cell r="I64">
            <v>2375</v>
          </cell>
          <cell r="J64">
            <v>271</v>
          </cell>
          <cell r="K64">
            <v>494</v>
          </cell>
          <cell r="L64">
            <v>3139</v>
          </cell>
          <cell r="M64">
            <v>1863</v>
          </cell>
          <cell r="N64">
            <v>11353</v>
          </cell>
          <cell r="O64">
            <v>985</v>
          </cell>
          <cell r="P64">
            <v>-214</v>
          </cell>
          <cell r="Q64">
            <v>12124</v>
          </cell>
          <cell r="T64">
            <v>3.1</v>
          </cell>
          <cell r="U64">
            <v>5.8</v>
          </cell>
          <cell r="V64">
            <v>3</v>
          </cell>
          <cell r="W64">
            <v>5.4</v>
          </cell>
          <cell r="X64">
            <v>5.2</v>
          </cell>
          <cell r="Y64">
            <v>5.4</v>
          </cell>
          <cell r="Z64">
            <v>3.4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O64">
            <v>270</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E64">
            <v>3.1</v>
          </cell>
          <cell r="BF64">
            <v>4.5</v>
          </cell>
          <cell r="BG64">
            <v>5.3</v>
          </cell>
          <cell r="BH64">
            <v>3.5</v>
          </cell>
          <cell r="BI64">
            <v>3.7</v>
          </cell>
          <cell r="BJ64">
            <v>7.7</v>
          </cell>
          <cell r="BK64">
            <v>3.3</v>
          </cell>
          <cell r="BN64">
            <v>6708</v>
          </cell>
          <cell r="BO64">
            <v>2205</v>
          </cell>
          <cell r="BP64">
            <v>326</v>
          </cell>
          <cell r="BQ64">
            <v>2531</v>
          </cell>
          <cell r="BR64">
            <v>198</v>
          </cell>
          <cell r="BS64">
            <v>2729</v>
          </cell>
          <cell r="BT64">
            <v>270</v>
          </cell>
          <cell r="BU64">
            <v>539</v>
          </cell>
          <cell r="BV64">
            <v>3537</v>
          </cell>
          <cell r="BW64">
            <v>2287</v>
          </cell>
          <cell r="BX64">
            <v>12533</v>
          </cell>
          <cell r="BY64">
            <v>1021</v>
          </cell>
          <cell r="BZ64">
            <v>-420</v>
          </cell>
          <cell r="CA64">
            <v>13134</v>
          </cell>
          <cell r="CB64">
            <v>0</v>
          </cell>
          <cell r="CC64">
            <v>0</v>
          </cell>
          <cell r="CD64">
            <v>0</v>
          </cell>
          <cell r="CE64">
            <v>0</v>
          </cell>
          <cell r="CF64">
            <v>0</v>
          </cell>
          <cell r="CG64">
            <v>0</v>
          </cell>
          <cell r="CH64">
            <v>0</v>
          </cell>
          <cell r="CI64">
            <v>0</v>
          </cell>
          <cell r="CJ64">
            <v>0</v>
          </cell>
          <cell r="CK64">
            <v>-1</v>
          </cell>
          <cell r="CL64">
            <v>3</v>
          </cell>
          <cell r="CM64">
            <v>4</v>
          </cell>
        </row>
        <row r="65">
          <cell r="A65">
            <v>26724</v>
          </cell>
          <cell r="D65">
            <v>6612</v>
          </cell>
          <cell r="E65">
            <v>2014</v>
          </cell>
          <cell r="F65">
            <v>287</v>
          </cell>
          <cell r="G65">
            <v>2301</v>
          </cell>
          <cell r="H65">
            <v>202</v>
          </cell>
          <cell r="I65">
            <v>2503</v>
          </cell>
          <cell r="J65">
            <v>280</v>
          </cell>
          <cell r="K65">
            <v>511</v>
          </cell>
          <cell r="L65">
            <v>3294</v>
          </cell>
          <cell r="M65">
            <v>1985</v>
          </cell>
          <cell r="N65">
            <v>11892</v>
          </cell>
          <cell r="O65">
            <v>1002</v>
          </cell>
          <cell r="P65">
            <v>-259</v>
          </cell>
          <cell r="Q65">
            <v>12635</v>
          </cell>
          <cell r="T65">
            <v>4.0999999999999996</v>
          </cell>
          <cell r="U65">
            <v>6.3</v>
          </cell>
          <cell r="V65">
            <v>1.9</v>
          </cell>
          <cell r="W65">
            <v>5.7</v>
          </cell>
          <cell r="X65">
            <v>2.1</v>
          </cell>
          <cell r="Y65">
            <v>5.4</v>
          </cell>
          <cell r="Z65">
            <v>3.6</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O65">
            <v>280</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E65">
            <v>3.8</v>
          </cell>
          <cell r="BF65">
            <v>2.2000000000000002</v>
          </cell>
          <cell r="BG65">
            <v>5.5</v>
          </cell>
          <cell r="BH65">
            <v>10.3</v>
          </cell>
          <cell r="BI65">
            <v>5.4</v>
          </cell>
          <cell r="BJ65">
            <v>0.8</v>
          </cell>
          <cell r="BK65">
            <v>5</v>
          </cell>
          <cell r="BN65">
            <v>6181</v>
          </cell>
          <cell r="BO65">
            <v>1770</v>
          </cell>
          <cell r="BP65">
            <v>238</v>
          </cell>
          <cell r="BQ65">
            <v>2008</v>
          </cell>
          <cell r="BR65">
            <v>203</v>
          </cell>
          <cell r="BS65">
            <v>2211</v>
          </cell>
          <cell r="BT65">
            <v>280</v>
          </cell>
          <cell r="BU65">
            <v>492</v>
          </cell>
          <cell r="BV65">
            <v>2983</v>
          </cell>
          <cell r="BW65">
            <v>1889</v>
          </cell>
          <cell r="BX65">
            <v>11054</v>
          </cell>
          <cell r="BY65">
            <v>1005</v>
          </cell>
          <cell r="BZ65">
            <v>-136</v>
          </cell>
          <cell r="CA65">
            <v>11922</v>
          </cell>
          <cell r="CB65">
            <v>1</v>
          </cell>
          <cell r="CC65">
            <v>0</v>
          </cell>
          <cell r="CD65">
            <v>1</v>
          </cell>
          <cell r="CE65">
            <v>0</v>
          </cell>
          <cell r="CF65">
            <v>0</v>
          </cell>
          <cell r="CG65">
            <v>0</v>
          </cell>
          <cell r="CH65">
            <v>0</v>
          </cell>
          <cell r="CI65">
            <v>1</v>
          </cell>
          <cell r="CJ65">
            <v>0</v>
          </cell>
          <cell r="CK65">
            <v>0</v>
          </cell>
          <cell r="CL65">
            <v>3</v>
          </cell>
          <cell r="CM65">
            <v>3</v>
          </cell>
        </row>
        <row r="66">
          <cell r="A66">
            <v>26816</v>
          </cell>
          <cell r="D66">
            <v>6932</v>
          </cell>
          <cell r="E66">
            <v>2124</v>
          </cell>
          <cell r="F66">
            <v>286</v>
          </cell>
          <cell r="G66">
            <v>2410</v>
          </cell>
          <cell r="H66">
            <v>200</v>
          </cell>
          <cell r="I66">
            <v>2610</v>
          </cell>
          <cell r="J66">
            <v>290</v>
          </cell>
          <cell r="K66">
            <v>532</v>
          </cell>
          <cell r="L66">
            <v>3431</v>
          </cell>
          <cell r="M66">
            <v>2175</v>
          </cell>
          <cell r="N66">
            <v>12539</v>
          </cell>
          <cell r="O66">
            <v>1047</v>
          </cell>
          <cell r="P66">
            <v>-274</v>
          </cell>
          <cell r="Q66">
            <v>13312</v>
          </cell>
          <cell r="T66">
            <v>4.8</v>
          </cell>
          <cell r="U66">
            <v>5.4</v>
          </cell>
          <cell r="V66">
            <v>-0.3</v>
          </cell>
          <cell r="W66">
            <v>4.7</v>
          </cell>
          <cell r="X66">
            <v>-1.1000000000000001</v>
          </cell>
          <cell r="Y66">
            <v>4.3</v>
          </cell>
          <cell r="Z66">
            <v>3.5</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O66">
            <v>292</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E66">
            <v>4.4000000000000004</v>
          </cell>
          <cell r="BF66">
            <v>5</v>
          </cell>
          <cell r="BG66">
            <v>2.8</v>
          </cell>
          <cell r="BH66">
            <v>-1.5</v>
          </cell>
          <cell r="BI66">
            <v>3.8</v>
          </cell>
          <cell r="BJ66">
            <v>-0.8</v>
          </cell>
          <cell r="BK66">
            <v>4.7</v>
          </cell>
          <cell r="BN66">
            <v>6968</v>
          </cell>
          <cell r="BO66">
            <v>1971</v>
          </cell>
          <cell r="BP66">
            <v>263</v>
          </cell>
          <cell r="BQ66">
            <v>2234</v>
          </cell>
          <cell r="BR66">
            <v>203</v>
          </cell>
          <cell r="BS66">
            <v>2437</v>
          </cell>
          <cell r="BT66">
            <v>292</v>
          </cell>
          <cell r="BU66">
            <v>463</v>
          </cell>
          <cell r="BV66">
            <v>3192</v>
          </cell>
          <cell r="BW66">
            <v>1716</v>
          </cell>
          <cell r="BX66">
            <v>11876</v>
          </cell>
          <cell r="BY66">
            <v>1015</v>
          </cell>
          <cell r="BZ66">
            <v>138</v>
          </cell>
          <cell r="CA66">
            <v>13029</v>
          </cell>
          <cell r="CB66">
            <v>0</v>
          </cell>
          <cell r="CC66">
            <v>0</v>
          </cell>
          <cell r="CD66">
            <v>0</v>
          </cell>
          <cell r="CE66">
            <v>0</v>
          </cell>
          <cell r="CF66">
            <v>0</v>
          </cell>
          <cell r="CG66">
            <v>0</v>
          </cell>
          <cell r="CH66">
            <v>1</v>
          </cell>
          <cell r="CI66">
            <v>0</v>
          </cell>
          <cell r="CJ66">
            <v>0</v>
          </cell>
          <cell r="CK66">
            <v>0</v>
          </cell>
          <cell r="CL66">
            <v>0</v>
          </cell>
          <cell r="CM66">
            <v>-1</v>
          </cell>
        </row>
        <row r="67">
          <cell r="A67">
            <v>26908</v>
          </cell>
          <cell r="D67">
            <v>7290</v>
          </cell>
          <cell r="E67">
            <v>2205</v>
          </cell>
          <cell r="F67">
            <v>284</v>
          </cell>
          <cell r="G67">
            <v>2488</v>
          </cell>
          <cell r="H67">
            <v>196</v>
          </cell>
          <cell r="I67">
            <v>2684</v>
          </cell>
          <cell r="J67">
            <v>300</v>
          </cell>
          <cell r="K67">
            <v>553</v>
          </cell>
          <cell r="L67">
            <v>3536</v>
          </cell>
          <cell r="M67">
            <v>2328</v>
          </cell>
          <cell r="N67">
            <v>13155</v>
          </cell>
          <cell r="O67">
            <v>1122</v>
          </cell>
          <cell r="P67">
            <v>-184</v>
          </cell>
          <cell r="Q67">
            <v>14092</v>
          </cell>
          <cell r="T67">
            <v>5.2</v>
          </cell>
          <cell r="U67">
            <v>3.8</v>
          </cell>
          <cell r="V67">
            <v>-0.8</v>
          </cell>
          <cell r="W67">
            <v>3.3</v>
          </cell>
          <cell r="X67">
            <v>-2.2999999999999998</v>
          </cell>
          <cell r="Y67">
            <v>2.8</v>
          </cell>
          <cell r="Z67">
            <v>3.4</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O67">
            <v>299</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E67">
            <v>2.2999999999999998</v>
          </cell>
          <cell r="BF67">
            <v>3.4</v>
          </cell>
          <cell r="BG67">
            <v>5.0999999999999996</v>
          </cell>
          <cell r="BH67">
            <v>24.4</v>
          </cell>
          <cell r="BI67">
            <v>7.8</v>
          </cell>
          <cell r="BJ67">
            <v>11.7</v>
          </cell>
          <cell r="BK67">
            <v>5.6</v>
          </cell>
          <cell r="BN67">
            <v>7235</v>
          </cell>
          <cell r="BO67">
            <v>2278</v>
          </cell>
          <cell r="BP67">
            <v>312</v>
          </cell>
          <cell r="BQ67">
            <v>2590</v>
          </cell>
          <cell r="BR67">
            <v>193</v>
          </cell>
          <cell r="BS67">
            <v>2783</v>
          </cell>
          <cell r="BT67">
            <v>299</v>
          </cell>
          <cell r="BU67">
            <v>597</v>
          </cell>
          <cell r="BV67">
            <v>3679</v>
          </cell>
          <cell r="BW67">
            <v>2293</v>
          </cell>
          <cell r="BX67">
            <v>13207</v>
          </cell>
          <cell r="BY67">
            <v>1106</v>
          </cell>
          <cell r="BZ67">
            <v>-435</v>
          </cell>
          <cell r="CA67">
            <v>13877</v>
          </cell>
          <cell r="CB67">
            <v>0</v>
          </cell>
          <cell r="CC67">
            <v>0</v>
          </cell>
          <cell r="CD67">
            <v>0</v>
          </cell>
          <cell r="CE67">
            <v>0</v>
          </cell>
          <cell r="CF67">
            <v>0</v>
          </cell>
          <cell r="CG67">
            <v>0</v>
          </cell>
          <cell r="CH67">
            <v>0</v>
          </cell>
          <cell r="CI67">
            <v>0</v>
          </cell>
          <cell r="CJ67">
            <v>0</v>
          </cell>
          <cell r="CK67">
            <v>0</v>
          </cell>
          <cell r="CL67">
            <v>-3</v>
          </cell>
          <cell r="CM67">
            <v>-4</v>
          </cell>
        </row>
        <row r="68">
          <cell r="A68">
            <v>26999</v>
          </cell>
          <cell r="D68">
            <v>7659</v>
          </cell>
          <cell r="E68">
            <v>2194</v>
          </cell>
          <cell r="F68">
            <v>288</v>
          </cell>
          <cell r="G68">
            <v>2482</v>
          </cell>
          <cell r="H68">
            <v>194</v>
          </cell>
          <cell r="I68">
            <v>2675</v>
          </cell>
          <cell r="J68">
            <v>312</v>
          </cell>
          <cell r="K68">
            <v>575</v>
          </cell>
          <cell r="L68">
            <v>3563</v>
          </cell>
          <cell r="M68">
            <v>2436</v>
          </cell>
          <cell r="N68">
            <v>13658</v>
          </cell>
          <cell r="O68">
            <v>1208</v>
          </cell>
          <cell r="P68">
            <v>-61</v>
          </cell>
          <cell r="Q68">
            <v>14805</v>
          </cell>
          <cell r="T68">
            <v>5.0999999999999996</v>
          </cell>
          <cell r="U68">
            <v>-0.5</v>
          </cell>
          <cell r="V68">
            <v>1.5</v>
          </cell>
          <cell r="W68">
            <v>-0.3</v>
          </cell>
          <cell r="X68">
            <v>-0.8</v>
          </cell>
          <cell r="Y68">
            <v>-0.3</v>
          </cell>
          <cell r="Z68">
            <v>4.2</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O68">
            <v>311</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E68">
            <v>4.0999999999999996</v>
          </cell>
          <cell r="BF68">
            <v>5.2</v>
          </cell>
          <cell r="BG68">
            <v>-1.2</v>
          </cell>
          <cell r="BH68">
            <v>-3.5</v>
          </cell>
          <cell r="BI68">
            <v>1.9</v>
          </cell>
          <cell r="BJ68">
            <v>10.3</v>
          </cell>
          <cell r="BK68">
            <v>6.6</v>
          </cell>
          <cell r="BN68">
            <v>8128</v>
          </cell>
          <cell r="BO68">
            <v>2565</v>
          </cell>
          <cell r="BP68">
            <v>311</v>
          </cell>
          <cell r="BQ68">
            <v>2877</v>
          </cell>
          <cell r="BR68">
            <v>194</v>
          </cell>
          <cell r="BS68">
            <v>3070</v>
          </cell>
          <cell r="BT68">
            <v>311</v>
          </cell>
          <cell r="BU68">
            <v>628</v>
          </cell>
          <cell r="BV68">
            <v>4010</v>
          </cell>
          <cell r="BW68">
            <v>3032</v>
          </cell>
          <cell r="BX68">
            <v>15170</v>
          </cell>
          <cell r="BY68">
            <v>1266</v>
          </cell>
          <cell r="BZ68">
            <v>-98</v>
          </cell>
          <cell r="CA68">
            <v>16338</v>
          </cell>
          <cell r="CB68">
            <v>0</v>
          </cell>
          <cell r="CC68">
            <v>0</v>
          </cell>
          <cell r="CD68">
            <v>0</v>
          </cell>
          <cell r="CE68">
            <v>0</v>
          </cell>
          <cell r="CF68">
            <v>1</v>
          </cell>
          <cell r="CG68">
            <v>0</v>
          </cell>
          <cell r="CH68">
            <v>0</v>
          </cell>
          <cell r="CI68">
            <v>-1</v>
          </cell>
          <cell r="CJ68">
            <v>0</v>
          </cell>
          <cell r="CK68">
            <v>0</v>
          </cell>
          <cell r="CL68">
            <v>-8</v>
          </cell>
          <cell r="CM68">
            <v>-8</v>
          </cell>
        </row>
        <row r="69">
          <cell r="A69">
            <v>27089</v>
          </cell>
          <cell r="D69">
            <v>8149</v>
          </cell>
          <cell r="E69">
            <v>2092</v>
          </cell>
          <cell r="F69">
            <v>291</v>
          </cell>
          <cell r="G69">
            <v>2383</v>
          </cell>
          <cell r="H69">
            <v>201</v>
          </cell>
          <cell r="I69">
            <v>2585</v>
          </cell>
          <cell r="J69">
            <v>332</v>
          </cell>
          <cell r="K69">
            <v>603</v>
          </cell>
          <cell r="L69">
            <v>3519</v>
          </cell>
          <cell r="M69">
            <v>2451</v>
          </cell>
          <cell r="N69">
            <v>14120</v>
          </cell>
          <cell r="O69">
            <v>1284</v>
          </cell>
          <cell r="P69">
            <v>-16</v>
          </cell>
          <cell r="Q69">
            <v>15388</v>
          </cell>
          <cell r="T69">
            <v>6.4</v>
          </cell>
          <cell r="U69">
            <v>-4.5999999999999996</v>
          </cell>
          <cell r="V69">
            <v>1.2</v>
          </cell>
          <cell r="W69">
            <v>-4</v>
          </cell>
          <cell r="X69">
            <v>3.8</v>
          </cell>
          <cell r="Y69">
            <v>-3.4</v>
          </cell>
          <cell r="Z69">
            <v>6.4</v>
          </cell>
          <cell r="AA69">
            <v>4.8</v>
          </cell>
          <cell r="AB69">
            <v>-1.2</v>
          </cell>
          <cell r="AC69">
            <v>0.6</v>
          </cell>
          <cell r="AD69">
            <v>3.4</v>
          </cell>
          <cell r="AE69">
            <v>6.3</v>
          </cell>
          <cell r="AF69">
            <v>3.9</v>
          </cell>
          <cell r="AI69">
            <v>8161</v>
          </cell>
          <cell r="AJ69">
            <v>2191</v>
          </cell>
          <cell r="AK69">
            <v>298</v>
          </cell>
          <cell r="AL69">
            <v>2489</v>
          </cell>
          <cell r="AM69">
            <v>201</v>
          </cell>
          <cell r="AN69">
            <v>2689</v>
          </cell>
          <cell r="AO69">
            <v>331</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E69">
            <v>6.3</v>
          </cell>
          <cell r="BF69">
            <v>2.6</v>
          </cell>
          <cell r="BG69">
            <v>2.2999999999999998</v>
          </cell>
          <cell r="BH69">
            <v>-4.3</v>
          </cell>
          <cell r="BI69">
            <v>3.5</v>
          </cell>
          <cell r="BJ69">
            <v>2.5</v>
          </cell>
          <cell r="BK69">
            <v>3.5</v>
          </cell>
          <cell r="BN69">
            <v>7587</v>
          </cell>
          <cell r="BO69">
            <v>1880</v>
          </cell>
          <cell r="BP69">
            <v>259</v>
          </cell>
          <cell r="BQ69">
            <v>2138</v>
          </cell>
          <cell r="BR69">
            <v>201</v>
          </cell>
          <cell r="BS69">
            <v>2339</v>
          </cell>
          <cell r="BT69">
            <v>331</v>
          </cell>
          <cell r="BU69">
            <v>577</v>
          </cell>
          <cell r="BV69">
            <v>3247</v>
          </cell>
          <cell r="BW69">
            <v>2539</v>
          </cell>
          <cell r="BX69">
            <v>13373</v>
          </cell>
          <cell r="BY69">
            <v>1261</v>
          </cell>
          <cell r="BZ69">
            <v>155</v>
          </cell>
          <cell r="CA69">
            <v>14789</v>
          </cell>
          <cell r="CB69">
            <v>-1</v>
          </cell>
          <cell r="CC69">
            <v>0</v>
          </cell>
          <cell r="CD69">
            <v>0</v>
          </cell>
          <cell r="CE69">
            <v>0</v>
          </cell>
          <cell r="CF69">
            <v>0</v>
          </cell>
          <cell r="CG69">
            <v>0</v>
          </cell>
          <cell r="CH69">
            <v>0</v>
          </cell>
          <cell r="CI69">
            <v>0</v>
          </cell>
          <cell r="CJ69">
            <v>0</v>
          </cell>
          <cell r="CK69">
            <v>0</v>
          </cell>
          <cell r="CL69">
            <v>-8</v>
          </cell>
          <cell r="CM69">
            <v>-7</v>
          </cell>
        </row>
        <row r="70">
          <cell r="A70">
            <v>27181</v>
          </cell>
          <cell r="D70">
            <v>8822</v>
          </cell>
          <cell r="E70">
            <v>2018</v>
          </cell>
          <cell r="F70">
            <v>291</v>
          </cell>
          <cell r="G70">
            <v>2309</v>
          </cell>
          <cell r="H70">
            <v>218</v>
          </cell>
          <cell r="I70">
            <v>2527</v>
          </cell>
          <cell r="J70">
            <v>360</v>
          </cell>
          <cell r="K70">
            <v>634</v>
          </cell>
          <cell r="L70">
            <v>3522</v>
          </cell>
          <cell r="M70">
            <v>2374</v>
          </cell>
          <cell r="N70">
            <v>14718</v>
          </cell>
          <cell r="O70">
            <v>1360</v>
          </cell>
          <cell r="P70">
            <v>-90</v>
          </cell>
          <cell r="Q70">
            <v>15987</v>
          </cell>
          <cell r="T70">
            <v>8.3000000000000007</v>
          </cell>
          <cell r="U70">
            <v>-3.5</v>
          </cell>
          <cell r="V70">
            <v>-0.1</v>
          </cell>
          <cell r="W70">
            <v>-3.1</v>
          </cell>
          <cell r="X70">
            <v>8.4</v>
          </cell>
          <cell r="Y70">
            <v>-2.2000000000000002</v>
          </cell>
          <cell r="Z70">
            <v>8.5</v>
          </cell>
          <cell r="AA70">
            <v>5.2</v>
          </cell>
          <cell r="AB70">
            <v>0.1</v>
          </cell>
          <cell r="AC70">
            <v>-3.2</v>
          </cell>
          <cell r="AD70">
            <v>4.2</v>
          </cell>
          <cell r="AE70">
            <v>5.9</v>
          </cell>
          <cell r="AF70">
            <v>3.9</v>
          </cell>
          <cell r="AI70">
            <v>8653</v>
          </cell>
          <cell r="AJ70">
            <v>1877</v>
          </cell>
          <cell r="AK70">
            <v>310</v>
          </cell>
          <cell r="AL70">
            <v>2187</v>
          </cell>
          <cell r="AM70">
            <v>215</v>
          </cell>
          <cell r="AN70">
            <v>2401</v>
          </cell>
          <cell r="AO70">
            <v>359</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E70">
            <v>8.1999999999999993</v>
          </cell>
          <cell r="BF70">
            <v>6.6</v>
          </cell>
          <cell r="BG70">
            <v>-6.1</v>
          </cell>
          <cell r="BH70">
            <v>12.3</v>
          </cell>
          <cell r="BI70">
            <v>3.9</v>
          </cell>
          <cell r="BJ70">
            <v>4.3</v>
          </cell>
          <cell r="BK70">
            <v>1.8</v>
          </cell>
          <cell r="BN70">
            <v>8816</v>
          </cell>
          <cell r="BO70">
            <v>1791</v>
          </cell>
          <cell r="BP70">
            <v>273</v>
          </cell>
          <cell r="BQ70">
            <v>2064</v>
          </cell>
          <cell r="BR70">
            <v>215</v>
          </cell>
          <cell r="BS70">
            <v>2279</v>
          </cell>
          <cell r="BT70">
            <v>359</v>
          </cell>
          <cell r="BU70">
            <v>549</v>
          </cell>
          <cell r="BV70">
            <v>3186</v>
          </cell>
          <cell r="BW70">
            <v>1983</v>
          </cell>
          <cell r="BX70">
            <v>13985</v>
          </cell>
          <cell r="BY70">
            <v>1332</v>
          </cell>
          <cell r="BZ70">
            <v>-40</v>
          </cell>
          <cell r="CA70">
            <v>15277</v>
          </cell>
          <cell r="CB70">
            <v>0</v>
          </cell>
          <cell r="CC70">
            <v>0</v>
          </cell>
          <cell r="CD70">
            <v>0</v>
          </cell>
          <cell r="CE70">
            <v>0</v>
          </cell>
          <cell r="CF70">
            <v>-1</v>
          </cell>
          <cell r="CG70">
            <v>-1</v>
          </cell>
          <cell r="CH70">
            <v>0</v>
          </cell>
          <cell r="CI70">
            <v>0</v>
          </cell>
          <cell r="CJ70">
            <v>0</v>
          </cell>
          <cell r="CK70">
            <v>0</v>
          </cell>
          <cell r="CL70">
            <v>-8</v>
          </cell>
          <cell r="CM70">
            <v>-9</v>
          </cell>
        </row>
        <row r="71">
          <cell r="A71">
            <v>27273</v>
          </cell>
          <cell r="D71">
            <v>9557</v>
          </cell>
          <cell r="E71">
            <v>2027</v>
          </cell>
          <cell r="F71">
            <v>287</v>
          </cell>
          <cell r="G71">
            <v>2313</v>
          </cell>
          <cell r="H71">
            <v>238</v>
          </cell>
          <cell r="I71">
            <v>2552</v>
          </cell>
          <cell r="J71">
            <v>392</v>
          </cell>
          <cell r="K71">
            <v>671</v>
          </cell>
          <cell r="L71">
            <v>3614</v>
          </cell>
          <cell r="M71">
            <v>2291</v>
          </cell>
          <cell r="N71">
            <v>15462</v>
          </cell>
          <cell r="O71">
            <v>1435</v>
          </cell>
          <cell r="P71">
            <v>-212</v>
          </cell>
          <cell r="Q71">
            <v>16685</v>
          </cell>
          <cell r="T71">
            <v>8.3000000000000007</v>
          </cell>
          <cell r="U71">
            <v>0.4</v>
          </cell>
          <cell r="V71">
            <v>-1.5</v>
          </cell>
          <cell r="W71">
            <v>0.2</v>
          </cell>
          <cell r="X71">
            <v>9.1999999999999993</v>
          </cell>
          <cell r="Y71">
            <v>1</v>
          </cell>
          <cell r="Z71">
            <v>8.8000000000000007</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O71">
            <v>395</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E71">
            <v>10.1</v>
          </cell>
          <cell r="BF71">
            <v>7.2</v>
          </cell>
          <cell r="BG71">
            <v>6.7</v>
          </cell>
          <cell r="BH71">
            <v>-17.100000000000001</v>
          </cell>
          <cell r="BI71">
            <v>5.7</v>
          </cell>
          <cell r="BJ71">
            <v>10.6</v>
          </cell>
          <cell r="BK71">
            <v>6.3</v>
          </cell>
          <cell r="BN71">
            <v>9534</v>
          </cell>
          <cell r="BO71">
            <v>2057</v>
          </cell>
          <cell r="BP71">
            <v>290</v>
          </cell>
          <cell r="BQ71">
            <v>2346</v>
          </cell>
          <cell r="BR71">
            <v>242</v>
          </cell>
          <cell r="BS71">
            <v>2588</v>
          </cell>
          <cell r="BT71">
            <v>395</v>
          </cell>
          <cell r="BU71">
            <v>739</v>
          </cell>
          <cell r="BV71">
            <v>3722</v>
          </cell>
          <cell r="BW71">
            <v>1943</v>
          </cell>
          <cell r="BX71">
            <v>15198</v>
          </cell>
          <cell r="BY71">
            <v>1451</v>
          </cell>
          <cell r="BZ71">
            <v>-215</v>
          </cell>
          <cell r="CA71">
            <v>16434</v>
          </cell>
          <cell r="CB71">
            <v>0</v>
          </cell>
          <cell r="CC71">
            <v>0</v>
          </cell>
          <cell r="CD71">
            <v>1</v>
          </cell>
          <cell r="CE71">
            <v>0</v>
          </cell>
          <cell r="CF71">
            <v>0</v>
          </cell>
          <cell r="CG71">
            <v>0</v>
          </cell>
          <cell r="CH71">
            <v>0</v>
          </cell>
          <cell r="CI71">
            <v>0</v>
          </cell>
          <cell r="CJ71">
            <v>0</v>
          </cell>
          <cell r="CK71">
            <v>0</v>
          </cell>
          <cell r="CL71">
            <v>-6</v>
          </cell>
          <cell r="CM71">
            <v>-6</v>
          </cell>
        </row>
        <row r="72">
          <cell r="A72">
            <v>27364</v>
          </cell>
          <cell r="D72">
            <v>10140</v>
          </cell>
          <cell r="E72">
            <v>2152</v>
          </cell>
          <cell r="F72">
            <v>291</v>
          </cell>
          <cell r="G72">
            <v>2442</v>
          </cell>
          <cell r="H72">
            <v>256</v>
          </cell>
          <cell r="I72">
            <v>2699</v>
          </cell>
          <cell r="J72">
            <v>422</v>
          </cell>
          <cell r="K72">
            <v>713</v>
          </cell>
          <cell r="L72">
            <v>3833</v>
          </cell>
          <cell r="M72">
            <v>2220</v>
          </cell>
          <cell r="N72">
            <v>16192</v>
          </cell>
          <cell r="O72">
            <v>1499</v>
          </cell>
          <cell r="P72">
            <v>-242</v>
          </cell>
          <cell r="Q72">
            <v>17449</v>
          </cell>
          <cell r="T72">
            <v>6.1</v>
          </cell>
          <cell r="U72">
            <v>6.2</v>
          </cell>
          <cell r="V72">
            <v>1.5</v>
          </cell>
          <cell r="W72">
            <v>5.6</v>
          </cell>
          <cell r="X72">
            <v>7.4</v>
          </cell>
          <cell r="Y72">
            <v>5.8</v>
          </cell>
          <cell r="Z72">
            <v>7.6</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O72">
            <v>422</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E72">
            <v>6.9</v>
          </cell>
          <cell r="BF72">
            <v>2.5</v>
          </cell>
          <cell r="BG72">
            <v>8.1999999999999993</v>
          </cell>
          <cell r="BH72">
            <v>2.7</v>
          </cell>
          <cell r="BI72">
            <v>5.4</v>
          </cell>
          <cell r="BJ72">
            <v>3</v>
          </cell>
          <cell r="BK72">
            <v>5.3</v>
          </cell>
          <cell r="BN72">
            <v>10819</v>
          </cell>
          <cell r="BO72">
            <v>2662</v>
          </cell>
          <cell r="BP72">
            <v>336</v>
          </cell>
          <cell r="BQ72">
            <v>2999</v>
          </cell>
          <cell r="BR72">
            <v>256</v>
          </cell>
          <cell r="BS72">
            <v>3255</v>
          </cell>
          <cell r="BT72">
            <v>422</v>
          </cell>
          <cell r="BU72">
            <v>752</v>
          </cell>
          <cell r="BV72">
            <v>4429</v>
          </cell>
          <cell r="BW72">
            <v>2948</v>
          </cell>
          <cell r="BX72">
            <v>18196</v>
          </cell>
          <cell r="BY72">
            <v>1542</v>
          </cell>
          <cell r="BZ72">
            <v>-348</v>
          </cell>
          <cell r="CA72">
            <v>19390</v>
          </cell>
          <cell r="CB72">
            <v>0</v>
          </cell>
          <cell r="CC72">
            <v>0</v>
          </cell>
          <cell r="CD72">
            <v>0</v>
          </cell>
          <cell r="CE72">
            <v>0</v>
          </cell>
          <cell r="CF72">
            <v>0</v>
          </cell>
          <cell r="CG72">
            <v>0</v>
          </cell>
          <cell r="CH72">
            <v>-1</v>
          </cell>
          <cell r="CI72">
            <v>0</v>
          </cell>
          <cell r="CJ72">
            <v>0</v>
          </cell>
          <cell r="CK72">
            <v>0</v>
          </cell>
          <cell r="CL72">
            <v>-2</v>
          </cell>
          <cell r="CM72">
            <v>-3</v>
          </cell>
        </row>
        <row r="73">
          <cell r="A73">
            <v>27454</v>
          </cell>
          <cell r="D73">
            <v>10492</v>
          </cell>
          <cell r="E73">
            <v>2324</v>
          </cell>
          <cell r="F73">
            <v>304</v>
          </cell>
          <cell r="G73">
            <v>2627</v>
          </cell>
          <cell r="H73">
            <v>263</v>
          </cell>
          <cell r="I73">
            <v>2890</v>
          </cell>
          <cell r="J73">
            <v>448</v>
          </cell>
          <cell r="K73">
            <v>757</v>
          </cell>
          <cell r="L73">
            <v>4095</v>
          </cell>
          <cell r="M73">
            <v>2218</v>
          </cell>
          <cell r="N73">
            <v>16805</v>
          </cell>
          <cell r="O73">
            <v>1552</v>
          </cell>
          <cell r="P73">
            <v>-231</v>
          </cell>
          <cell r="Q73">
            <v>18126</v>
          </cell>
          <cell r="T73">
            <v>3.5</v>
          </cell>
          <cell r="U73">
            <v>8</v>
          </cell>
          <cell r="V73">
            <v>4.4000000000000004</v>
          </cell>
          <cell r="W73">
            <v>7.6</v>
          </cell>
          <cell r="X73">
            <v>2.6</v>
          </cell>
          <cell r="Y73">
            <v>7.1</v>
          </cell>
          <cell r="Z73">
            <v>6.2</v>
          </cell>
          <cell r="AA73">
            <v>6.2</v>
          </cell>
          <cell r="AB73">
            <v>6.8</v>
          </cell>
          <cell r="AC73">
            <v>-0.1</v>
          </cell>
          <cell r="AD73">
            <v>3.8</v>
          </cell>
          <cell r="AE73">
            <v>3.6</v>
          </cell>
          <cell r="AF73">
            <v>3.9</v>
          </cell>
          <cell r="AI73">
            <v>10494</v>
          </cell>
          <cell r="AJ73">
            <v>2160</v>
          </cell>
          <cell r="AK73">
            <v>307</v>
          </cell>
          <cell r="AL73">
            <v>2467</v>
          </cell>
          <cell r="AM73">
            <v>263</v>
          </cell>
          <cell r="AN73">
            <v>2730</v>
          </cell>
          <cell r="AO73">
            <v>448</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E73">
            <v>6.1</v>
          </cell>
          <cell r="BF73">
            <v>10.199999999999999</v>
          </cell>
          <cell r="BG73">
            <v>0.7</v>
          </cell>
          <cell r="BH73">
            <v>2.2000000000000002</v>
          </cell>
          <cell r="BI73">
            <v>2.2999999999999998</v>
          </cell>
          <cell r="BJ73">
            <v>0.4</v>
          </cell>
          <cell r="BK73">
            <v>2</v>
          </cell>
          <cell r="BN73">
            <v>9804</v>
          </cell>
          <cell r="BO73">
            <v>1840</v>
          </cell>
          <cell r="BP73">
            <v>268</v>
          </cell>
          <cell r="BQ73">
            <v>2109</v>
          </cell>
          <cell r="BR73">
            <v>263</v>
          </cell>
          <cell r="BS73">
            <v>2372</v>
          </cell>
          <cell r="BT73">
            <v>448</v>
          </cell>
          <cell r="BU73">
            <v>746</v>
          </cell>
          <cell r="BV73">
            <v>3566</v>
          </cell>
          <cell r="BW73">
            <v>2264</v>
          </cell>
          <cell r="BX73">
            <v>15634</v>
          </cell>
          <cell r="BY73">
            <v>1506</v>
          </cell>
          <cell r="BZ73">
            <v>-166</v>
          </cell>
          <cell r="CA73">
            <v>16974</v>
          </cell>
          <cell r="CB73">
            <v>0</v>
          </cell>
          <cell r="CC73">
            <v>0</v>
          </cell>
          <cell r="CD73">
            <v>0</v>
          </cell>
          <cell r="CE73">
            <v>0</v>
          </cell>
          <cell r="CF73">
            <v>0</v>
          </cell>
          <cell r="CG73">
            <v>0</v>
          </cell>
          <cell r="CH73">
            <v>0</v>
          </cell>
          <cell r="CI73">
            <v>0</v>
          </cell>
          <cell r="CJ73">
            <v>0</v>
          </cell>
          <cell r="CK73">
            <v>0</v>
          </cell>
          <cell r="CL73">
            <v>2</v>
          </cell>
          <cell r="CM73">
            <v>1</v>
          </cell>
        </row>
        <row r="74">
          <cell r="A74">
            <v>27546</v>
          </cell>
          <cell r="D74">
            <v>10760</v>
          </cell>
          <cell r="E74">
            <v>2451</v>
          </cell>
          <cell r="F74">
            <v>319</v>
          </cell>
          <cell r="G74">
            <v>2770</v>
          </cell>
          <cell r="H74">
            <v>256</v>
          </cell>
          <cell r="I74">
            <v>3026</v>
          </cell>
          <cell r="J74">
            <v>473</v>
          </cell>
          <cell r="K74">
            <v>803</v>
          </cell>
          <cell r="L74">
            <v>4302</v>
          </cell>
          <cell r="M74">
            <v>2290</v>
          </cell>
          <cell r="N74">
            <v>17352</v>
          </cell>
          <cell r="O74">
            <v>1631</v>
          </cell>
          <cell r="P74">
            <v>-247</v>
          </cell>
          <cell r="Q74">
            <v>18736</v>
          </cell>
          <cell r="T74">
            <v>2.6</v>
          </cell>
          <cell r="U74">
            <v>5.5</v>
          </cell>
          <cell r="V74">
            <v>5.2</v>
          </cell>
          <cell r="W74">
            <v>5.4</v>
          </cell>
          <cell r="X74">
            <v>-2.5</v>
          </cell>
          <cell r="Y74">
            <v>4.7</v>
          </cell>
          <cell r="Z74">
            <v>5.5</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O74">
            <v>472</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E74">
            <v>5.4</v>
          </cell>
          <cell r="BF74">
            <v>4.3</v>
          </cell>
          <cell r="BG74">
            <v>13.8</v>
          </cell>
          <cell r="BH74">
            <v>1.2</v>
          </cell>
          <cell r="BI74">
            <v>4.5</v>
          </cell>
          <cell r="BJ74">
            <v>8.3000000000000007</v>
          </cell>
          <cell r="BK74">
            <v>4.5999999999999996</v>
          </cell>
          <cell r="BN74">
            <v>10825</v>
          </cell>
          <cell r="BO74">
            <v>2527</v>
          </cell>
          <cell r="BP74">
            <v>283</v>
          </cell>
          <cell r="BQ74">
            <v>2810</v>
          </cell>
          <cell r="BR74">
            <v>264</v>
          </cell>
          <cell r="BS74">
            <v>3074</v>
          </cell>
          <cell r="BT74">
            <v>472</v>
          </cell>
          <cell r="BU74">
            <v>691</v>
          </cell>
          <cell r="BV74">
            <v>4236</v>
          </cell>
          <cell r="BW74">
            <v>1752</v>
          </cell>
          <cell r="BX74">
            <v>16814</v>
          </cell>
          <cell r="BY74">
            <v>1646</v>
          </cell>
          <cell r="BZ74">
            <v>-88</v>
          </cell>
          <cell r="CA74">
            <v>18372</v>
          </cell>
          <cell r="CB74">
            <v>0</v>
          </cell>
          <cell r="CC74">
            <v>0</v>
          </cell>
          <cell r="CD74">
            <v>0</v>
          </cell>
          <cell r="CE74">
            <v>0</v>
          </cell>
          <cell r="CF74">
            <v>0</v>
          </cell>
          <cell r="CG74">
            <v>0</v>
          </cell>
          <cell r="CH74">
            <v>0</v>
          </cell>
          <cell r="CI74">
            <v>0</v>
          </cell>
          <cell r="CJ74">
            <v>0</v>
          </cell>
          <cell r="CK74">
            <v>0</v>
          </cell>
          <cell r="CL74">
            <v>10</v>
          </cell>
          <cell r="CM74">
            <v>10</v>
          </cell>
        </row>
        <row r="75">
          <cell r="A75">
            <v>27638</v>
          </cell>
          <cell r="D75">
            <v>11116</v>
          </cell>
          <cell r="E75">
            <v>2526</v>
          </cell>
          <cell r="F75">
            <v>335</v>
          </cell>
          <cell r="G75">
            <v>2860</v>
          </cell>
          <cell r="H75">
            <v>246</v>
          </cell>
          <cell r="I75">
            <v>3106</v>
          </cell>
          <cell r="J75">
            <v>498</v>
          </cell>
          <cell r="K75">
            <v>854</v>
          </cell>
          <cell r="L75">
            <v>4457</v>
          </cell>
          <cell r="M75">
            <v>2374</v>
          </cell>
          <cell r="N75">
            <v>17948</v>
          </cell>
          <cell r="O75">
            <v>1770</v>
          </cell>
          <cell r="P75">
            <v>-254</v>
          </cell>
          <cell r="Q75">
            <v>19463</v>
          </cell>
          <cell r="T75">
            <v>3.3</v>
          </cell>
          <cell r="U75">
            <v>3.1</v>
          </cell>
          <cell r="V75">
            <v>4.8</v>
          </cell>
          <cell r="W75">
            <v>3.3</v>
          </cell>
          <cell r="X75">
            <v>-4.2</v>
          </cell>
          <cell r="Y75">
            <v>2.6</v>
          </cell>
          <cell r="Z75">
            <v>5.3</v>
          </cell>
          <cell r="AA75">
            <v>6.3</v>
          </cell>
          <cell r="AB75">
            <v>3.6</v>
          </cell>
          <cell r="AC75">
            <v>3.7</v>
          </cell>
          <cell r="AD75">
            <v>3.4</v>
          </cell>
          <cell r="AE75">
            <v>8.6</v>
          </cell>
          <cell r="AF75">
            <v>3.9</v>
          </cell>
          <cell r="AI75">
            <v>11119</v>
          </cell>
          <cell r="AJ75">
            <v>2464</v>
          </cell>
          <cell r="AK75">
            <v>318</v>
          </cell>
          <cell r="AL75">
            <v>2781</v>
          </cell>
          <cell r="AM75">
            <v>240</v>
          </cell>
          <cell r="AN75">
            <v>3021</v>
          </cell>
          <cell r="AO75">
            <v>498</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E75">
            <v>5.5</v>
          </cell>
          <cell r="BF75">
            <v>5.8</v>
          </cell>
          <cell r="BG75">
            <v>-2.7</v>
          </cell>
          <cell r="BH75">
            <v>2.9</v>
          </cell>
          <cell r="BI75">
            <v>2.2000000000000002</v>
          </cell>
          <cell r="BJ75">
            <v>6.5</v>
          </cell>
          <cell r="BK75">
            <v>3.1</v>
          </cell>
          <cell r="BN75">
            <v>10968</v>
          </cell>
          <cell r="BO75">
            <v>2467</v>
          </cell>
          <cell r="BP75">
            <v>357</v>
          </cell>
          <cell r="BQ75">
            <v>2824</v>
          </cell>
          <cell r="BR75">
            <v>240</v>
          </cell>
          <cell r="BS75">
            <v>3064</v>
          </cell>
          <cell r="BT75">
            <v>498</v>
          </cell>
          <cell r="BU75">
            <v>925</v>
          </cell>
          <cell r="BV75">
            <v>4487</v>
          </cell>
          <cell r="BW75">
            <v>2158</v>
          </cell>
          <cell r="BX75">
            <v>17613</v>
          </cell>
          <cell r="BY75">
            <v>1732</v>
          </cell>
          <cell r="BZ75">
            <v>-305</v>
          </cell>
          <cell r="CA75">
            <v>19040</v>
          </cell>
          <cell r="CB75">
            <v>0</v>
          </cell>
          <cell r="CC75">
            <v>0</v>
          </cell>
          <cell r="CD75">
            <v>-1</v>
          </cell>
          <cell r="CE75">
            <v>0</v>
          </cell>
          <cell r="CF75">
            <v>0</v>
          </cell>
          <cell r="CG75">
            <v>0</v>
          </cell>
          <cell r="CH75">
            <v>0</v>
          </cell>
          <cell r="CI75">
            <v>0</v>
          </cell>
          <cell r="CJ75">
            <v>0</v>
          </cell>
          <cell r="CK75">
            <v>0</v>
          </cell>
          <cell r="CL75">
            <v>15</v>
          </cell>
          <cell r="CM75">
            <v>16</v>
          </cell>
        </row>
        <row r="76">
          <cell r="A76">
            <v>27729</v>
          </cell>
          <cell r="D76">
            <v>11554</v>
          </cell>
          <cell r="E76">
            <v>2600</v>
          </cell>
          <cell r="F76">
            <v>355</v>
          </cell>
          <cell r="G76">
            <v>2955</v>
          </cell>
          <cell r="H76">
            <v>242</v>
          </cell>
          <cell r="I76">
            <v>3197</v>
          </cell>
          <cell r="J76">
            <v>522</v>
          </cell>
          <cell r="K76">
            <v>894</v>
          </cell>
          <cell r="L76">
            <v>4613</v>
          </cell>
          <cell r="M76">
            <v>2498</v>
          </cell>
          <cell r="N76">
            <v>18665</v>
          </cell>
          <cell r="O76">
            <v>1933</v>
          </cell>
          <cell r="P76">
            <v>-262</v>
          </cell>
          <cell r="Q76">
            <v>20335</v>
          </cell>
          <cell r="T76">
            <v>3.9</v>
          </cell>
          <cell r="U76">
            <v>2.9</v>
          </cell>
          <cell r="V76">
            <v>6.1</v>
          </cell>
          <cell r="W76">
            <v>3.3</v>
          </cell>
          <cell r="X76">
            <v>-1.4</v>
          </cell>
          <cell r="Y76">
            <v>2.9</v>
          </cell>
          <cell r="Z76">
            <v>4.8</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O76">
            <v>522</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E76">
            <v>4.8</v>
          </cell>
          <cell r="BF76">
            <v>5.8</v>
          </cell>
          <cell r="BG76">
            <v>6.1</v>
          </cell>
          <cell r="BH76">
            <v>5.9</v>
          </cell>
          <cell r="BI76">
            <v>5</v>
          </cell>
          <cell r="BJ76">
            <v>9.8000000000000007</v>
          </cell>
          <cell r="BK76">
            <v>4.8</v>
          </cell>
          <cell r="BN76">
            <v>12484</v>
          </cell>
          <cell r="BO76">
            <v>3093</v>
          </cell>
          <cell r="BP76">
            <v>418</v>
          </cell>
          <cell r="BQ76">
            <v>3511</v>
          </cell>
          <cell r="BR76">
            <v>241</v>
          </cell>
          <cell r="BS76">
            <v>3752</v>
          </cell>
          <cell r="BT76">
            <v>522</v>
          </cell>
          <cell r="BU76">
            <v>964</v>
          </cell>
          <cell r="BV76">
            <v>5238</v>
          </cell>
          <cell r="BW76">
            <v>3475</v>
          </cell>
          <cell r="BX76">
            <v>21197</v>
          </cell>
          <cell r="BY76">
            <v>1957</v>
          </cell>
          <cell r="BZ76">
            <v>-622</v>
          </cell>
          <cell r="CA76">
            <v>22532</v>
          </cell>
          <cell r="CB76">
            <v>0</v>
          </cell>
          <cell r="CC76">
            <v>0</v>
          </cell>
          <cell r="CD76">
            <v>0</v>
          </cell>
          <cell r="CE76">
            <v>0</v>
          </cell>
          <cell r="CF76">
            <v>0</v>
          </cell>
          <cell r="CG76">
            <v>0</v>
          </cell>
          <cell r="CH76">
            <v>0</v>
          </cell>
          <cell r="CI76">
            <v>0</v>
          </cell>
          <cell r="CJ76">
            <v>0</v>
          </cell>
          <cell r="CK76">
            <v>0</v>
          </cell>
          <cell r="CL76">
            <v>10</v>
          </cell>
          <cell r="CM76">
            <v>10</v>
          </cell>
        </row>
        <row r="77">
          <cell r="A77">
            <v>27820</v>
          </cell>
          <cell r="D77">
            <v>12026</v>
          </cell>
          <cell r="E77">
            <v>2734</v>
          </cell>
          <cell r="F77">
            <v>390</v>
          </cell>
          <cell r="G77">
            <v>3123</v>
          </cell>
          <cell r="H77">
            <v>263</v>
          </cell>
          <cell r="I77">
            <v>3386</v>
          </cell>
          <cell r="J77">
            <v>542</v>
          </cell>
          <cell r="K77">
            <v>927</v>
          </cell>
          <cell r="L77">
            <v>4855</v>
          </cell>
          <cell r="M77">
            <v>2607</v>
          </cell>
          <cell r="N77">
            <v>19489</v>
          </cell>
          <cell r="O77">
            <v>2071</v>
          </cell>
          <cell r="P77">
            <v>-295</v>
          </cell>
          <cell r="Q77">
            <v>21265</v>
          </cell>
          <cell r="T77">
            <v>4.0999999999999996</v>
          </cell>
          <cell r="U77">
            <v>5.0999999999999996</v>
          </cell>
          <cell r="V77">
            <v>9.6999999999999993</v>
          </cell>
          <cell r="W77">
            <v>5.7</v>
          </cell>
          <cell r="X77">
            <v>8.4</v>
          </cell>
          <cell r="Y77">
            <v>5.9</v>
          </cell>
          <cell r="Z77">
            <v>3.9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O77">
            <v>543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E77">
            <v>4</v>
          </cell>
          <cell r="BF77">
            <v>5.9</v>
          </cell>
          <cell r="BG77">
            <v>3.2</v>
          </cell>
          <cell r="BH77">
            <v>6.8</v>
          </cell>
          <cell r="BI77">
            <v>3.7</v>
          </cell>
          <cell r="BJ77">
            <v>9.9</v>
          </cell>
          <cell r="BK77">
            <v>4.8</v>
          </cell>
          <cell r="BN77">
            <v>11510</v>
          </cell>
          <cell r="BO77">
            <v>2249</v>
          </cell>
          <cell r="BP77">
            <v>335</v>
          </cell>
          <cell r="BQ77">
            <v>2584</v>
          </cell>
          <cell r="BR77">
            <v>261</v>
          </cell>
          <cell r="BS77">
            <v>2845</v>
          </cell>
          <cell r="BT77">
            <v>543</v>
          </cell>
          <cell r="BU77">
            <v>924</v>
          </cell>
          <cell r="BV77">
            <v>4312</v>
          </cell>
          <cell r="BW77">
            <v>2412</v>
          </cell>
          <cell r="BX77">
            <v>18234</v>
          </cell>
          <cell r="BY77">
            <v>2106</v>
          </cell>
          <cell r="BZ77">
            <v>-309</v>
          </cell>
          <cell r="CA77">
            <v>20030</v>
          </cell>
          <cell r="CB77">
            <v>0</v>
          </cell>
          <cell r="CC77">
            <v>0</v>
          </cell>
          <cell r="CD77">
            <v>0</v>
          </cell>
          <cell r="CE77">
            <v>0</v>
          </cell>
          <cell r="CF77">
            <v>0</v>
          </cell>
          <cell r="CG77">
            <v>0</v>
          </cell>
          <cell r="CH77">
            <v>0</v>
          </cell>
          <cell r="CI77">
            <v>0</v>
          </cell>
          <cell r="CJ77">
            <v>0</v>
          </cell>
          <cell r="CK77">
            <v>0</v>
          </cell>
          <cell r="CL77">
            <v>16</v>
          </cell>
          <cell r="CM77">
            <v>16</v>
          </cell>
        </row>
        <row r="78">
          <cell r="A78">
            <v>27912</v>
          </cell>
          <cell r="D78">
            <v>12468</v>
          </cell>
          <cell r="E78">
            <v>2942</v>
          </cell>
          <cell r="F78">
            <v>424</v>
          </cell>
          <cell r="G78">
            <v>3366</v>
          </cell>
          <cell r="H78">
            <v>309</v>
          </cell>
          <cell r="I78">
            <v>3674</v>
          </cell>
          <cell r="J78">
            <v>559</v>
          </cell>
          <cell r="K78">
            <v>963</v>
          </cell>
          <cell r="L78">
            <v>5196</v>
          </cell>
          <cell r="M78">
            <v>2695</v>
          </cell>
          <cell r="N78">
            <v>20359</v>
          </cell>
          <cell r="O78">
            <v>2150</v>
          </cell>
          <cell r="P78">
            <v>-316</v>
          </cell>
          <cell r="Q78">
            <v>22193</v>
          </cell>
          <cell r="T78">
            <v>3.7</v>
          </cell>
          <cell r="U78">
            <v>7.6</v>
          </cell>
          <cell r="V78">
            <v>8.6999999999999993</v>
          </cell>
          <cell r="W78">
            <v>7.8</v>
          </cell>
          <cell r="X78">
            <v>17.5</v>
          </cell>
          <cell r="Y78">
            <v>8.5</v>
          </cell>
          <cell r="Z78">
            <v>3.1</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O78">
            <v>560</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E78">
            <v>3.2</v>
          </cell>
          <cell r="BF78">
            <v>-2.1</v>
          </cell>
          <cell r="BG78">
            <v>9.1</v>
          </cell>
          <cell r="BH78">
            <v>0.8</v>
          </cell>
          <cell r="BI78">
            <v>5.0999999999999996</v>
          </cell>
          <cell r="BJ78">
            <v>0.9</v>
          </cell>
          <cell r="BK78">
            <v>4.3</v>
          </cell>
          <cell r="BN78">
            <v>12382</v>
          </cell>
          <cell r="BO78">
            <v>2930</v>
          </cell>
          <cell r="BP78">
            <v>350</v>
          </cell>
          <cell r="BQ78">
            <v>3280</v>
          </cell>
          <cell r="BR78">
            <v>299</v>
          </cell>
          <cell r="BS78">
            <v>3579</v>
          </cell>
          <cell r="BT78">
            <v>560</v>
          </cell>
          <cell r="BU78">
            <v>799</v>
          </cell>
          <cell r="BV78">
            <v>4938</v>
          </cell>
          <cell r="BW78">
            <v>2136</v>
          </cell>
          <cell r="BX78">
            <v>19456</v>
          </cell>
          <cell r="BY78">
            <v>2123</v>
          </cell>
          <cell r="BZ78">
            <v>67</v>
          </cell>
          <cell r="CA78">
            <v>21646</v>
          </cell>
          <cell r="CB78">
            <v>0</v>
          </cell>
          <cell r="CC78">
            <v>0</v>
          </cell>
          <cell r="CD78">
            <v>0</v>
          </cell>
          <cell r="CE78">
            <v>0</v>
          </cell>
          <cell r="CF78">
            <v>0</v>
          </cell>
          <cell r="CG78">
            <v>0</v>
          </cell>
          <cell r="CH78">
            <v>0</v>
          </cell>
          <cell r="CI78">
            <v>0</v>
          </cell>
          <cell r="CJ78">
            <v>0</v>
          </cell>
          <cell r="CK78">
            <v>0</v>
          </cell>
          <cell r="CL78">
            <v>-6</v>
          </cell>
          <cell r="CM78">
            <v>-6</v>
          </cell>
        </row>
        <row r="79">
          <cell r="A79">
            <v>28004</v>
          </cell>
          <cell r="D79">
            <v>12851</v>
          </cell>
          <cell r="E79">
            <v>3078</v>
          </cell>
          <cell r="F79">
            <v>448</v>
          </cell>
          <cell r="G79">
            <v>3526</v>
          </cell>
          <cell r="H79">
            <v>364</v>
          </cell>
          <cell r="I79">
            <v>3890</v>
          </cell>
          <cell r="J79">
            <v>574</v>
          </cell>
          <cell r="K79">
            <v>1013</v>
          </cell>
          <cell r="L79">
            <v>5477</v>
          </cell>
          <cell r="M79">
            <v>2791</v>
          </cell>
          <cell r="N79">
            <v>21120</v>
          </cell>
          <cell r="O79">
            <v>2180</v>
          </cell>
          <cell r="P79">
            <v>-311</v>
          </cell>
          <cell r="Q79">
            <v>22989</v>
          </cell>
          <cell r="T79">
            <v>3.1</v>
          </cell>
          <cell r="U79">
            <v>4.5999999999999996</v>
          </cell>
          <cell r="V79">
            <v>5.7</v>
          </cell>
          <cell r="W79">
            <v>4.8</v>
          </cell>
          <cell r="X79">
            <v>17.899999999999999</v>
          </cell>
          <cell r="Y79">
            <v>5.9</v>
          </cell>
          <cell r="Z79">
            <v>2.7</v>
          </cell>
          <cell r="AA79">
            <v>5.2</v>
          </cell>
          <cell r="AB79">
            <v>5.4</v>
          </cell>
          <cell r="AC79">
            <v>3.6</v>
          </cell>
          <cell r="AD79">
            <v>3.7</v>
          </cell>
          <cell r="AE79">
            <v>1.4</v>
          </cell>
          <cell r="AF79">
            <v>3.6</v>
          </cell>
          <cell r="AI79">
            <v>12885</v>
          </cell>
          <cell r="AJ79">
            <v>3084</v>
          </cell>
          <cell r="AK79">
            <v>484</v>
          </cell>
          <cell r="AL79">
            <v>3568</v>
          </cell>
          <cell r="AM79">
            <v>374</v>
          </cell>
          <cell r="AN79">
            <v>3942</v>
          </cell>
          <cell r="AO79">
            <v>573</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E79">
            <v>2.4</v>
          </cell>
          <cell r="BF79">
            <v>10.3</v>
          </cell>
          <cell r="BG79">
            <v>6.1</v>
          </cell>
          <cell r="BH79">
            <v>1.8</v>
          </cell>
          <cell r="BI79">
            <v>3.7</v>
          </cell>
          <cell r="BJ79">
            <v>3.1</v>
          </cell>
          <cell r="BK79">
            <v>3.6</v>
          </cell>
          <cell r="BN79">
            <v>13065</v>
          </cell>
          <cell r="BO79">
            <v>3076</v>
          </cell>
          <cell r="BP79">
            <v>551</v>
          </cell>
          <cell r="BQ79">
            <v>3627</v>
          </cell>
          <cell r="BR79">
            <v>374</v>
          </cell>
          <cell r="BS79">
            <v>4001</v>
          </cell>
          <cell r="BT79">
            <v>573</v>
          </cell>
          <cell r="BU79">
            <v>1060</v>
          </cell>
          <cell r="BV79">
            <v>5634</v>
          </cell>
          <cell r="BW79">
            <v>2638</v>
          </cell>
          <cell r="BX79">
            <v>21337</v>
          </cell>
          <cell r="BY79">
            <v>2178</v>
          </cell>
          <cell r="BZ79">
            <v>-619</v>
          </cell>
          <cell r="CA79">
            <v>22895</v>
          </cell>
          <cell r="CB79">
            <v>0</v>
          </cell>
          <cell r="CC79">
            <v>0</v>
          </cell>
          <cell r="CD79">
            <v>0</v>
          </cell>
          <cell r="CE79">
            <v>0</v>
          </cell>
          <cell r="CF79">
            <v>0</v>
          </cell>
          <cell r="CG79">
            <v>0</v>
          </cell>
          <cell r="CH79">
            <v>0</v>
          </cell>
          <cell r="CI79">
            <v>0</v>
          </cell>
          <cell r="CJ79">
            <v>1</v>
          </cell>
          <cell r="CK79">
            <v>0</v>
          </cell>
          <cell r="CL79">
            <v>7</v>
          </cell>
          <cell r="CM79">
            <v>7</v>
          </cell>
        </row>
        <row r="80">
          <cell r="A80">
            <v>28095</v>
          </cell>
          <cell r="D80">
            <v>13202</v>
          </cell>
          <cell r="E80">
            <v>3125</v>
          </cell>
          <cell r="F80">
            <v>456</v>
          </cell>
          <cell r="G80">
            <v>3582</v>
          </cell>
          <cell r="H80">
            <v>410</v>
          </cell>
          <cell r="I80">
            <v>3991</v>
          </cell>
          <cell r="J80">
            <v>590</v>
          </cell>
          <cell r="K80">
            <v>1074</v>
          </cell>
          <cell r="L80">
            <v>5656</v>
          </cell>
          <cell r="M80">
            <v>2893</v>
          </cell>
          <cell r="N80">
            <v>21751</v>
          </cell>
          <cell r="O80">
            <v>2213</v>
          </cell>
          <cell r="P80">
            <v>-261</v>
          </cell>
          <cell r="Q80">
            <v>23703</v>
          </cell>
          <cell r="T80">
            <v>2.7</v>
          </cell>
          <cell r="U80">
            <v>1.5</v>
          </cell>
          <cell r="V80">
            <v>1.9</v>
          </cell>
          <cell r="W80">
            <v>1.6</v>
          </cell>
          <cell r="X80">
            <v>12.6</v>
          </cell>
          <cell r="Y80">
            <v>2.6</v>
          </cell>
          <cell r="Z80">
            <v>2.8</v>
          </cell>
          <cell r="AA80">
            <v>6</v>
          </cell>
          <cell r="AB80">
            <v>3.3</v>
          </cell>
          <cell r="AC80">
            <v>3.6</v>
          </cell>
          <cell r="AD80">
            <v>3</v>
          </cell>
          <cell r="AE80">
            <v>1.5</v>
          </cell>
          <cell r="AF80">
            <v>3.1</v>
          </cell>
          <cell r="AI80">
            <v>13165</v>
          </cell>
          <cell r="AJ80">
            <v>3130</v>
          </cell>
          <cell r="AK80">
            <v>427</v>
          </cell>
          <cell r="AL80">
            <v>3558</v>
          </cell>
          <cell r="AM80">
            <v>412</v>
          </cell>
          <cell r="AN80">
            <v>3970</v>
          </cell>
          <cell r="AO80">
            <v>590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E80">
            <v>3</v>
          </cell>
          <cell r="BF80">
            <v>5.4</v>
          </cell>
          <cell r="BG80">
            <v>1.8</v>
          </cell>
          <cell r="BH80">
            <v>7.9</v>
          </cell>
          <cell r="BI80">
            <v>2.8</v>
          </cell>
          <cell r="BJ80">
            <v>-1.2</v>
          </cell>
          <cell r="BK80">
            <v>3.2</v>
          </cell>
          <cell r="BN80">
            <v>13907</v>
          </cell>
          <cell r="BO80">
            <v>3716</v>
          </cell>
          <cell r="BP80">
            <v>480</v>
          </cell>
          <cell r="BQ80">
            <v>4196</v>
          </cell>
          <cell r="BR80">
            <v>412</v>
          </cell>
          <cell r="BS80">
            <v>4608</v>
          </cell>
          <cell r="BT80">
            <v>590</v>
          </cell>
          <cell r="BU80">
            <v>1159</v>
          </cell>
          <cell r="BV80">
            <v>6357</v>
          </cell>
          <cell r="BW80">
            <v>3668</v>
          </cell>
          <cell r="BX80">
            <v>23932</v>
          </cell>
          <cell r="BY80">
            <v>2204</v>
          </cell>
          <cell r="BZ80">
            <v>-374</v>
          </cell>
          <cell r="CA80">
            <v>25762</v>
          </cell>
          <cell r="CB80">
            <v>0</v>
          </cell>
          <cell r="CC80">
            <v>0</v>
          </cell>
          <cell r="CD80">
            <v>0</v>
          </cell>
          <cell r="CE80">
            <v>0</v>
          </cell>
          <cell r="CF80">
            <v>0</v>
          </cell>
          <cell r="CG80">
            <v>0</v>
          </cell>
          <cell r="CH80">
            <v>0</v>
          </cell>
          <cell r="CI80">
            <v>0</v>
          </cell>
          <cell r="CJ80">
            <v>0</v>
          </cell>
          <cell r="CK80">
            <v>0</v>
          </cell>
          <cell r="CL80">
            <v>6</v>
          </cell>
          <cell r="CM80">
            <v>6</v>
          </cell>
        </row>
        <row r="81">
          <cell r="A81">
            <v>28185</v>
          </cell>
          <cell r="D81">
            <v>13527</v>
          </cell>
          <cell r="E81">
            <v>3131</v>
          </cell>
          <cell r="F81">
            <v>460</v>
          </cell>
          <cell r="G81">
            <v>3591</v>
          </cell>
          <cell r="H81">
            <v>432</v>
          </cell>
          <cell r="I81">
            <v>4023</v>
          </cell>
          <cell r="J81">
            <v>608</v>
          </cell>
          <cell r="K81">
            <v>1133</v>
          </cell>
          <cell r="L81">
            <v>5764</v>
          </cell>
          <cell r="M81">
            <v>2966</v>
          </cell>
          <cell r="N81">
            <v>22257</v>
          </cell>
          <cell r="O81">
            <v>2272</v>
          </cell>
          <cell r="P81">
            <v>-157</v>
          </cell>
          <cell r="Q81">
            <v>24372</v>
          </cell>
          <cell r="T81">
            <v>2.5</v>
          </cell>
          <cell r="U81">
            <v>0.2</v>
          </cell>
          <cell r="V81">
            <v>0.8</v>
          </cell>
          <cell r="W81">
            <v>0.3</v>
          </cell>
          <cell r="X81">
            <v>5.5</v>
          </cell>
          <cell r="Y81">
            <v>0.8</v>
          </cell>
          <cell r="Z81">
            <v>3</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O81">
            <v>609</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E81">
            <v>3.1</v>
          </cell>
          <cell r="BF81">
            <v>4.7</v>
          </cell>
          <cell r="BG81">
            <v>1.8</v>
          </cell>
          <cell r="BH81">
            <v>1.5</v>
          </cell>
          <cell r="BI81">
            <v>2.1</v>
          </cell>
          <cell r="BJ81">
            <v>5</v>
          </cell>
          <cell r="BK81">
            <v>2.2000000000000002</v>
          </cell>
          <cell r="BN81">
            <v>12695</v>
          </cell>
          <cell r="BO81">
            <v>2621</v>
          </cell>
          <cell r="BP81">
            <v>421</v>
          </cell>
          <cell r="BQ81">
            <v>3042</v>
          </cell>
          <cell r="BR81">
            <v>433</v>
          </cell>
          <cell r="BS81">
            <v>3475</v>
          </cell>
          <cell r="BT81">
            <v>609</v>
          </cell>
          <cell r="BU81">
            <v>1102</v>
          </cell>
          <cell r="BV81">
            <v>5185</v>
          </cell>
          <cell r="BW81">
            <v>2866</v>
          </cell>
          <cell r="BX81">
            <v>20746</v>
          </cell>
          <cell r="BY81">
            <v>2283</v>
          </cell>
          <cell r="BZ81">
            <v>-153</v>
          </cell>
          <cell r="CA81">
            <v>22876</v>
          </cell>
          <cell r="CB81">
            <v>0</v>
          </cell>
          <cell r="CC81">
            <v>0</v>
          </cell>
          <cell r="CD81">
            <v>0</v>
          </cell>
          <cell r="CE81">
            <v>0</v>
          </cell>
          <cell r="CF81">
            <v>-1</v>
          </cell>
          <cell r="CG81">
            <v>0</v>
          </cell>
          <cell r="CH81">
            <v>0</v>
          </cell>
          <cell r="CI81">
            <v>0</v>
          </cell>
          <cell r="CJ81">
            <v>0</v>
          </cell>
          <cell r="CK81">
            <v>0</v>
          </cell>
          <cell r="CL81">
            <v>2</v>
          </cell>
          <cell r="CM81">
            <v>3</v>
          </cell>
        </row>
        <row r="82">
          <cell r="A82">
            <v>28277</v>
          </cell>
          <cell r="D82">
            <v>13839</v>
          </cell>
          <cell r="E82">
            <v>3141</v>
          </cell>
          <cell r="F82">
            <v>472</v>
          </cell>
          <cell r="G82">
            <v>3613</v>
          </cell>
          <cell r="H82">
            <v>435</v>
          </cell>
          <cell r="I82">
            <v>4048</v>
          </cell>
          <cell r="J82">
            <v>628</v>
          </cell>
          <cell r="K82">
            <v>1185</v>
          </cell>
          <cell r="L82">
            <v>5861</v>
          </cell>
          <cell r="M82">
            <v>2977</v>
          </cell>
          <cell r="N82">
            <v>22677</v>
          </cell>
          <cell r="O82">
            <v>2315</v>
          </cell>
          <cell r="P82">
            <v>-62</v>
          </cell>
          <cell r="Q82">
            <v>24929</v>
          </cell>
          <cell r="T82">
            <v>2.2999999999999998</v>
          </cell>
          <cell r="U82">
            <v>0.3</v>
          </cell>
          <cell r="V82">
            <v>2.8</v>
          </cell>
          <cell r="W82">
            <v>0.6</v>
          </cell>
          <cell r="X82">
            <v>0.7</v>
          </cell>
          <cell r="Y82">
            <v>0.6</v>
          </cell>
          <cell r="Z82">
            <v>3.2</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O82">
            <v>627</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E82">
            <v>3.1</v>
          </cell>
          <cell r="BF82">
            <v>4.7</v>
          </cell>
          <cell r="BG82">
            <v>2.2000000000000002</v>
          </cell>
          <cell r="BH82">
            <v>-1.5</v>
          </cell>
          <cell r="BI82">
            <v>2.4</v>
          </cell>
          <cell r="BJ82">
            <v>2</v>
          </cell>
          <cell r="BK82">
            <v>3.4</v>
          </cell>
          <cell r="BN82">
            <v>13729</v>
          </cell>
          <cell r="BO82">
            <v>3089</v>
          </cell>
          <cell r="BP82">
            <v>377</v>
          </cell>
          <cell r="BQ82">
            <v>3466</v>
          </cell>
          <cell r="BR82">
            <v>437</v>
          </cell>
          <cell r="BS82">
            <v>3903</v>
          </cell>
          <cell r="BT82">
            <v>627</v>
          </cell>
          <cell r="BU82">
            <v>1081</v>
          </cell>
          <cell r="BV82">
            <v>5612</v>
          </cell>
          <cell r="BW82">
            <v>2439</v>
          </cell>
          <cell r="BX82">
            <v>21780</v>
          </cell>
          <cell r="BY82">
            <v>2312</v>
          </cell>
          <cell r="BZ82">
            <v>466</v>
          </cell>
          <cell r="CA82">
            <v>24557</v>
          </cell>
          <cell r="CB82">
            <v>0</v>
          </cell>
          <cell r="CC82">
            <v>0</v>
          </cell>
          <cell r="CD82">
            <v>0</v>
          </cell>
          <cell r="CE82">
            <v>0</v>
          </cell>
          <cell r="CF82">
            <v>0</v>
          </cell>
          <cell r="CG82">
            <v>0</v>
          </cell>
          <cell r="CH82">
            <v>0</v>
          </cell>
          <cell r="CI82">
            <v>0</v>
          </cell>
          <cell r="CJ82">
            <v>0</v>
          </cell>
          <cell r="CK82">
            <v>0</v>
          </cell>
          <cell r="CL82">
            <v>1</v>
          </cell>
          <cell r="CM82">
            <v>1</v>
          </cell>
        </row>
        <row r="83">
          <cell r="A83">
            <v>28369</v>
          </cell>
          <cell r="D83">
            <v>14161</v>
          </cell>
          <cell r="E83">
            <v>3163</v>
          </cell>
          <cell r="F83">
            <v>485</v>
          </cell>
          <cell r="G83">
            <v>3648</v>
          </cell>
          <cell r="H83">
            <v>433</v>
          </cell>
          <cell r="I83">
            <v>4081</v>
          </cell>
          <cell r="J83">
            <v>648</v>
          </cell>
          <cell r="K83">
            <v>1247</v>
          </cell>
          <cell r="L83">
            <v>5976</v>
          </cell>
          <cell r="M83">
            <v>2979</v>
          </cell>
          <cell r="N83">
            <v>23116</v>
          </cell>
          <cell r="O83">
            <v>2314</v>
          </cell>
          <cell r="P83">
            <v>-42</v>
          </cell>
          <cell r="Q83">
            <v>25388</v>
          </cell>
          <cell r="T83">
            <v>2.2999999999999998</v>
          </cell>
          <cell r="U83">
            <v>0.7</v>
          </cell>
          <cell r="V83">
            <v>2.7</v>
          </cell>
          <cell r="W83">
            <v>1</v>
          </cell>
          <cell r="X83">
            <v>-0.6</v>
          </cell>
          <cell r="Y83">
            <v>0.8</v>
          </cell>
          <cell r="Z83">
            <v>3.2</v>
          </cell>
          <cell r="AA83">
            <v>5.3</v>
          </cell>
          <cell r="AB83">
            <v>2</v>
          </cell>
          <cell r="AC83">
            <v>0.1</v>
          </cell>
          <cell r="AD83">
            <v>1.9</v>
          </cell>
          <cell r="AE83">
            <v>0</v>
          </cell>
          <cell r="AF83">
            <v>1.8</v>
          </cell>
          <cell r="AI83">
            <v>14080</v>
          </cell>
          <cell r="AJ83">
            <v>3196</v>
          </cell>
          <cell r="AK83">
            <v>512</v>
          </cell>
          <cell r="AL83">
            <v>3708</v>
          </cell>
          <cell r="AM83">
            <v>427</v>
          </cell>
          <cell r="AN83">
            <v>4135</v>
          </cell>
          <cell r="AO83">
            <v>649</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E83">
            <v>3.4</v>
          </cell>
          <cell r="BF83">
            <v>5</v>
          </cell>
          <cell r="BG83">
            <v>2.8</v>
          </cell>
          <cell r="BH83">
            <v>1.6</v>
          </cell>
          <cell r="BI83">
            <v>1.5</v>
          </cell>
          <cell r="BJ83">
            <v>0.6</v>
          </cell>
          <cell r="BK83">
            <v>1.4</v>
          </cell>
          <cell r="BN83">
            <v>14456</v>
          </cell>
          <cell r="BO83">
            <v>3174</v>
          </cell>
          <cell r="BP83">
            <v>590</v>
          </cell>
          <cell r="BQ83">
            <v>3764</v>
          </cell>
          <cell r="BR83">
            <v>427</v>
          </cell>
          <cell r="BS83">
            <v>4192</v>
          </cell>
          <cell r="BT83">
            <v>649</v>
          </cell>
          <cell r="BU83">
            <v>1289</v>
          </cell>
          <cell r="BV83">
            <v>6128</v>
          </cell>
          <cell r="BW83">
            <v>2927</v>
          </cell>
          <cell r="BX83">
            <v>23511</v>
          </cell>
          <cell r="BY83">
            <v>2324</v>
          </cell>
          <cell r="BZ83">
            <v>-458</v>
          </cell>
          <cell r="CA83">
            <v>25377</v>
          </cell>
          <cell r="CB83">
            <v>0</v>
          </cell>
          <cell r="CC83">
            <v>0</v>
          </cell>
          <cell r="CD83">
            <v>0</v>
          </cell>
          <cell r="CE83">
            <v>0</v>
          </cell>
          <cell r="CF83">
            <v>0</v>
          </cell>
          <cell r="CG83">
            <v>0</v>
          </cell>
          <cell r="CH83">
            <v>0</v>
          </cell>
          <cell r="CI83">
            <v>0</v>
          </cell>
          <cell r="CJ83">
            <v>0</v>
          </cell>
          <cell r="CK83">
            <v>0</v>
          </cell>
          <cell r="CL83">
            <v>3</v>
          </cell>
          <cell r="CM83">
            <v>3</v>
          </cell>
        </row>
        <row r="84">
          <cell r="A84">
            <v>28460</v>
          </cell>
          <cell r="D84">
            <v>14487</v>
          </cell>
          <cell r="E84">
            <v>3230</v>
          </cell>
          <cell r="F84">
            <v>494</v>
          </cell>
          <cell r="G84">
            <v>3725</v>
          </cell>
          <cell r="H84">
            <v>430</v>
          </cell>
          <cell r="I84">
            <v>4155</v>
          </cell>
          <cell r="J84">
            <v>668</v>
          </cell>
          <cell r="K84">
            <v>1314</v>
          </cell>
          <cell r="L84">
            <v>6137</v>
          </cell>
          <cell r="M84">
            <v>2983</v>
          </cell>
          <cell r="N84">
            <v>23607</v>
          </cell>
          <cell r="O84">
            <v>2303</v>
          </cell>
          <cell r="P84">
            <v>-45</v>
          </cell>
          <cell r="Q84">
            <v>25865</v>
          </cell>
          <cell r="T84">
            <v>2.2999999999999998</v>
          </cell>
          <cell r="U84">
            <v>2.1</v>
          </cell>
          <cell r="V84">
            <v>2</v>
          </cell>
          <cell r="W84">
            <v>2.1</v>
          </cell>
          <cell r="X84">
            <v>-0.5</v>
          </cell>
          <cell r="Y84">
            <v>1.8</v>
          </cell>
          <cell r="Z84">
            <v>3</v>
          </cell>
          <cell r="AA84">
            <v>5.4</v>
          </cell>
          <cell r="AB84">
            <v>2.7</v>
          </cell>
          <cell r="AC84">
            <v>0.1</v>
          </cell>
          <cell r="AD84">
            <v>2.1</v>
          </cell>
          <cell r="AE84">
            <v>-0.4</v>
          </cell>
          <cell r="AF84">
            <v>1.9</v>
          </cell>
          <cell r="AI84">
            <v>14455</v>
          </cell>
          <cell r="AJ84">
            <v>3149</v>
          </cell>
          <cell r="AK84">
            <v>489</v>
          </cell>
          <cell r="AL84">
            <v>3638</v>
          </cell>
          <cell r="AM84">
            <v>431</v>
          </cell>
          <cell r="AN84">
            <v>4069</v>
          </cell>
          <cell r="AO84">
            <v>668</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E84">
            <v>2.9</v>
          </cell>
          <cell r="BF84">
            <v>5.7</v>
          </cell>
          <cell r="BG84">
            <v>0.4</v>
          </cell>
          <cell r="BH84">
            <v>-0.2</v>
          </cell>
          <cell r="BI84">
            <v>1.7</v>
          </cell>
          <cell r="BJ84">
            <v>-3.1</v>
          </cell>
          <cell r="BK84">
            <v>1.1000000000000001</v>
          </cell>
          <cell r="BN84">
            <v>14933</v>
          </cell>
          <cell r="BO84">
            <v>3727</v>
          </cell>
          <cell r="BP84">
            <v>549</v>
          </cell>
          <cell r="BQ84">
            <v>4276</v>
          </cell>
          <cell r="BR84">
            <v>431</v>
          </cell>
          <cell r="BS84">
            <v>4707</v>
          </cell>
          <cell r="BT84">
            <v>668</v>
          </cell>
          <cell r="BU84">
            <v>1406</v>
          </cell>
          <cell r="BV84">
            <v>6781</v>
          </cell>
          <cell r="BW84">
            <v>3783</v>
          </cell>
          <cell r="BX84">
            <v>25497</v>
          </cell>
          <cell r="BY84">
            <v>2298</v>
          </cell>
          <cell r="BZ84">
            <v>-45</v>
          </cell>
          <cell r="CA84">
            <v>27750</v>
          </cell>
          <cell r="CB84">
            <v>0</v>
          </cell>
          <cell r="CC84">
            <v>0</v>
          </cell>
          <cell r="CD84">
            <v>0</v>
          </cell>
          <cell r="CE84">
            <v>0</v>
          </cell>
          <cell r="CF84">
            <v>-1</v>
          </cell>
          <cell r="CG84">
            <v>0</v>
          </cell>
          <cell r="CH84">
            <v>0</v>
          </cell>
          <cell r="CI84">
            <v>0</v>
          </cell>
          <cell r="CJ84">
            <v>-1</v>
          </cell>
          <cell r="CK84">
            <v>0</v>
          </cell>
          <cell r="CL84">
            <v>4</v>
          </cell>
          <cell r="CM84">
            <v>4</v>
          </cell>
        </row>
        <row r="85">
          <cell r="A85">
            <v>28550</v>
          </cell>
          <cell r="D85">
            <v>14808</v>
          </cell>
          <cell r="E85">
            <v>3352</v>
          </cell>
          <cell r="F85">
            <v>521</v>
          </cell>
          <cell r="G85">
            <v>3874</v>
          </cell>
          <cell r="H85">
            <v>430</v>
          </cell>
          <cell r="I85">
            <v>4304</v>
          </cell>
          <cell r="J85">
            <v>685</v>
          </cell>
          <cell r="K85">
            <v>1376</v>
          </cell>
          <cell r="L85">
            <v>6364</v>
          </cell>
          <cell r="M85">
            <v>3066</v>
          </cell>
          <cell r="N85">
            <v>24239</v>
          </cell>
          <cell r="O85">
            <v>2343</v>
          </cell>
          <cell r="P85">
            <v>-70</v>
          </cell>
          <cell r="Q85">
            <v>26512</v>
          </cell>
          <cell r="T85">
            <v>2.2000000000000002</v>
          </cell>
          <cell r="U85">
            <v>3.8</v>
          </cell>
          <cell r="V85">
            <v>5.4</v>
          </cell>
          <cell r="W85">
            <v>4</v>
          </cell>
          <cell r="X85">
            <v>0</v>
          </cell>
          <cell r="Y85">
            <v>3.6</v>
          </cell>
          <cell r="Z85">
            <v>2.5</v>
          </cell>
          <cell r="AA85">
            <v>4.7</v>
          </cell>
          <cell r="AB85">
            <v>3.7</v>
          </cell>
          <cell r="AC85">
            <v>2.8</v>
          </cell>
          <cell r="AD85">
            <v>2.7</v>
          </cell>
          <cell r="AE85">
            <v>1.7</v>
          </cell>
          <cell r="AF85">
            <v>2.5</v>
          </cell>
          <cell r="AI85">
            <v>14904</v>
          </cell>
          <cell r="AJ85">
            <v>3398</v>
          </cell>
          <cell r="AK85">
            <v>494</v>
          </cell>
          <cell r="AL85">
            <v>3892</v>
          </cell>
          <cell r="AM85">
            <v>431</v>
          </cell>
          <cell r="AN85">
            <v>4323</v>
          </cell>
          <cell r="AO85">
            <v>685</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E85">
            <v>2.6</v>
          </cell>
          <cell r="BF85">
            <v>5.5</v>
          </cell>
          <cell r="BG85">
            <v>5.7</v>
          </cell>
          <cell r="BH85">
            <v>4</v>
          </cell>
          <cell r="BI85">
            <v>3.9</v>
          </cell>
          <cell r="BJ85">
            <v>2.2000000000000002</v>
          </cell>
          <cell r="BK85">
            <v>3.3</v>
          </cell>
          <cell r="BN85">
            <v>14279</v>
          </cell>
          <cell r="BO85">
            <v>2895</v>
          </cell>
          <cell r="BP85">
            <v>440</v>
          </cell>
          <cell r="BQ85">
            <v>3336</v>
          </cell>
          <cell r="BR85">
            <v>431</v>
          </cell>
          <cell r="BS85">
            <v>3767</v>
          </cell>
          <cell r="BT85">
            <v>685</v>
          </cell>
          <cell r="BU85">
            <v>1350</v>
          </cell>
          <cell r="BV85">
            <v>5802</v>
          </cell>
          <cell r="BW85">
            <v>2766</v>
          </cell>
          <cell r="BX85">
            <v>22846</v>
          </cell>
          <cell r="BY85">
            <v>2331</v>
          </cell>
          <cell r="BZ85">
            <v>-271</v>
          </cell>
          <cell r="CA85">
            <v>24907</v>
          </cell>
          <cell r="CB85">
            <v>0</v>
          </cell>
          <cell r="CC85">
            <v>0</v>
          </cell>
          <cell r="CD85">
            <v>0</v>
          </cell>
          <cell r="CE85">
            <v>0</v>
          </cell>
          <cell r="CF85">
            <v>0</v>
          </cell>
          <cell r="CG85">
            <v>0</v>
          </cell>
          <cell r="CH85">
            <v>0</v>
          </cell>
          <cell r="CI85">
            <v>0</v>
          </cell>
          <cell r="CJ85">
            <v>0</v>
          </cell>
          <cell r="CK85">
            <v>0</v>
          </cell>
          <cell r="CL85">
            <v>5</v>
          </cell>
          <cell r="CM85">
            <v>5</v>
          </cell>
        </row>
        <row r="86">
          <cell r="A86">
            <v>28642</v>
          </cell>
          <cell r="D86">
            <v>15042</v>
          </cell>
          <cell r="E86">
            <v>3528</v>
          </cell>
          <cell r="F86">
            <v>559</v>
          </cell>
          <cell r="G86">
            <v>4087</v>
          </cell>
          <cell r="H86">
            <v>430</v>
          </cell>
          <cell r="I86">
            <v>4517</v>
          </cell>
          <cell r="J86">
            <v>698</v>
          </cell>
          <cell r="K86">
            <v>1428</v>
          </cell>
          <cell r="L86">
            <v>6644</v>
          </cell>
          <cell r="M86">
            <v>3290</v>
          </cell>
          <cell r="N86">
            <v>24976</v>
          </cell>
          <cell r="O86">
            <v>2447</v>
          </cell>
          <cell r="P86">
            <v>-109</v>
          </cell>
          <cell r="Q86">
            <v>27314</v>
          </cell>
          <cell r="T86">
            <v>1.6</v>
          </cell>
          <cell r="U86">
            <v>5.2</v>
          </cell>
          <cell r="V86">
            <v>7.3</v>
          </cell>
          <cell r="W86">
            <v>5.5</v>
          </cell>
          <cell r="X86">
            <v>0</v>
          </cell>
          <cell r="Y86">
            <v>5</v>
          </cell>
          <cell r="Z86">
            <v>2</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O86">
            <v>700</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E86">
            <v>2.2999999999999998</v>
          </cell>
          <cell r="BF86">
            <v>2.7</v>
          </cell>
          <cell r="BG86">
            <v>4.2</v>
          </cell>
          <cell r="BH86">
            <v>0</v>
          </cell>
          <cell r="BI86">
            <v>1.6</v>
          </cell>
          <cell r="BJ86">
            <v>7</v>
          </cell>
          <cell r="BK86">
            <v>2.9</v>
          </cell>
          <cell r="BN86">
            <v>14847</v>
          </cell>
          <cell r="BO86">
            <v>3443</v>
          </cell>
          <cell r="BP86">
            <v>480</v>
          </cell>
          <cell r="BQ86">
            <v>3924</v>
          </cell>
          <cell r="BR86">
            <v>429</v>
          </cell>
          <cell r="BS86">
            <v>4353</v>
          </cell>
          <cell r="BT86">
            <v>700</v>
          </cell>
          <cell r="BU86">
            <v>1303</v>
          </cell>
          <cell r="BV86">
            <v>6356</v>
          </cell>
          <cell r="BW86">
            <v>2718</v>
          </cell>
          <cell r="BX86">
            <v>23922</v>
          </cell>
          <cell r="BY86">
            <v>2447</v>
          </cell>
          <cell r="BZ86">
            <v>535</v>
          </cell>
          <cell r="CA86">
            <v>26904</v>
          </cell>
          <cell r="CB86">
            <v>0</v>
          </cell>
          <cell r="CC86">
            <v>0</v>
          </cell>
          <cell r="CD86">
            <v>0</v>
          </cell>
          <cell r="CE86">
            <v>0</v>
          </cell>
          <cell r="CF86">
            <v>0</v>
          </cell>
          <cell r="CG86">
            <v>0</v>
          </cell>
          <cell r="CH86">
            <v>0</v>
          </cell>
          <cell r="CI86">
            <v>0</v>
          </cell>
          <cell r="CJ86">
            <v>0</v>
          </cell>
          <cell r="CK86">
            <v>-1</v>
          </cell>
          <cell r="CL86">
            <v>-8</v>
          </cell>
          <cell r="CM86">
            <v>-7</v>
          </cell>
        </row>
        <row r="87">
          <cell r="A87">
            <v>28734</v>
          </cell>
          <cell r="D87">
            <v>15264</v>
          </cell>
          <cell r="E87">
            <v>3730</v>
          </cell>
          <cell r="F87">
            <v>603</v>
          </cell>
          <cell r="G87">
            <v>4333</v>
          </cell>
          <cell r="H87">
            <v>428</v>
          </cell>
          <cell r="I87">
            <v>4761</v>
          </cell>
          <cell r="J87">
            <v>710</v>
          </cell>
          <cell r="K87">
            <v>1479</v>
          </cell>
          <cell r="L87">
            <v>6950</v>
          </cell>
          <cell r="M87">
            <v>3582</v>
          </cell>
          <cell r="N87">
            <v>25795</v>
          </cell>
          <cell r="O87">
            <v>2588</v>
          </cell>
          <cell r="P87">
            <v>-145</v>
          </cell>
          <cell r="Q87">
            <v>28238</v>
          </cell>
          <cell r="T87">
            <v>1.5</v>
          </cell>
          <cell r="U87">
            <v>5.7</v>
          </cell>
          <cell r="V87">
            <v>7.9</v>
          </cell>
          <cell r="W87">
            <v>6</v>
          </cell>
          <cell r="X87">
            <v>-0.5</v>
          </cell>
          <cell r="Y87">
            <v>5.4</v>
          </cell>
          <cell r="Z87">
            <v>1.6</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O87">
            <v>709</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E87">
            <v>1.3</v>
          </cell>
          <cell r="BF87">
            <v>3.8</v>
          </cell>
          <cell r="BG87">
            <v>3.9</v>
          </cell>
          <cell r="BH87">
            <v>20.6</v>
          </cell>
          <cell r="BI87">
            <v>4.7</v>
          </cell>
          <cell r="BJ87">
            <v>3.2</v>
          </cell>
          <cell r="BK87">
            <v>3.4</v>
          </cell>
          <cell r="BN87">
            <v>15187</v>
          </cell>
          <cell r="BO87">
            <v>3680</v>
          </cell>
          <cell r="BP87">
            <v>701</v>
          </cell>
          <cell r="BQ87">
            <v>4381</v>
          </cell>
          <cell r="BR87">
            <v>428</v>
          </cell>
          <cell r="BS87">
            <v>4809</v>
          </cell>
          <cell r="BT87">
            <v>709</v>
          </cell>
          <cell r="BU87">
            <v>1532</v>
          </cell>
          <cell r="BV87">
            <v>7050</v>
          </cell>
          <cell r="BW87">
            <v>3348</v>
          </cell>
          <cell r="BX87">
            <v>25585</v>
          </cell>
          <cell r="BY87">
            <v>2543</v>
          </cell>
          <cell r="BZ87">
            <v>-379</v>
          </cell>
          <cell r="CA87">
            <v>27748</v>
          </cell>
          <cell r="CB87">
            <v>0</v>
          </cell>
          <cell r="CC87">
            <v>0</v>
          </cell>
          <cell r="CD87">
            <v>0</v>
          </cell>
          <cell r="CE87">
            <v>0</v>
          </cell>
          <cell r="CF87">
            <v>0</v>
          </cell>
          <cell r="CG87">
            <v>0</v>
          </cell>
          <cell r="CH87">
            <v>0</v>
          </cell>
          <cell r="CI87">
            <v>0</v>
          </cell>
          <cell r="CJ87">
            <v>0</v>
          </cell>
          <cell r="CK87">
            <v>-1</v>
          </cell>
          <cell r="CL87">
            <v>16</v>
          </cell>
          <cell r="CM87">
            <v>16</v>
          </cell>
        </row>
        <row r="88">
          <cell r="A88">
            <v>28825</v>
          </cell>
          <cell r="D88">
            <v>15557</v>
          </cell>
          <cell r="E88">
            <v>3892</v>
          </cell>
          <cell r="F88">
            <v>630</v>
          </cell>
          <cell r="G88">
            <v>4522</v>
          </cell>
          <cell r="H88">
            <v>425</v>
          </cell>
          <cell r="I88">
            <v>4946</v>
          </cell>
          <cell r="J88">
            <v>726</v>
          </cell>
          <cell r="K88">
            <v>1540</v>
          </cell>
          <cell r="L88">
            <v>7212</v>
          </cell>
          <cell r="M88">
            <v>3853</v>
          </cell>
          <cell r="N88">
            <v>26622</v>
          </cell>
          <cell r="O88">
            <v>2706</v>
          </cell>
          <cell r="P88">
            <v>-122</v>
          </cell>
          <cell r="Q88">
            <v>29206</v>
          </cell>
          <cell r="T88">
            <v>1.9</v>
          </cell>
          <cell r="U88">
            <v>4.4000000000000004</v>
          </cell>
          <cell r="V88">
            <v>4.4000000000000004</v>
          </cell>
          <cell r="W88">
            <v>4.4000000000000004</v>
          </cell>
          <cell r="X88">
            <v>-0.8</v>
          </cell>
          <cell r="Y88">
            <v>3.9</v>
          </cell>
          <cell r="Z88">
            <v>2.2000000000000002</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O88">
            <v>725</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E88">
            <v>2.2000000000000002</v>
          </cell>
          <cell r="BF88">
            <v>3.9</v>
          </cell>
          <cell r="BG88">
            <v>4.3</v>
          </cell>
          <cell r="BH88">
            <v>3.4</v>
          </cell>
          <cell r="BI88">
            <v>2.1</v>
          </cell>
          <cell r="BJ88">
            <v>6.6</v>
          </cell>
          <cell r="BK88">
            <v>2.7</v>
          </cell>
          <cell r="BN88">
            <v>16009</v>
          </cell>
          <cell r="BO88">
            <v>4604</v>
          </cell>
          <cell r="BP88">
            <v>700</v>
          </cell>
          <cell r="BQ88">
            <v>5304</v>
          </cell>
          <cell r="BR88">
            <v>425</v>
          </cell>
          <cell r="BS88">
            <v>5729</v>
          </cell>
          <cell r="BT88">
            <v>725</v>
          </cell>
          <cell r="BU88">
            <v>1641</v>
          </cell>
          <cell r="BV88">
            <v>8095</v>
          </cell>
          <cell r="BW88">
            <v>4739</v>
          </cell>
          <cell r="BX88">
            <v>28843</v>
          </cell>
          <cell r="BY88">
            <v>2775</v>
          </cell>
          <cell r="BZ88">
            <v>-211</v>
          </cell>
          <cell r="CA88">
            <v>31408</v>
          </cell>
          <cell r="CB88">
            <v>0</v>
          </cell>
          <cell r="CC88">
            <v>0</v>
          </cell>
          <cell r="CD88">
            <v>1</v>
          </cell>
          <cell r="CE88">
            <v>0</v>
          </cell>
          <cell r="CF88">
            <v>0</v>
          </cell>
          <cell r="CG88">
            <v>0</v>
          </cell>
          <cell r="CH88">
            <v>0</v>
          </cell>
          <cell r="CI88">
            <v>0</v>
          </cell>
          <cell r="CJ88">
            <v>0</v>
          </cell>
          <cell r="CK88">
            <v>0</v>
          </cell>
          <cell r="CL88">
            <v>19</v>
          </cell>
          <cell r="CM88">
            <v>19</v>
          </cell>
        </row>
        <row r="89">
          <cell r="A89">
            <v>28915</v>
          </cell>
          <cell r="D89">
            <v>15914</v>
          </cell>
          <cell r="E89">
            <v>4028</v>
          </cell>
          <cell r="F89">
            <v>648</v>
          </cell>
          <cell r="G89">
            <v>4676</v>
          </cell>
          <cell r="H89">
            <v>417</v>
          </cell>
          <cell r="I89">
            <v>5093</v>
          </cell>
          <cell r="J89">
            <v>748</v>
          </cell>
          <cell r="K89">
            <v>1610</v>
          </cell>
          <cell r="L89">
            <v>7451</v>
          </cell>
          <cell r="M89">
            <v>4065</v>
          </cell>
          <cell r="N89">
            <v>27430</v>
          </cell>
          <cell r="O89">
            <v>2818</v>
          </cell>
          <cell r="P89">
            <v>-94</v>
          </cell>
          <cell r="Q89">
            <v>30154</v>
          </cell>
          <cell r="T89">
            <v>2.2999999999999998</v>
          </cell>
          <cell r="U89">
            <v>3.5</v>
          </cell>
          <cell r="V89">
            <v>2.8</v>
          </cell>
          <cell r="W89">
            <v>3.4</v>
          </cell>
          <cell r="X89">
            <v>-1.7</v>
          </cell>
          <cell r="Y89">
            <v>3</v>
          </cell>
          <cell r="Z89">
            <v>3.1</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O89">
            <v>747</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E89">
            <v>3.1</v>
          </cell>
          <cell r="BF89">
            <v>4.8</v>
          </cell>
          <cell r="BG89">
            <v>4.2</v>
          </cell>
          <cell r="BH89">
            <v>1.7</v>
          </cell>
          <cell r="BI89">
            <v>4.2</v>
          </cell>
          <cell r="BJ89">
            <v>3.9</v>
          </cell>
          <cell r="BK89">
            <v>5</v>
          </cell>
          <cell r="BN89">
            <v>15452</v>
          </cell>
          <cell r="BO89">
            <v>3512</v>
          </cell>
          <cell r="BP89">
            <v>594</v>
          </cell>
          <cell r="BQ89">
            <v>4106</v>
          </cell>
          <cell r="BR89">
            <v>418</v>
          </cell>
          <cell r="BS89">
            <v>4524</v>
          </cell>
          <cell r="BT89">
            <v>747</v>
          </cell>
          <cell r="BU89">
            <v>1566</v>
          </cell>
          <cell r="BV89">
            <v>6837</v>
          </cell>
          <cell r="BW89">
            <v>4202</v>
          </cell>
          <cell r="BX89">
            <v>26491</v>
          </cell>
          <cell r="BY89">
            <v>2853</v>
          </cell>
          <cell r="BZ89">
            <v>-237</v>
          </cell>
          <cell r="CA89">
            <v>29107</v>
          </cell>
          <cell r="CB89">
            <v>0</v>
          </cell>
          <cell r="CC89">
            <v>0</v>
          </cell>
          <cell r="CD89">
            <v>0</v>
          </cell>
          <cell r="CE89">
            <v>0</v>
          </cell>
          <cell r="CF89">
            <v>0</v>
          </cell>
          <cell r="CG89">
            <v>0</v>
          </cell>
          <cell r="CH89">
            <v>0</v>
          </cell>
          <cell r="CI89">
            <v>1</v>
          </cell>
          <cell r="CJ89">
            <v>0</v>
          </cell>
          <cell r="CK89">
            <v>0</v>
          </cell>
          <cell r="CL89">
            <v>6</v>
          </cell>
          <cell r="CM89">
            <v>7</v>
          </cell>
        </row>
        <row r="90">
          <cell r="A90">
            <v>29007</v>
          </cell>
          <cell r="D90">
            <v>16297</v>
          </cell>
          <cell r="E90">
            <v>4174</v>
          </cell>
          <cell r="F90">
            <v>692</v>
          </cell>
          <cell r="G90">
            <v>4866</v>
          </cell>
          <cell r="H90">
            <v>405</v>
          </cell>
          <cell r="I90">
            <v>5271</v>
          </cell>
          <cell r="J90">
            <v>777</v>
          </cell>
          <cell r="K90">
            <v>1680</v>
          </cell>
          <cell r="L90">
            <v>7728</v>
          </cell>
          <cell r="M90">
            <v>4205</v>
          </cell>
          <cell r="N90">
            <v>28230</v>
          </cell>
          <cell r="O90">
            <v>2907</v>
          </cell>
          <cell r="P90">
            <v>-43</v>
          </cell>
          <cell r="Q90">
            <v>31093</v>
          </cell>
          <cell r="T90">
            <v>2.4</v>
          </cell>
          <cell r="U90">
            <v>3.6</v>
          </cell>
          <cell r="V90">
            <v>6.8</v>
          </cell>
          <cell r="W90">
            <v>4.0999999999999996</v>
          </cell>
          <cell r="X90">
            <v>-3</v>
          </cell>
          <cell r="Y90">
            <v>3.5</v>
          </cell>
          <cell r="Z90">
            <v>3.9</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O90">
            <v>776</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E90">
            <v>3.9</v>
          </cell>
          <cell r="BF90">
            <v>4.7</v>
          </cell>
          <cell r="BG90">
            <v>1</v>
          </cell>
          <cell r="BH90">
            <v>9.4</v>
          </cell>
          <cell r="BI90">
            <v>1.7</v>
          </cell>
          <cell r="BJ90">
            <v>0.8</v>
          </cell>
          <cell r="BK90">
            <v>1.5</v>
          </cell>
          <cell r="BN90">
            <v>16218</v>
          </cell>
          <cell r="BO90">
            <v>3967</v>
          </cell>
          <cell r="BP90">
            <v>545</v>
          </cell>
          <cell r="BQ90">
            <v>4513</v>
          </cell>
          <cell r="BR90">
            <v>407</v>
          </cell>
          <cell r="BS90">
            <v>4920</v>
          </cell>
          <cell r="BT90">
            <v>776</v>
          </cell>
          <cell r="BU90">
            <v>1547</v>
          </cell>
          <cell r="BV90">
            <v>7242</v>
          </cell>
          <cell r="BW90">
            <v>3595</v>
          </cell>
          <cell r="BX90">
            <v>27056</v>
          </cell>
          <cell r="BY90">
            <v>2807</v>
          </cell>
          <cell r="BZ90">
            <v>481</v>
          </cell>
          <cell r="CA90">
            <v>30345</v>
          </cell>
          <cell r="CB90">
            <v>0</v>
          </cell>
          <cell r="CC90">
            <v>0</v>
          </cell>
          <cell r="CD90">
            <v>0</v>
          </cell>
          <cell r="CE90">
            <v>0</v>
          </cell>
          <cell r="CF90">
            <v>0</v>
          </cell>
          <cell r="CG90">
            <v>0</v>
          </cell>
          <cell r="CH90">
            <v>0</v>
          </cell>
          <cell r="CI90">
            <v>0</v>
          </cell>
          <cell r="CJ90">
            <v>0</v>
          </cell>
          <cell r="CK90">
            <v>0</v>
          </cell>
          <cell r="CL90">
            <v>5</v>
          </cell>
          <cell r="CM90">
            <v>4</v>
          </cell>
        </row>
        <row r="91">
          <cell r="A91">
            <v>29099</v>
          </cell>
          <cell r="D91">
            <v>16717</v>
          </cell>
          <cell r="E91">
            <v>4361</v>
          </cell>
          <cell r="F91">
            <v>750</v>
          </cell>
          <cell r="G91">
            <v>5111</v>
          </cell>
          <cell r="H91">
            <v>390</v>
          </cell>
          <cell r="I91">
            <v>5501</v>
          </cell>
          <cell r="J91">
            <v>809</v>
          </cell>
          <cell r="K91">
            <v>1738</v>
          </cell>
          <cell r="L91">
            <v>8048</v>
          </cell>
          <cell r="M91">
            <v>4342</v>
          </cell>
          <cell r="N91">
            <v>29107</v>
          </cell>
          <cell r="O91">
            <v>3035</v>
          </cell>
          <cell r="P91">
            <v>-49</v>
          </cell>
          <cell r="Q91">
            <v>32093</v>
          </cell>
          <cell r="T91">
            <v>2.6</v>
          </cell>
          <cell r="U91">
            <v>4.5</v>
          </cell>
          <cell r="V91">
            <v>8.5</v>
          </cell>
          <cell r="W91">
            <v>5</v>
          </cell>
          <cell r="X91">
            <v>-3.7</v>
          </cell>
          <cell r="Y91">
            <v>4.4000000000000004</v>
          </cell>
          <cell r="Z91">
            <v>4.0999999999999996</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O91">
            <v>811</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E91">
            <v>4.4000000000000004</v>
          </cell>
          <cell r="BF91">
            <v>3.2</v>
          </cell>
          <cell r="BG91">
            <v>6.2</v>
          </cell>
          <cell r="BH91">
            <v>1</v>
          </cell>
          <cell r="BI91">
            <v>3.7</v>
          </cell>
          <cell r="BJ91">
            <v>8.5</v>
          </cell>
          <cell r="BK91">
            <v>3.4</v>
          </cell>
          <cell r="BN91">
            <v>16890</v>
          </cell>
          <cell r="BO91">
            <v>4369</v>
          </cell>
          <cell r="BP91">
            <v>860</v>
          </cell>
          <cell r="BQ91">
            <v>5228</v>
          </cell>
          <cell r="BR91">
            <v>388</v>
          </cell>
          <cell r="BS91">
            <v>5616</v>
          </cell>
          <cell r="BT91">
            <v>811</v>
          </cell>
          <cell r="BU91">
            <v>1806</v>
          </cell>
          <cell r="BV91">
            <v>8232</v>
          </cell>
          <cell r="BW91">
            <v>4022</v>
          </cell>
          <cell r="BX91">
            <v>29145</v>
          </cell>
          <cell r="BY91">
            <v>3064</v>
          </cell>
          <cell r="BZ91">
            <v>-638</v>
          </cell>
          <cell r="CA91">
            <v>31570</v>
          </cell>
          <cell r="CB91">
            <v>0</v>
          </cell>
          <cell r="CC91">
            <v>0</v>
          </cell>
          <cell r="CD91">
            <v>0</v>
          </cell>
          <cell r="CE91">
            <v>0</v>
          </cell>
          <cell r="CF91">
            <v>0</v>
          </cell>
          <cell r="CG91">
            <v>0</v>
          </cell>
          <cell r="CH91">
            <v>1</v>
          </cell>
          <cell r="CI91">
            <v>0</v>
          </cell>
          <cell r="CJ91">
            <v>0</v>
          </cell>
          <cell r="CK91">
            <v>0</v>
          </cell>
          <cell r="CL91">
            <v>-2</v>
          </cell>
          <cell r="CM91">
            <v>-3</v>
          </cell>
        </row>
        <row r="92">
          <cell r="A92">
            <v>29190</v>
          </cell>
          <cell r="D92">
            <v>17196</v>
          </cell>
          <cell r="E92">
            <v>4597</v>
          </cell>
          <cell r="F92">
            <v>807</v>
          </cell>
          <cell r="G92">
            <v>5404</v>
          </cell>
          <cell r="H92">
            <v>378</v>
          </cell>
          <cell r="I92">
            <v>5782</v>
          </cell>
          <cell r="J92">
            <v>840</v>
          </cell>
          <cell r="K92">
            <v>1793</v>
          </cell>
          <cell r="L92">
            <v>8415</v>
          </cell>
          <cell r="M92">
            <v>4481</v>
          </cell>
          <cell r="N92">
            <v>30093</v>
          </cell>
          <cell r="O92">
            <v>3185</v>
          </cell>
          <cell r="P92">
            <v>-161</v>
          </cell>
          <cell r="Q92">
            <v>33117</v>
          </cell>
          <cell r="T92">
            <v>2.9</v>
          </cell>
          <cell r="U92">
            <v>5.4</v>
          </cell>
          <cell r="V92">
            <v>7.6</v>
          </cell>
          <cell r="W92">
            <v>5.7</v>
          </cell>
          <cell r="X92">
            <v>-3.1</v>
          </cell>
          <cell r="Y92">
            <v>5.0999999999999996</v>
          </cell>
          <cell r="Z92">
            <v>3.9</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O92">
            <v>840</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E92">
            <v>3.6</v>
          </cell>
          <cell r="BF92">
            <v>3.3</v>
          </cell>
          <cell r="BG92">
            <v>5</v>
          </cell>
          <cell r="BH92">
            <v>0.3</v>
          </cell>
          <cell r="BI92">
            <v>3.4</v>
          </cell>
          <cell r="BJ92">
            <v>-1.4</v>
          </cell>
          <cell r="BK92">
            <v>4</v>
          </cell>
          <cell r="BN92">
            <v>17646</v>
          </cell>
          <cell r="BO92">
            <v>5410</v>
          </cell>
          <cell r="BP92">
            <v>955</v>
          </cell>
          <cell r="BQ92">
            <v>6365</v>
          </cell>
          <cell r="BR92">
            <v>376</v>
          </cell>
          <cell r="BS92">
            <v>6741</v>
          </cell>
          <cell r="BT92">
            <v>840</v>
          </cell>
          <cell r="BU92">
            <v>1916</v>
          </cell>
          <cell r="BV92">
            <v>9496</v>
          </cell>
          <cell r="BW92">
            <v>6036</v>
          </cell>
          <cell r="BX92">
            <v>33178</v>
          </cell>
          <cell r="BY92">
            <v>3133</v>
          </cell>
          <cell r="BZ92">
            <v>16</v>
          </cell>
          <cell r="CA92">
            <v>36328</v>
          </cell>
          <cell r="CB92">
            <v>0</v>
          </cell>
          <cell r="CC92">
            <v>0</v>
          </cell>
          <cell r="CD92">
            <v>0</v>
          </cell>
          <cell r="CE92">
            <v>0</v>
          </cell>
          <cell r="CF92">
            <v>0</v>
          </cell>
          <cell r="CG92">
            <v>0</v>
          </cell>
          <cell r="CH92">
            <v>0</v>
          </cell>
          <cell r="CI92">
            <v>0</v>
          </cell>
          <cell r="CJ92">
            <v>1</v>
          </cell>
          <cell r="CK92">
            <v>0</v>
          </cell>
          <cell r="CL92">
            <v>-8</v>
          </cell>
          <cell r="CM92">
            <v>-7</v>
          </cell>
        </row>
        <row r="93">
          <cell r="A93">
            <v>29281</v>
          </cell>
          <cell r="D93">
            <v>17762</v>
          </cell>
          <cell r="E93">
            <v>4776</v>
          </cell>
          <cell r="F93">
            <v>833</v>
          </cell>
          <cell r="G93">
            <v>5609</v>
          </cell>
          <cell r="H93">
            <v>368</v>
          </cell>
          <cell r="I93">
            <v>5977</v>
          </cell>
          <cell r="J93">
            <v>871</v>
          </cell>
          <cell r="K93">
            <v>1862</v>
          </cell>
          <cell r="L93">
            <v>8710</v>
          </cell>
          <cell r="M93">
            <v>4598</v>
          </cell>
          <cell r="N93">
            <v>31069</v>
          </cell>
          <cell r="O93">
            <v>3316</v>
          </cell>
          <cell r="P93">
            <v>-290</v>
          </cell>
          <cell r="Q93">
            <v>34095</v>
          </cell>
          <cell r="T93">
            <v>3.3</v>
          </cell>
          <cell r="U93">
            <v>3.9</v>
          </cell>
          <cell r="V93">
            <v>3.2</v>
          </cell>
          <cell r="W93">
            <v>3.8</v>
          </cell>
          <cell r="X93">
            <v>-2.5</v>
          </cell>
          <cell r="Y93">
            <v>3.4</v>
          </cell>
          <cell r="Z93">
            <v>3.6</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O93">
            <v>870</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E93">
            <v>3.6</v>
          </cell>
          <cell r="BF93">
            <v>2.2000000000000002</v>
          </cell>
          <cell r="BG93">
            <v>1.8</v>
          </cell>
          <cell r="BH93">
            <v>6.5</v>
          </cell>
          <cell r="BI93">
            <v>3.1</v>
          </cell>
          <cell r="BJ93">
            <v>14.5</v>
          </cell>
          <cell r="BK93">
            <v>2.7</v>
          </cell>
          <cell r="BN93">
            <v>17427</v>
          </cell>
          <cell r="BO93">
            <v>4106</v>
          </cell>
          <cell r="BP93">
            <v>728</v>
          </cell>
          <cell r="BQ93">
            <v>4835</v>
          </cell>
          <cell r="BR93">
            <v>368</v>
          </cell>
          <cell r="BS93">
            <v>5203</v>
          </cell>
          <cell r="BT93">
            <v>870</v>
          </cell>
          <cell r="BU93">
            <v>1786</v>
          </cell>
          <cell r="BV93">
            <v>7858</v>
          </cell>
          <cell r="BW93">
            <v>4175</v>
          </cell>
          <cell r="BX93">
            <v>29461</v>
          </cell>
          <cell r="BY93">
            <v>3518</v>
          </cell>
          <cell r="BZ93">
            <v>-616</v>
          </cell>
          <cell r="CA93">
            <v>32362</v>
          </cell>
          <cell r="CB93">
            <v>0</v>
          </cell>
          <cell r="CC93">
            <v>0</v>
          </cell>
          <cell r="CD93">
            <v>0</v>
          </cell>
          <cell r="CE93">
            <v>0</v>
          </cell>
          <cell r="CF93">
            <v>0</v>
          </cell>
          <cell r="CG93">
            <v>0</v>
          </cell>
          <cell r="CH93">
            <v>0</v>
          </cell>
          <cell r="CI93">
            <v>-1</v>
          </cell>
          <cell r="CJ93">
            <v>0</v>
          </cell>
          <cell r="CK93">
            <v>0</v>
          </cell>
          <cell r="CL93">
            <v>-2</v>
          </cell>
          <cell r="CM93">
            <v>-2</v>
          </cell>
        </row>
        <row r="94">
          <cell r="A94">
            <v>29373</v>
          </cell>
          <cell r="D94">
            <v>18372</v>
          </cell>
          <cell r="E94">
            <v>4918</v>
          </cell>
          <cell r="F94">
            <v>829</v>
          </cell>
          <cell r="G94">
            <v>5746</v>
          </cell>
          <cell r="H94">
            <v>357</v>
          </cell>
          <cell r="I94">
            <v>6103</v>
          </cell>
          <cell r="J94">
            <v>901</v>
          </cell>
          <cell r="K94">
            <v>1941</v>
          </cell>
          <cell r="L94">
            <v>8945</v>
          </cell>
          <cell r="M94">
            <v>4693</v>
          </cell>
          <cell r="N94">
            <v>32010</v>
          </cell>
          <cell r="O94">
            <v>3439</v>
          </cell>
          <cell r="P94">
            <v>-365</v>
          </cell>
          <cell r="Q94">
            <v>35083</v>
          </cell>
          <cell r="T94">
            <v>3.4</v>
          </cell>
          <cell r="U94">
            <v>3</v>
          </cell>
          <cell r="V94">
            <v>-0.6</v>
          </cell>
          <cell r="W94">
            <v>2.4</v>
          </cell>
          <cell r="X94">
            <v>-3</v>
          </cell>
          <cell r="Y94">
            <v>2.1</v>
          </cell>
          <cell r="Z94">
            <v>3.5</v>
          </cell>
          <cell r="AA94">
            <v>4.3</v>
          </cell>
          <cell r="AB94">
            <v>2.7</v>
          </cell>
          <cell r="AC94">
            <v>2.1</v>
          </cell>
          <cell r="AD94">
            <v>3</v>
          </cell>
          <cell r="AE94">
            <v>3.7</v>
          </cell>
          <cell r="AF94">
            <v>2.9</v>
          </cell>
          <cell r="AI94">
            <v>18351</v>
          </cell>
          <cell r="AJ94">
            <v>5014</v>
          </cell>
          <cell r="AK94">
            <v>856</v>
          </cell>
          <cell r="AL94">
            <v>5869</v>
          </cell>
          <cell r="AM94">
            <v>363</v>
          </cell>
          <cell r="AN94">
            <v>6233</v>
          </cell>
          <cell r="AO94">
            <v>902</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E94">
            <v>3.6</v>
          </cell>
          <cell r="BF94">
            <v>6.8</v>
          </cell>
          <cell r="BG94">
            <v>5.3</v>
          </cell>
          <cell r="BH94">
            <v>2.8</v>
          </cell>
          <cell r="BI94">
            <v>3.9</v>
          </cell>
          <cell r="BJ94">
            <v>-5.7</v>
          </cell>
          <cell r="BK94">
            <v>2.2999999999999998</v>
          </cell>
          <cell r="BN94">
            <v>18027</v>
          </cell>
          <cell r="BO94">
            <v>4897</v>
          </cell>
          <cell r="BP94">
            <v>692</v>
          </cell>
          <cell r="BQ94">
            <v>5589</v>
          </cell>
          <cell r="BR94">
            <v>363</v>
          </cell>
          <cell r="BS94">
            <v>5952</v>
          </cell>
          <cell r="BT94">
            <v>902</v>
          </cell>
          <cell r="BU94">
            <v>1805</v>
          </cell>
          <cell r="BV94">
            <v>8659</v>
          </cell>
          <cell r="BW94">
            <v>3932</v>
          </cell>
          <cell r="BX94">
            <v>30618</v>
          </cell>
          <cell r="BY94">
            <v>3232</v>
          </cell>
          <cell r="BZ94">
            <v>336</v>
          </cell>
          <cell r="CA94">
            <v>34186</v>
          </cell>
          <cell r="CB94">
            <v>0</v>
          </cell>
          <cell r="CC94">
            <v>0</v>
          </cell>
          <cell r="CD94">
            <v>0</v>
          </cell>
          <cell r="CE94">
            <v>0</v>
          </cell>
          <cell r="CF94">
            <v>0</v>
          </cell>
          <cell r="CG94">
            <v>0</v>
          </cell>
          <cell r="CH94">
            <v>0</v>
          </cell>
          <cell r="CI94">
            <v>0</v>
          </cell>
          <cell r="CJ94">
            <v>0</v>
          </cell>
          <cell r="CK94">
            <v>-1</v>
          </cell>
          <cell r="CL94">
            <v>-9</v>
          </cell>
          <cell r="CM94">
            <v>-9</v>
          </cell>
        </row>
        <row r="95">
          <cell r="A95">
            <v>29465</v>
          </cell>
          <cell r="D95">
            <v>19065</v>
          </cell>
          <cell r="E95">
            <v>5163</v>
          </cell>
          <cell r="F95">
            <v>836</v>
          </cell>
          <cell r="G95">
            <v>5999</v>
          </cell>
          <cell r="H95">
            <v>345</v>
          </cell>
          <cell r="I95">
            <v>6344</v>
          </cell>
          <cell r="J95">
            <v>932</v>
          </cell>
          <cell r="K95">
            <v>2020</v>
          </cell>
          <cell r="L95">
            <v>9296</v>
          </cell>
          <cell r="M95">
            <v>4724</v>
          </cell>
          <cell r="N95">
            <v>33085</v>
          </cell>
          <cell r="O95">
            <v>3546</v>
          </cell>
          <cell r="P95">
            <v>-418</v>
          </cell>
          <cell r="Q95">
            <v>36214</v>
          </cell>
          <cell r="T95">
            <v>3.8</v>
          </cell>
          <cell r="U95">
            <v>5</v>
          </cell>
          <cell r="V95">
            <v>1</v>
          </cell>
          <cell r="W95">
            <v>4.4000000000000004</v>
          </cell>
          <cell r="X95">
            <v>-3.4</v>
          </cell>
          <cell r="Y95">
            <v>3.9</v>
          </cell>
          <cell r="Z95">
            <v>3.5</v>
          </cell>
          <cell r="AA95">
            <v>4</v>
          </cell>
          <cell r="AB95">
            <v>3.9</v>
          </cell>
          <cell r="AC95">
            <v>0.7</v>
          </cell>
          <cell r="AD95">
            <v>3.4</v>
          </cell>
          <cell r="AE95">
            <v>3.1</v>
          </cell>
          <cell r="AF95">
            <v>3.2</v>
          </cell>
          <cell r="AI95">
            <v>19059</v>
          </cell>
          <cell r="AJ95">
            <v>4955</v>
          </cell>
          <cell r="AK95">
            <v>805</v>
          </cell>
          <cell r="AL95">
            <v>5760</v>
          </cell>
          <cell r="AM95">
            <v>343</v>
          </cell>
          <cell r="AN95">
            <v>6103</v>
          </cell>
          <cell r="AO95">
            <v>932</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E95">
            <v>3.4</v>
          </cell>
          <cell r="BF95">
            <v>3</v>
          </cell>
          <cell r="BG95">
            <v>-0.4</v>
          </cell>
          <cell r="BH95">
            <v>-4.0999999999999996</v>
          </cell>
          <cell r="BI95">
            <v>1.5</v>
          </cell>
          <cell r="BJ95">
            <v>8.1999999999999993</v>
          </cell>
          <cell r="BK95">
            <v>3.3</v>
          </cell>
          <cell r="BN95">
            <v>19357</v>
          </cell>
          <cell r="BO95">
            <v>4933</v>
          </cell>
          <cell r="BP95">
            <v>931</v>
          </cell>
          <cell r="BQ95">
            <v>5864</v>
          </cell>
          <cell r="BR95">
            <v>343</v>
          </cell>
          <cell r="BS95">
            <v>6208</v>
          </cell>
          <cell r="BT95">
            <v>932</v>
          </cell>
          <cell r="BU95">
            <v>2099</v>
          </cell>
          <cell r="BV95">
            <v>9239</v>
          </cell>
          <cell r="BW95">
            <v>4376</v>
          </cell>
          <cell r="BX95">
            <v>32973</v>
          </cell>
          <cell r="BY95">
            <v>3512</v>
          </cell>
          <cell r="BZ95">
            <v>-608</v>
          </cell>
          <cell r="CA95">
            <v>35878</v>
          </cell>
          <cell r="CB95">
            <v>0</v>
          </cell>
          <cell r="CC95">
            <v>0</v>
          </cell>
          <cell r="CD95">
            <v>0</v>
          </cell>
          <cell r="CE95">
            <v>0</v>
          </cell>
          <cell r="CF95">
            <v>0</v>
          </cell>
          <cell r="CG95">
            <v>0</v>
          </cell>
          <cell r="CH95">
            <v>0</v>
          </cell>
          <cell r="CI95">
            <v>0</v>
          </cell>
          <cell r="CJ95">
            <v>0</v>
          </cell>
          <cell r="CK95">
            <v>0</v>
          </cell>
          <cell r="CL95">
            <v>-4</v>
          </cell>
          <cell r="CM95">
            <v>-5</v>
          </cell>
        </row>
        <row r="96">
          <cell r="A96">
            <v>29556</v>
          </cell>
          <cell r="D96">
            <v>19845</v>
          </cell>
          <cell r="E96">
            <v>5435</v>
          </cell>
          <cell r="F96">
            <v>877</v>
          </cell>
          <cell r="G96">
            <v>6313</v>
          </cell>
          <cell r="H96">
            <v>344</v>
          </cell>
          <cell r="I96">
            <v>6656</v>
          </cell>
          <cell r="J96">
            <v>964</v>
          </cell>
          <cell r="K96">
            <v>2097</v>
          </cell>
          <cell r="L96">
            <v>9718</v>
          </cell>
          <cell r="M96">
            <v>4700</v>
          </cell>
          <cell r="N96">
            <v>34262</v>
          </cell>
          <cell r="O96">
            <v>3645</v>
          </cell>
          <cell r="P96">
            <v>-496</v>
          </cell>
          <cell r="Q96">
            <v>37410</v>
          </cell>
          <cell r="T96">
            <v>4.0999999999999996</v>
          </cell>
          <cell r="U96">
            <v>5.3</v>
          </cell>
          <cell r="V96">
            <v>4.9000000000000004</v>
          </cell>
          <cell r="W96">
            <v>5.2</v>
          </cell>
          <cell r="X96">
            <v>-0.4</v>
          </cell>
          <cell r="Y96">
            <v>4.9000000000000004</v>
          </cell>
          <cell r="Z96">
            <v>3.5</v>
          </cell>
          <cell r="AA96">
            <v>3.8</v>
          </cell>
          <cell r="AB96">
            <v>4.5</v>
          </cell>
          <cell r="AC96">
            <v>-0.5</v>
          </cell>
          <cell r="AD96">
            <v>3.6</v>
          </cell>
          <cell r="AE96">
            <v>2.8</v>
          </cell>
          <cell r="AF96">
            <v>3.3</v>
          </cell>
          <cell r="AI96">
            <v>19873</v>
          </cell>
          <cell r="AJ96">
            <v>5549</v>
          </cell>
          <cell r="AK96">
            <v>875</v>
          </cell>
          <cell r="AL96">
            <v>6424</v>
          </cell>
          <cell r="AM96">
            <v>338</v>
          </cell>
          <cell r="AN96">
            <v>6762</v>
          </cell>
          <cell r="AO96">
            <v>964</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E96">
            <v>3.4</v>
          </cell>
          <cell r="BF96">
            <v>3.3</v>
          </cell>
          <cell r="BG96">
            <v>8.4</v>
          </cell>
          <cell r="BH96">
            <v>4.5</v>
          </cell>
          <cell r="BI96">
            <v>5.4</v>
          </cell>
          <cell r="BJ96">
            <v>4.3</v>
          </cell>
          <cell r="BK96">
            <v>4.5999999999999996</v>
          </cell>
          <cell r="BN96">
            <v>21208</v>
          </cell>
          <cell r="BO96">
            <v>6437</v>
          </cell>
          <cell r="BP96">
            <v>993</v>
          </cell>
          <cell r="BQ96">
            <v>7430</v>
          </cell>
          <cell r="BR96">
            <v>338</v>
          </cell>
          <cell r="BS96">
            <v>7768</v>
          </cell>
          <cell r="BT96">
            <v>964</v>
          </cell>
          <cell r="BU96">
            <v>2220</v>
          </cell>
          <cell r="BV96">
            <v>10951</v>
          </cell>
          <cell r="BW96">
            <v>6265</v>
          </cell>
          <cell r="BX96">
            <v>38424</v>
          </cell>
          <cell r="BY96">
            <v>3841</v>
          </cell>
          <cell r="BZ96">
            <v>-1024</v>
          </cell>
          <cell r="CA96">
            <v>41241</v>
          </cell>
          <cell r="CB96">
            <v>0</v>
          </cell>
          <cell r="CC96">
            <v>0</v>
          </cell>
          <cell r="CD96">
            <v>0</v>
          </cell>
          <cell r="CE96">
            <v>0</v>
          </cell>
          <cell r="CF96">
            <v>0</v>
          </cell>
          <cell r="CG96">
            <v>0</v>
          </cell>
          <cell r="CH96">
            <v>0</v>
          </cell>
          <cell r="CI96">
            <v>0</v>
          </cell>
          <cell r="CJ96">
            <v>0</v>
          </cell>
          <cell r="CK96">
            <v>0</v>
          </cell>
          <cell r="CL96">
            <v>-1</v>
          </cell>
          <cell r="CM96">
            <v>-1</v>
          </cell>
        </row>
        <row r="97">
          <cell r="A97">
            <v>29646</v>
          </cell>
          <cell r="D97">
            <v>20634</v>
          </cell>
          <cell r="E97">
            <v>5691</v>
          </cell>
          <cell r="F97">
            <v>936</v>
          </cell>
          <cell r="G97">
            <v>6627</v>
          </cell>
          <cell r="H97">
            <v>355</v>
          </cell>
          <cell r="I97">
            <v>6982</v>
          </cell>
          <cell r="J97">
            <v>998</v>
          </cell>
          <cell r="K97">
            <v>2179</v>
          </cell>
          <cell r="L97">
            <v>10159</v>
          </cell>
          <cell r="M97">
            <v>4715</v>
          </cell>
          <cell r="N97">
            <v>35508</v>
          </cell>
          <cell r="O97">
            <v>3754</v>
          </cell>
          <cell r="P97">
            <v>-549</v>
          </cell>
          <cell r="Q97">
            <v>38713</v>
          </cell>
          <cell r="T97">
            <v>4</v>
          </cell>
          <cell r="U97">
            <v>4.7</v>
          </cell>
          <cell r="V97">
            <v>6.7</v>
          </cell>
          <cell r="W97">
            <v>5</v>
          </cell>
          <cell r="X97">
            <v>3.2</v>
          </cell>
          <cell r="Y97">
            <v>4.9000000000000004</v>
          </cell>
          <cell r="Z97">
            <v>3.5</v>
          </cell>
          <cell r="AA97">
            <v>3.9</v>
          </cell>
          <cell r="AB97">
            <v>4.5</v>
          </cell>
          <cell r="AC97">
            <v>0.3</v>
          </cell>
          <cell r="AD97">
            <v>3.6</v>
          </cell>
          <cell r="AE97">
            <v>3</v>
          </cell>
          <cell r="AF97">
            <v>3.5</v>
          </cell>
          <cell r="AI97">
            <v>20576</v>
          </cell>
          <cell r="AJ97">
            <v>5808</v>
          </cell>
          <cell r="AK97">
            <v>952</v>
          </cell>
          <cell r="AL97">
            <v>6761</v>
          </cell>
          <cell r="AM97">
            <v>352</v>
          </cell>
          <cell r="AN97">
            <v>7112</v>
          </cell>
          <cell r="AO97">
            <v>998</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E97">
            <v>3.5</v>
          </cell>
          <cell r="BF97">
            <v>4.4000000000000004</v>
          </cell>
          <cell r="BG97">
            <v>4.9000000000000004</v>
          </cell>
          <cell r="BH97">
            <v>-1.7</v>
          </cell>
          <cell r="BI97">
            <v>3.2</v>
          </cell>
          <cell r="BJ97">
            <v>-1.9</v>
          </cell>
          <cell r="BK97">
            <v>2</v>
          </cell>
          <cell r="BN97">
            <v>19127</v>
          </cell>
          <cell r="BO97">
            <v>5049</v>
          </cell>
          <cell r="BP97">
            <v>860</v>
          </cell>
          <cell r="BQ97">
            <v>5908</v>
          </cell>
          <cell r="BR97">
            <v>352</v>
          </cell>
          <cell r="BS97">
            <v>6260</v>
          </cell>
          <cell r="BT97">
            <v>998</v>
          </cell>
          <cell r="BU97">
            <v>2116</v>
          </cell>
          <cell r="BV97">
            <v>9374</v>
          </cell>
          <cell r="BW97">
            <v>4140</v>
          </cell>
          <cell r="BX97">
            <v>32641</v>
          </cell>
          <cell r="BY97">
            <v>3669</v>
          </cell>
          <cell r="BZ97">
            <v>-462</v>
          </cell>
          <cell r="CA97">
            <v>35848</v>
          </cell>
          <cell r="CB97">
            <v>0</v>
          </cell>
          <cell r="CC97">
            <v>0</v>
          </cell>
          <cell r="CD97">
            <v>0</v>
          </cell>
          <cell r="CE97">
            <v>0</v>
          </cell>
          <cell r="CF97">
            <v>0</v>
          </cell>
          <cell r="CG97">
            <v>0</v>
          </cell>
          <cell r="CH97">
            <v>0</v>
          </cell>
          <cell r="CI97">
            <v>0</v>
          </cell>
          <cell r="CJ97">
            <v>0</v>
          </cell>
          <cell r="CK97">
            <v>0</v>
          </cell>
          <cell r="CL97">
            <v>3</v>
          </cell>
          <cell r="CM97">
            <v>3</v>
          </cell>
        </row>
        <row r="98">
          <cell r="A98">
            <v>29738</v>
          </cell>
          <cell r="D98">
            <v>21347</v>
          </cell>
          <cell r="E98">
            <v>5916</v>
          </cell>
          <cell r="F98">
            <v>986</v>
          </cell>
          <cell r="G98">
            <v>6902</v>
          </cell>
          <cell r="H98">
            <v>369</v>
          </cell>
          <cell r="I98">
            <v>7270</v>
          </cell>
          <cell r="J98">
            <v>1033</v>
          </cell>
          <cell r="K98">
            <v>2279</v>
          </cell>
          <cell r="L98">
            <v>10582</v>
          </cell>
          <cell r="M98">
            <v>4774</v>
          </cell>
          <cell r="N98">
            <v>36702</v>
          </cell>
          <cell r="O98">
            <v>3855</v>
          </cell>
          <cell r="P98">
            <v>-346</v>
          </cell>
          <cell r="Q98">
            <v>40212</v>
          </cell>
          <cell r="T98">
            <v>3.5</v>
          </cell>
          <cell r="U98">
            <v>4</v>
          </cell>
          <cell r="V98">
            <v>5.3</v>
          </cell>
          <cell r="W98">
            <v>4.0999999999999996</v>
          </cell>
          <cell r="X98">
            <v>4</v>
          </cell>
          <cell r="Y98">
            <v>4.0999999999999996</v>
          </cell>
          <cell r="Z98">
            <v>3.5</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O98">
            <v>1034</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E98">
            <v>3.6</v>
          </cell>
          <cell r="BF98">
            <v>4.7</v>
          </cell>
          <cell r="BG98">
            <v>0.6</v>
          </cell>
          <cell r="BH98">
            <v>-0.8</v>
          </cell>
          <cell r="BI98">
            <v>2.6</v>
          </cell>
          <cell r="BJ98">
            <v>7.2</v>
          </cell>
          <cell r="BK98">
            <v>3.7</v>
          </cell>
          <cell r="BN98">
            <v>21204</v>
          </cell>
          <cell r="BO98">
            <v>5552</v>
          </cell>
          <cell r="BP98">
            <v>792</v>
          </cell>
          <cell r="BQ98">
            <v>6345</v>
          </cell>
          <cell r="BR98">
            <v>386</v>
          </cell>
          <cell r="BS98">
            <v>6731</v>
          </cell>
          <cell r="BT98">
            <v>1034</v>
          </cell>
          <cell r="BU98">
            <v>2102</v>
          </cell>
          <cell r="BV98">
            <v>9866</v>
          </cell>
          <cell r="BW98">
            <v>3981</v>
          </cell>
          <cell r="BX98">
            <v>35051</v>
          </cell>
          <cell r="BY98">
            <v>3837</v>
          </cell>
          <cell r="BZ98">
            <v>313</v>
          </cell>
          <cell r="CA98">
            <v>39200</v>
          </cell>
          <cell r="CB98">
            <v>0</v>
          </cell>
          <cell r="CC98">
            <v>0</v>
          </cell>
          <cell r="CD98">
            <v>0</v>
          </cell>
          <cell r="CE98">
            <v>0</v>
          </cell>
          <cell r="CF98">
            <v>0</v>
          </cell>
          <cell r="CG98">
            <v>0</v>
          </cell>
          <cell r="CH98">
            <v>0</v>
          </cell>
          <cell r="CI98">
            <v>0</v>
          </cell>
          <cell r="CJ98">
            <v>0</v>
          </cell>
          <cell r="CK98">
            <v>0</v>
          </cell>
          <cell r="CL98">
            <v>7</v>
          </cell>
          <cell r="CM98">
            <v>8</v>
          </cell>
        </row>
        <row r="99">
          <cell r="A99">
            <v>29830</v>
          </cell>
          <cell r="D99">
            <v>22052</v>
          </cell>
          <cell r="E99">
            <v>6005</v>
          </cell>
          <cell r="F99">
            <v>1022</v>
          </cell>
          <cell r="G99">
            <v>7027</v>
          </cell>
          <cell r="H99">
            <v>384</v>
          </cell>
          <cell r="I99">
            <v>7411</v>
          </cell>
          <cell r="J99">
            <v>1067</v>
          </cell>
          <cell r="K99">
            <v>2377</v>
          </cell>
          <cell r="L99">
            <v>10856</v>
          </cell>
          <cell r="M99">
            <v>4835</v>
          </cell>
          <cell r="N99">
            <v>37743</v>
          </cell>
          <cell r="O99">
            <v>4008</v>
          </cell>
          <cell r="P99">
            <v>35</v>
          </cell>
          <cell r="Q99">
            <v>41786</v>
          </cell>
          <cell r="T99">
            <v>3.3</v>
          </cell>
          <cell r="U99">
            <v>1.5</v>
          </cell>
          <cell r="V99">
            <v>3.7</v>
          </cell>
          <cell r="W99">
            <v>1.8</v>
          </cell>
          <cell r="X99">
            <v>4.0999999999999996</v>
          </cell>
          <cell r="Y99">
            <v>1.9</v>
          </cell>
          <cell r="Z99">
            <v>3.4</v>
          </cell>
          <cell r="AA99">
            <v>4.3</v>
          </cell>
          <cell r="AB99">
            <v>2.6</v>
          </cell>
          <cell r="AC99">
            <v>1.3</v>
          </cell>
          <cell r="AD99">
            <v>2.8</v>
          </cell>
          <cell r="AE99">
            <v>4</v>
          </cell>
          <cell r="AF99">
            <v>3.9</v>
          </cell>
          <cell r="AI99">
            <v>22010</v>
          </cell>
          <cell r="AJ99">
            <v>6183</v>
          </cell>
          <cell r="AK99">
            <v>1031</v>
          </cell>
          <cell r="AL99">
            <v>7214</v>
          </cell>
          <cell r="AM99">
            <v>381</v>
          </cell>
          <cell r="AN99">
            <v>7595</v>
          </cell>
          <cell r="AO99">
            <v>1067</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E99">
            <v>3.3</v>
          </cell>
          <cell r="BF99">
            <v>3.8</v>
          </cell>
          <cell r="BG99">
            <v>6.6</v>
          </cell>
          <cell r="BH99">
            <v>5.6</v>
          </cell>
          <cell r="BI99">
            <v>4</v>
          </cell>
          <cell r="BJ99">
            <v>1</v>
          </cell>
          <cell r="BK99">
            <v>5.4</v>
          </cell>
          <cell r="BN99">
            <v>22450</v>
          </cell>
          <cell r="BO99">
            <v>6161</v>
          </cell>
          <cell r="BP99">
            <v>1197</v>
          </cell>
          <cell r="BQ99">
            <v>7358</v>
          </cell>
          <cell r="BR99">
            <v>381</v>
          </cell>
          <cell r="BS99">
            <v>7738</v>
          </cell>
          <cell r="BT99">
            <v>1067</v>
          </cell>
          <cell r="BU99">
            <v>2464</v>
          </cell>
          <cell r="BV99">
            <v>11270</v>
          </cell>
          <cell r="BW99">
            <v>4393</v>
          </cell>
          <cell r="BX99">
            <v>38114</v>
          </cell>
          <cell r="BY99">
            <v>3879</v>
          </cell>
          <cell r="BZ99">
            <v>-461</v>
          </cell>
          <cell r="CA99">
            <v>41531</v>
          </cell>
          <cell r="CB99">
            <v>0</v>
          </cell>
          <cell r="CC99">
            <v>0</v>
          </cell>
          <cell r="CD99">
            <v>0</v>
          </cell>
          <cell r="CE99">
            <v>0</v>
          </cell>
          <cell r="CF99">
            <v>1</v>
          </cell>
          <cell r="CG99">
            <v>0</v>
          </cell>
          <cell r="CH99">
            <v>1</v>
          </cell>
          <cell r="CI99">
            <v>0</v>
          </cell>
          <cell r="CJ99">
            <v>0</v>
          </cell>
          <cell r="CK99">
            <v>1</v>
          </cell>
          <cell r="CL99">
            <v>15</v>
          </cell>
          <cell r="CM99">
            <v>14</v>
          </cell>
        </row>
        <row r="100">
          <cell r="A100">
            <v>29921</v>
          </cell>
          <cell r="D100">
            <v>22865</v>
          </cell>
          <cell r="E100">
            <v>6001</v>
          </cell>
          <cell r="F100">
            <v>1070</v>
          </cell>
          <cell r="G100">
            <v>7071</v>
          </cell>
          <cell r="H100">
            <v>416</v>
          </cell>
          <cell r="I100">
            <v>7488</v>
          </cell>
          <cell r="J100">
            <v>1104</v>
          </cell>
          <cell r="K100">
            <v>2464</v>
          </cell>
          <cell r="L100">
            <v>11055</v>
          </cell>
          <cell r="M100">
            <v>4916</v>
          </cell>
          <cell r="N100">
            <v>38836</v>
          </cell>
          <cell r="O100">
            <v>4176</v>
          </cell>
          <cell r="P100">
            <v>284</v>
          </cell>
          <cell r="Q100">
            <v>43296</v>
          </cell>
          <cell r="T100">
            <v>3.7</v>
          </cell>
          <cell r="U100">
            <v>-0.1</v>
          </cell>
          <cell r="V100">
            <v>4.7</v>
          </cell>
          <cell r="W100">
            <v>0.6</v>
          </cell>
          <cell r="X100">
            <v>8.4</v>
          </cell>
          <cell r="Y100">
            <v>1</v>
          </cell>
          <cell r="Z100">
            <v>3.4</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O100">
            <v>1104</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E100">
            <v>3.4</v>
          </cell>
          <cell r="BF100">
            <v>4.8</v>
          </cell>
          <cell r="BG100">
            <v>0.7</v>
          </cell>
          <cell r="BH100">
            <v>-1.2</v>
          </cell>
          <cell r="BI100">
            <v>2</v>
          </cell>
          <cell r="BJ100">
            <v>6.4</v>
          </cell>
          <cell r="BK100">
            <v>2.9</v>
          </cell>
          <cell r="BN100">
            <v>24090</v>
          </cell>
          <cell r="BO100">
            <v>6984</v>
          </cell>
          <cell r="BP100">
            <v>1168</v>
          </cell>
          <cell r="BQ100">
            <v>8152</v>
          </cell>
          <cell r="BR100">
            <v>414</v>
          </cell>
          <cell r="BS100">
            <v>8566</v>
          </cell>
          <cell r="BT100">
            <v>1104</v>
          </cell>
          <cell r="BU100">
            <v>2636</v>
          </cell>
          <cell r="BV100">
            <v>12306</v>
          </cell>
          <cell r="BW100">
            <v>6993</v>
          </cell>
          <cell r="BX100">
            <v>43389</v>
          </cell>
          <cell r="BY100">
            <v>4364</v>
          </cell>
          <cell r="BZ100">
            <v>111</v>
          </cell>
          <cell r="CA100">
            <v>47865</v>
          </cell>
          <cell r="CB100">
            <v>0</v>
          </cell>
          <cell r="CC100">
            <v>0</v>
          </cell>
          <cell r="CD100">
            <v>0</v>
          </cell>
          <cell r="CE100">
            <v>0</v>
          </cell>
          <cell r="CF100">
            <v>-1</v>
          </cell>
          <cell r="CG100">
            <v>0</v>
          </cell>
          <cell r="CH100">
            <v>0</v>
          </cell>
          <cell r="CI100">
            <v>0</v>
          </cell>
          <cell r="CJ100">
            <v>0</v>
          </cell>
          <cell r="CK100">
            <v>0</v>
          </cell>
          <cell r="CL100">
            <v>15</v>
          </cell>
          <cell r="CM100">
            <v>16</v>
          </cell>
        </row>
        <row r="101">
          <cell r="A101">
            <v>30011</v>
          </cell>
          <cell r="D101">
            <v>23894</v>
          </cell>
          <cell r="E101">
            <v>5862</v>
          </cell>
          <cell r="F101">
            <v>1120</v>
          </cell>
          <cell r="G101">
            <v>6982</v>
          </cell>
          <cell r="H101">
            <v>512</v>
          </cell>
          <cell r="I101">
            <v>7495</v>
          </cell>
          <cell r="J101">
            <v>1145</v>
          </cell>
          <cell r="K101">
            <v>2547</v>
          </cell>
          <cell r="L101">
            <v>11186</v>
          </cell>
          <cell r="M101">
            <v>4887</v>
          </cell>
          <cell r="N101">
            <v>39968</v>
          </cell>
          <cell r="O101">
            <v>4305</v>
          </cell>
          <cell r="P101">
            <v>279</v>
          </cell>
          <cell r="Q101">
            <v>44552</v>
          </cell>
          <cell r="T101">
            <v>4.5</v>
          </cell>
          <cell r="U101">
            <v>-2.2999999999999998</v>
          </cell>
          <cell r="V101">
            <v>4.5999999999999996</v>
          </cell>
          <cell r="W101">
            <v>-1.3</v>
          </cell>
          <cell r="X101">
            <v>23.1</v>
          </cell>
          <cell r="Y101">
            <v>0.1</v>
          </cell>
          <cell r="Z101">
            <v>3.7</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O101">
            <v>1144</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E101">
            <v>3.7</v>
          </cell>
          <cell r="BF101">
            <v>2</v>
          </cell>
          <cell r="BG101">
            <v>-0.9</v>
          </cell>
          <cell r="BH101">
            <v>-0.5</v>
          </cell>
          <cell r="BI101">
            <v>2.8</v>
          </cell>
          <cell r="BJ101">
            <v>2.4</v>
          </cell>
          <cell r="BK101">
            <v>2.1</v>
          </cell>
          <cell r="BN101">
            <v>22212</v>
          </cell>
          <cell r="BO101">
            <v>4972</v>
          </cell>
          <cell r="BP101">
            <v>1055</v>
          </cell>
          <cell r="BQ101">
            <v>6027</v>
          </cell>
          <cell r="BR101">
            <v>505</v>
          </cell>
          <cell r="BS101">
            <v>6532</v>
          </cell>
          <cell r="BT101">
            <v>1144</v>
          </cell>
          <cell r="BU101">
            <v>2456</v>
          </cell>
          <cell r="BV101">
            <v>10132</v>
          </cell>
          <cell r="BW101">
            <v>4233</v>
          </cell>
          <cell r="BX101">
            <v>36577</v>
          </cell>
          <cell r="BY101">
            <v>4325</v>
          </cell>
          <cell r="BZ101">
            <v>306</v>
          </cell>
          <cell r="CA101">
            <v>41208</v>
          </cell>
          <cell r="CB101">
            <v>0</v>
          </cell>
          <cell r="CC101">
            <v>0</v>
          </cell>
          <cell r="CD101">
            <v>0</v>
          </cell>
          <cell r="CE101">
            <v>0</v>
          </cell>
          <cell r="CF101">
            <v>0</v>
          </cell>
          <cell r="CG101">
            <v>0</v>
          </cell>
          <cell r="CH101">
            <v>0</v>
          </cell>
          <cell r="CI101">
            <v>0</v>
          </cell>
          <cell r="CJ101">
            <v>0</v>
          </cell>
          <cell r="CK101">
            <v>0</v>
          </cell>
          <cell r="CL101">
            <v>16</v>
          </cell>
          <cell r="CM101">
            <v>17</v>
          </cell>
        </row>
        <row r="102">
          <cell r="A102">
            <v>30103</v>
          </cell>
          <cell r="D102">
            <v>24986</v>
          </cell>
          <cell r="E102">
            <v>5684</v>
          </cell>
          <cell r="F102">
            <v>1184</v>
          </cell>
          <cell r="G102">
            <v>6868</v>
          </cell>
          <cell r="H102">
            <v>689</v>
          </cell>
          <cell r="I102">
            <v>7558</v>
          </cell>
          <cell r="J102">
            <v>1193</v>
          </cell>
          <cell r="K102">
            <v>2628</v>
          </cell>
          <cell r="L102">
            <v>11379</v>
          </cell>
          <cell r="M102">
            <v>4694</v>
          </cell>
          <cell r="N102">
            <v>41059</v>
          </cell>
          <cell r="O102">
            <v>4435</v>
          </cell>
          <cell r="P102">
            <v>144</v>
          </cell>
          <cell r="Q102">
            <v>45637</v>
          </cell>
          <cell r="T102">
            <v>4.5999999999999996</v>
          </cell>
          <cell r="U102">
            <v>-3</v>
          </cell>
          <cell r="V102">
            <v>5.7</v>
          </cell>
          <cell r="W102">
            <v>-1.6</v>
          </cell>
          <cell r="X102">
            <v>34.5</v>
          </cell>
          <cell r="Y102">
            <v>0.8</v>
          </cell>
          <cell r="Z102">
            <v>4.2</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O102">
            <v>1189</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E102">
            <v>4</v>
          </cell>
          <cell r="BF102">
            <v>3.7</v>
          </cell>
          <cell r="BG102">
            <v>4.3</v>
          </cell>
          <cell r="BH102">
            <v>0.1</v>
          </cell>
          <cell r="BI102">
            <v>3.6</v>
          </cell>
          <cell r="BJ102">
            <v>3</v>
          </cell>
          <cell r="BK102">
            <v>3.8</v>
          </cell>
          <cell r="BN102">
            <v>25036</v>
          </cell>
          <cell r="BO102">
            <v>5744</v>
          </cell>
          <cell r="BP102">
            <v>931</v>
          </cell>
          <cell r="BQ102">
            <v>6676</v>
          </cell>
          <cell r="BR102">
            <v>653</v>
          </cell>
          <cell r="BS102">
            <v>7329</v>
          </cell>
          <cell r="BT102">
            <v>1189</v>
          </cell>
          <cell r="BU102">
            <v>2422</v>
          </cell>
          <cell r="BV102">
            <v>10940</v>
          </cell>
          <cell r="BW102">
            <v>3897</v>
          </cell>
          <cell r="BX102">
            <v>39873</v>
          </cell>
          <cell r="BY102">
            <v>4353</v>
          </cell>
          <cell r="BZ102">
            <v>815</v>
          </cell>
          <cell r="CA102">
            <v>45041</v>
          </cell>
          <cell r="CB102">
            <v>0</v>
          </cell>
          <cell r="CC102">
            <v>0</v>
          </cell>
          <cell r="CD102">
            <v>0</v>
          </cell>
          <cell r="CE102">
            <v>0</v>
          </cell>
          <cell r="CF102">
            <v>0</v>
          </cell>
          <cell r="CG102">
            <v>0</v>
          </cell>
          <cell r="CH102">
            <v>0</v>
          </cell>
          <cell r="CI102">
            <v>1</v>
          </cell>
          <cell r="CJ102">
            <v>0</v>
          </cell>
          <cell r="CK102">
            <v>0</v>
          </cell>
          <cell r="CL102">
            <v>-13</v>
          </cell>
          <cell r="CM102">
            <v>-12</v>
          </cell>
        </row>
        <row r="103">
          <cell r="A103">
            <v>30195</v>
          </cell>
          <cell r="D103">
            <v>25817</v>
          </cell>
          <cell r="E103">
            <v>5631</v>
          </cell>
          <cell r="F103">
            <v>1250</v>
          </cell>
          <cell r="G103">
            <v>6880</v>
          </cell>
          <cell r="H103">
            <v>900</v>
          </cell>
          <cell r="I103">
            <v>7781</v>
          </cell>
          <cell r="J103">
            <v>1243</v>
          </cell>
          <cell r="K103">
            <v>2715</v>
          </cell>
          <cell r="L103">
            <v>11739</v>
          </cell>
          <cell r="M103">
            <v>4425</v>
          </cell>
          <cell r="N103">
            <v>41980</v>
          </cell>
          <cell r="O103">
            <v>4588</v>
          </cell>
          <cell r="P103">
            <v>-22</v>
          </cell>
          <cell r="Q103">
            <v>46546</v>
          </cell>
          <cell r="T103">
            <v>3.3</v>
          </cell>
          <cell r="U103">
            <v>-0.9</v>
          </cell>
          <cell r="V103">
            <v>5.5</v>
          </cell>
          <cell r="W103">
            <v>0.2</v>
          </cell>
          <cell r="X103">
            <v>30.6</v>
          </cell>
          <cell r="Y103">
            <v>2.9</v>
          </cell>
          <cell r="Z103">
            <v>4.2</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O103">
            <v>1246</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E103">
            <v>4.8</v>
          </cell>
          <cell r="BF103">
            <v>4</v>
          </cell>
          <cell r="BG103">
            <v>1.4</v>
          </cell>
          <cell r="BH103">
            <v>-11</v>
          </cell>
          <cell r="BI103">
            <v>1.8</v>
          </cell>
          <cell r="BJ103">
            <v>2</v>
          </cell>
          <cell r="BK103">
            <v>1.2</v>
          </cell>
          <cell r="BN103">
            <v>25739</v>
          </cell>
          <cell r="BO103">
            <v>5548</v>
          </cell>
          <cell r="BP103">
            <v>1414</v>
          </cell>
          <cell r="BQ103">
            <v>6962</v>
          </cell>
          <cell r="BR103">
            <v>934</v>
          </cell>
          <cell r="BS103">
            <v>7896</v>
          </cell>
          <cell r="BT103">
            <v>1246</v>
          </cell>
          <cell r="BU103">
            <v>2840</v>
          </cell>
          <cell r="BV103">
            <v>11982</v>
          </cell>
          <cell r="BW103">
            <v>4035</v>
          </cell>
          <cell r="BX103">
            <v>41756</v>
          </cell>
          <cell r="BY103">
            <v>4435</v>
          </cell>
          <cell r="BZ103">
            <v>-157</v>
          </cell>
          <cell r="CA103">
            <v>46034</v>
          </cell>
          <cell r="CB103">
            <v>0</v>
          </cell>
          <cell r="CC103">
            <v>0</v>
          </cell>
          <cell r="CD103">
            <v>0</v>
          </cell>
          <cell r="CE103">
            <v>0</v>
          </cell>
          <cell r="CF103">
            <v>0</v>
          </cell>
          <cell r="CG103">
            <v>0</v>
          </cell>
          <cell r="CH103">
            <v>0</v>
          </cell>
          <cell r="CI103">
            <v>0</v>
          </cell>
          <cell r="CJ103">
            <v>1</v>
          </cell>
          <cell r="CK103">
            <v>0</v>
          </cell>
          <cell r="CL103">
            <v>-14</v>
          </cell>
          <cell r="CM103">
            <v>-13</v>
          </cell>
        </row>
        <row r="104">
          <cell r="A104">
            <v>30286</v>
          </cell>
          <cell r="D104">
            <v>26093</v>
          </cell>
          <cell r="E104">
            <v>5759</v>
          </cell>
          <cell r="F104">
            <v>1256</v>
          </cell>
          <cell r="G104">
            <v>7015</v>
          </cell>
          <cell r="H104">
            <v>1070</v>
          </cell>
          <cell r="I104">
            <v>8084</v>
          </cell>
          <cell r="J104">
            <v>1290</v>
          </cell>
          <cell r="K104">
            <v>2802</v>
          </cell>
          <cell r="L104">
            <v>12177</v>
          </cell>
          <cell r="M104">
            <v>4141</v>
          </cell>
          <cell r="N104">
            <v>42411</v>
          </cell>
          <cell r="O104">
            <v>4754</v>
          </cell>
          <cell r="P104">
            <v>-124</v>
          </cell>
          <cell r="Q104">
            <v>47041</v>
          </cell>
          <cell r="T104">
            <v>1.1000000000000001</v>
          </cell>
          <cell r="U104">
            <v>2.2999999999999998</v>
          </cell>
          <cell r="V104">
            <v>0.5</v>
          </cell>
          <cell r="W104">
            <v>2</v>
          </cell>
          <cell r="X104">
            <v>18.8</v>
          </cell>
          <cell r="Y104">
            <v>3.9</v>
          </cell>
          <cell r="Z104">
            <v>3.8</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O104">
            <v>1291</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E104">
            <v>3.6</v>
          </cell>
          <cell r="BF104">
            <v>1.9</v>
          </cell>
          <cell r="BG104">
            <v>5.3</v>
          </cell>
          <cell r="BH104">
            <v>-4</v>
          </cell>
          <cell r="BI104">
            <v>1.3</v>
          </cell>
          <cell r="BJ104">
            <v>6.1</v>
          </cell>
          <cell r="BK104">
            <v>1.6</v>
          </cell>
          <cell r="BN104">
            <v>27908</v>
          </cell>
          <cell r="BO104">
            <v>6524</v>
          </cell>
          <cell r="BP104">
            <v>1517</v>
          </cell>
          <cell r="BQ104">
            <v>8041</v>
          </cell>
          <cell r="BR104">
            <v>1082</v>
          </cell>
          <cell r="BS104">
            <v>9123</v>
          </cell>
          <cell r="BT104">
            <v>1291</v>
          </cell>
          <cell r="BU104">
            <v>2950</v>
          </cell>
          <cell r="BV104">
            <v>13364</v>
          </cell>
          <cell r="BW104">
            <v>5642</v>
          </cell>
          <cell r="BX104">
            <v>46914</v>
          </cell>
          <cell r="BY104">
            <v>4988</v>
          </cell>
          <cell r="BZ104">
            <v>-541</v>
          </cell>
          <cell r="CA104">
            <v>51361</v>
          </cell>
          <cell r="CB104">
            <v>0</v>
          </cell>
          <cell r="CC104">
            <v>0</v>
          </cell>
          <cell r="CD104">
            <v>0</v>
          </cell>
          <cell r="CE104">
            <v>0</v>
          </cell>
          <cell r="CF104">
            <v>0</v>
          </cell>
          <cell r="CG104">
            <v>0</v>
          </cell>
          <cell r="CH104">
            <v>0</v>
          </cell>
          <cell r="CI104">
            <v>0</v>
          </cell>
          <cell r="CJ104">
            <v>0</v>
          </cell>
          <cell r="CK104">
            <v>0</v>
          </cell>
          <cell r="CL104">
            <v>-28</v>
          </cell>
          <cell r="CM104">
            <v>-28</v>
          </cell>
        </row>
        <row r="105">
          <cell r="A105">
            <v>30376</v>
          </cell>
          <cell r="D105">
            <v>25970</v>
          </cell>
          <cell r="E105">
            <v>6126</v>
          </cell>
          <cell r="F105">
            <v>1242</v>
          </cell>
          <cell r="G105">
            <v>7368</v>
          </cell>
          <cell r="H105">
            <v>1148</v>
          </cell>
          <cell r="I105">
            <v>8517</v>
          </cell>
          <cell r="J105">
            <v>1329</v>
          </cell>
          <cell r="K105">
            <v>2874</v>
          </cell>
          <cell r="L105">
            <v>12720</v>
          </cell>
          <cell r="M105">
            <v>4187</v>
          </cell>
          <cell r="N105">
            <v>42877</v>
          </cell>
          <cell r="O105">
            <v>4912</v>
          </cell>
          <cell r="P105">
            <v>-189</v>
          </cell>
          <cell r="Q105">
            <v>47600</v>
          </cell>
          <cell r="T105">
            <v>-0.5</v>
          </cell>
          <cell r="U105">
            <v>6.4</v>
          </cell>
          <cell r="V105">
            <v>-1.1000000000000001</v>
          </cell>
          <cell r="W105">
            <v>5</v>
          </cell>
          <cell r="X105">
            <v>7.4</v>
          </cell>
          <cell r="Y105">
            <v>5.4</v>
          </cell>
          <cell r="Z105">
            <v>3</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O105">
            <v>1330</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E105">
            <v>3</v>
          </cell>
          <cell r="BF105">
            <v>4.0999999999999996</v>
          </cell>
          <cell r="BG105">
            <v>3.1</v>
          </cell>
          <cell r="BH105">
            <v>1.2</v>
          </cell>
          <cell r="BI105">
            <v>1</v>
          </cell>
          <cell r="BJ105">
            <v>2.8</v>
          </cell>
          <cell r="BK105">
            <v>0.8</v>
          </cell>
          <cell r="BN105">
            <v>24109</v>
          </cell>
          <cell r="BO105">
            <v>5345</v>
          </cell>
          <cell r="BP105">
            <v>1121</v>
          </cell>
          <cell r="BQ105">
            <v>6466</v>
          </cell>
          <cell r="BR105">
            <v>1154</v>
          </cell>
          <cell r="BS105">
            <v>7620</v>
          </cell>
          <cell r="BT105">
            <v>1330</v>
          </cell>
          <cell r="BU105">
            <v>2809</v>
          </cell>
          <cell r="BV105">
            <v>11758</v>
          </cell>
          <cell r="BW105">
            <v>3725</v>
          </cell>
          <cell r="BX105">
            <v>39593</v>
          </cell>
          <cell r="BY105">
            <v>4953</v>
          </cell>
          <cell r="BZ105">
            <v>-202</v>
          </cell>
          <cell r="CA105">
            <v>44344</v>
          </cell>
          <cell r="CB105">
            <v>0</v>
          </cell>
          <cell r="CC105">
            <v>0</v>
          </cell>
          <cell r="CD105">
            <v>0</v>
          </cell>
          <cell r="CE105">
            <v>0</v>
          </cell>
          <cell r="CF105">
            <v>0</v>
          </cell>
          <cell r="CG105">
            <v>0</v>
          </cell>
          <cell r="CH105">
            <v>0</v>
          </cell>
          <cell r="CI105">
            <v>0</v>
          </cell>
          <cell r="CJ105">
            <v>0</v>
          </cell>
          <cell r="CK105">
            <v>0</v>
          </cell>
          <cell r="CL105">
            <v>-27</v>
          </cell>
          <cell r="CM105">
            <v>-27</v>
          </cell>
        </row>
        <row r="106">
          <cell r="A106">
            <v>30468</v>
          </cell>
          <cell r="D106">
            <v>25887</v>
          </cell>
          <cell r="E106">
            <v>6603</v>
          </cell>
          <cell r="F106">
            <v>1284</v>
          </cell>
          <cell r="G106">
            <v>7888</v>
          </cell>
          <cell r="H106">
            <v>1157</v>
          </cell>
          <cell r="I106">
            <v>9044</v>
          </cell>
          <cell r="J106">
            <v>1361</v>
          </cell>
          <cell r="K106">
            <v>2939</v>
          </cell>
          <cell r="L106">
            <v>13345</v>
          </cell>
          <cell r="M106">
            <v>4601</v>
          </cell>
          <cell r="N106">
            <v>43833</v>
          </cell>
          <cell r="O106">
            <v>5028</v>
          </cell>
          <cell r="P106">
            <v>-129</v>
          </cell>
          <cell r="Q106">
            <v>48732</v>
          </cell>
          <cell r="T106">
            <v>-0.3</v>
          </cell>
          <cell r="U106">
            <v>7.8</v>
          </cell>
          <cell r="V106">
            <v>3.4</v>
          </cell>
          <cell r="W106">
            <v>7</v>
          </cell>
          <cell r="X106">
            <v>0.7</v>
          </cell>
          <cell r="Y106">
            <v>6.2</v>
          </cell>
          <cell r="Z106">
            <v>2.4</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O106">
            <v>1361</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E106">
            <v>2.4</v>
          </cell>
          <cell r="BF106">
            <v>1.3</v>
          </cell>
          <cell r="BG106">
            <v>5.4</v>
          </cell>
          <cell r="BH106">
            <v>1.7</v>
          </cell>
          <cell r="BI106">
            <v>0.4</v>
          </cell>
          <cell r="BJ106">
            <v>0.7</v>
          </cell>
          <cell r="BK106">
            <v>1.2</v>
          </cell>
          <cell r="BN106">
            <v>26153</v>
          </cell>
          <cell r="BO106">
            <v>6613</v>
          </cell>
          <cell r="BP106">
            <v>922</v>
          </cell>
          <cell r="BQ106">
            <v>7535</v>
          </cell>
          <cell r="BR106">
            <v>1149</v>
          </cell>
          <cell r="BS106">
            <v>8684</v>
          </cell>
          <cell r="BT106">
            <v>1361</v>
          </cell>
          <cell r="BU106">
            <v>2712</v>
          </cell>
          <cell r="BV106">
            <v>12758</v>
          </cell>
          <cell r="BW106">
            <v>3536</v>
          </cell>
          <cell r="BX106">
            <v>42448</v>
          </cell>
          <cell r="BY106">
            <v>4874</v>
          </cell>
          <cell r="BZ106">
            <v>128</v>
          </cell>
          <cell r="CA106">
            <v>47450</v>
          </cell>
          <cell r="CB106">
            <v>0</v>
          </cell>
          <cell r="CC106">
            <v>0</v>
          </cell>
          <cell r="CD106">
            <v>1</v>
          </cell>
          <cell r="CE106">
            <v>0</v>
          </cell>
          <cell r="CF106">
            <v>0</v>
          </cell>
          <cell r="CG106">
            <v>0</v>
          </cell>
          <cell r="CH106">
            <v>0</v>
          </cell>
          <cell r="CI106">
            <v>0</v>
          </cell>
          <cell r="CJ106">
            <v>-1</v>
          </cell>
          <cell r="CK106">
            <v>0</v>
          </cell>
          <cell r="CL106">
            <v>-16</v>
          </cell>
          <cell r="CM106">
            <v>-16</v>
          </cell>
        </row>
        <row r="107">
          <cell r="A107">
            <v>30560</v>
          </cell>
          <cell r="B107">
            <v>24060</v>
          </cell>
          <cell r="C107">
            <v>2169</v>
          </cell>
          <cell r="D107">
            <v>26221</v>
          </cell>
          <cell r="E107">
            <v>7128</v>
          </cell>
          <cell r="F107">
            <v>1403</v>
          </cell>
          <cell r="G107">
            <v>8531</v>
          </cell>
          <cell r="H107">
            <v>1144</v>
          </cell>
          <cell r="I107">
            <v>9675</v>
          </cell>
          <cell r="J107">
            <v>1391</v>
          </cell>
          <cell r="K107">
            <v>3023</v>
          </cell>
          <cell r="L107">
            <v>14089</v>
          </cell>
          <cell r="M107">
            <v>5120</v>
          </cell>
          <cell r="N107">
            <v>45430</v>
          </cell>
          <cell r="O107">
            <v>5187</v>
          </cell>
          <cell r="P107">
            <v>-116</v>
          </cell>
          <cell r="Q107">
            <v>50501</v>
          </cell>
          <cell r="T107">
            <v>1.3</v>
          </cell>
          <cell r="U107">
            <v>7.9</v>
          </cell>
          <cell r="V107">
            <v>9.3000000000000007</v>
          </cell>
          <cell r="W107">
            <v>8.1999999999999993</v>
          </cell>
          <cell r="X107">
            <v>-1.1000000000000001</v>
          </cell>
          <cell r="Y107">
            <v>7</v>
          </cell>
          <cell r="Z107">
            <v>2.2000000000000002</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O107">
            <v>1390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E107">
            <v>2.1</v>
          </cell>
          <cell r="BF107">
            <v>2.2000000000000002</v>
          </cell>
          <cell r="BG107">
            <v>6.5</v>
          </cell>
          <cell r="BH107">
            <v>30.3</v>
          </cell>
          <cell r="BI107">
            <v>6.8</v>
          </cell>
          <cell r="BJ107">
            <v>5.5</v>
          </cell>
          <cell r="BK107">
            <v>5.8</v>
          </cell>
          <cell r="BL107">
            <v>23609</v>
          </cell>
          <cell r="BM107">
            <v>2151</v>
          </cell>
          <cell r="BN107">
            <v>25760</v>
          </cell>
          <cell r="BO107">
            <v>7217</v>
          </cell>
          <cell r="BP107">
            <v>1764</v>
          </cell>
          <cell r="BQ107">
            <v>8980</v>
          </cell>
          <cell r="BR107">
            <v>1128</v>
          </cell>
          <cell r="BS107">
            <v>10109</v>
          </cell>
          <cell r="BT107">
            <v>1390</v>
          </cell>
          <cell r="BU107">
            <v>3119</v>
          </cell>
          <cell r="BV107">
            <v>14617</v>
          </cell>
          <cell r="BW107">
            <v>4682</v>
          </cell>
          <cell r="BX107">
            <v>45059</v>
          </cell>
          <cell r="BY107">
            <v>5135</v>
          </cell>
          <cell r="BZ107">
            <v>-489</v>
          </cell>
          <cell r="CA107">
            <v>49705</v>
          </cell>
          <cell r="CB107">
            <v>0</v>
          </cell>
          <cell r="CC107">
            <v>0</v>
          </cell>
          <cell r="CD107">
            <v>0</v>
          </cell>
          <cell r="CE107">
            <v>0</v>
          </cell>
          <cell r="CF107">
            <v>0</v>
          </cell>
          <cell r="CG107">
            <v>-1</v>
          </cell>
          <cell r="CH107">
            <v>0</v>
          </cell>
          <cell r="CI107">
            <v>0</v>
          </cell>
          <cell r="CJ107">
            <v>0</v>
          </cell>
          <cell r="CK107">
            <v>0</v>
          </cell>
          <cell r="CL107">
            <v>5</v>
          </cell>
          <cell r="CM107">
            <v>5</v>
          </cell>
        </row>
        <row r="108">
          <cell r="A108">
            <v>30651</v>
          </cell>
          <cell r="B108">
            <v>24815</v>
          </cell>
          <cell r="C108">
            <v>2243</v>
          </cell>
          <cell r="D108">
            <v>26975</v>
          </cell>
          <cell r="E108">
            <v>7710</v>
          </cell>
          <cell r="F108">
            <v>1535</v>
          </cell>
          <cell r="G108">
            <v>9245</v>
          </cell>
          <cell r="H108">
            <v>1119</v>
          </cell>
          <cell r="I108">
            <v>10364</v>
          </cell>
          <cell r="J108">
            <v>1422</v>
          </cell>
          <cell r="K108">
            <v>3098</v>
          </cell>
          <cell r="L108">
            <v>14883</v>
          </cell>
          <cell r="M108">
            <v>5514</v>
          </cell>
          <cell r="N108">
            <v>47373</v>
          </cell>
          <cell r="O108">
            <v>5439</v>
          </cell>
          <cell r="P108">
            <v>-229</v>
          </cell>
          <cell r="Q108">
            <v>52582</v>
          </cell>
          <cell r="R108">
            <v>3.1</v>
          </cell>
          <cell r="S108">
            <v>3.4</v>
          </cell>
          <cell r="T108">
            <v>2.9</v>
          </cell>
          <cell r="U108">
            <v>8.1999999999999993</v>
          </cell>
          <cell r="V108">
            <v>9.4</v>
          </cell>
          <cell r="W108">
            <v>8.4</v>
          </cell>
          <cell r="X108">
            <v>-2.2000000000000002</v>
          </cell>
          <cell r="Y108">
            <v>7.1</v>
          </cell>
          <cell r="Z108">
            <v>2.2000000000000002</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O108">
            <v>1421</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E108">
            <v>2.2999999999999998</v>
          </cell>
          <cell r="BF108">
            <v>3.6</v>
          </cell>
          <cell r="BG108">
            <v>3.1</v>
          </cell>
          <cell r="BH108">
            <v>-3.6</v>
          </cell>
          <cell r="BI108">
            <v>2</v>
          </cell>
          <cell r="BJ108">
            <v>0.9</v>
          </cell>
          <cell r="BK108">
            <v>2.8</v>
          </cell>
          <cell r="BL108">
            <v>25713</v>
          </cell>
          <cell r="BM108">
            <v>2306</v>
          </cell>
          <cell r="BN108">
            <v>28019</v>
          </cell>
          <cell r="BO108">
            <v>8303</v>
          </cell>
          <cell r="BP108">
            <v>1740</v>
          </cell>
          <cell r="BQ108">
            <v>10043</v>
          </cell>
          <cell r="BR108">
            <v>1123</v>
          </cell>
          <cell r="BS108">
            <v>11166</v>
          </cell>
          <cell r="BT108">
            <v>1421</v>
          </cell>
          <cell r="BU108">
            <v>3288</v>
          </cell>
          <cell r="BV108">
            <v>15875</v>
          </cell>
          <cell r="BW108">
            <v>7726</v>
          </cell>
          <cell r="BX108">
            <v>51620</v>
          </cell>
          <cell r="BY108">
            <v>5493</v>
          </cell>
          <cell r="BZ108">
            <v>301</v>
          </cell>
          <cell r="CA108">
            <v>57413</v>
          </cell>
          <cell r="CB108">
            <v>0</v>
          </cell>
          <cell r="CC108">
            <v>0</v>
          </cell>
          <cell r="CD108">
            <v>0</v>
          </cell>
          <cell r="CE108">
            <v>0</v>
          </cell>
          <cell r="CF108">
            <v>0</v>
          </cell>
          <cell r="CG108">
            <v>-1</v>
          </cell>
          <cell r="CH108">
            <v>0</v>
          </cell>
          <cell r="CI108">
            <v>1</v>
          </cell>
          <cell r="CJ108">
            <v>0</v>
          </cell>
          <cell r="CK108">
            <v>0</v>
          </cell>
          <cell r="CL108">
            <v>10</v>
          </cell>
          <cell r="CM108">
            <v>11</v>
          </cell>
        </row>
        <row r="109">
          <cell r="A109">
            <v>30742</v>
          </cell>
          <cell r="B109">
            <v>25609</v>
          </cell>
          <cell r="C109">
            <v>2322</v>
          </cell>
          <cell r="D109">
            <v>27932</v>
          </cell>
          <cell r="E109">
            <v>8265</v>
          </cell>
          <cell r="F109">
            <v>1592</v>
          </cell>
          <cell r="G109">
            <v>9856</v>
          </cell>
          <cell r="H109">
            <v>1049</v>
          </cell>
          <cell r="I109">
            <v>10905</v>
          </cell>
          <cell r="J109">
            <v>1449</v>
          </cell>
          <cell r="K109">
            <v>3153</v>
          </cell>
          <cell r="L109">
            <v>15507</v>
          </cell>
          <cell r="M109">
            <v>5679</v>
          </cell>
          <cell r="N109">
            <v>49119</v>
          </cell>
          <cell r="O109">
            <v>5692</v>
          </cell>
          <cell r="P109">
            <v>-455</v>
          </cell>
          <cell r="Q109">
            <v>54356</v>
          </cell>
          <cell r="R109">
            <v>3.2</v>
          </cell>
          <cell r="S109">
            <v>3.5</v>
          </cell>
          <cell r="T109">
            <v>3.5</v>
          </cell>
          <cell r="U109">
            <v>7.2</v>
          </cell>
          <cell r="V109">
            <v>3.7</v>
          </cell>
          <cell r="W109">
            <v>6.6</v>
          </cell>
          <cell r="X109">
            <v>-6.3</v>
          </cell>
          <cell r="Y109">
            <v>5.2</v>
          </cell>
          <cell r="Z109">
            <v>1.9</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O109">
            <v>1449</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E109">
            <v>2</v>
          </cell>
          <cell r="BF109">
            <v>3.3</v>
          </cell>
          <cell r="BG109">
            <v>8.3000000000000007</v>
          </cell>
          <cell r="BH109">
            <v>5.7</v>
          </cell>
          <cell r="BI109">
            <v>5.0999999999999996</v>
          </cell>
          <cell r="BJ109">
            <v>10.3</v>
          </cell>
          <cell r="BK109">
            <v>4.2</v>
          </cell>
          <cell r="BL109">
            <v>24661</v>
          </cell>
          <cell r="BM109">
            <v>2244</v>
          </cell>
          <cell r="BN109">
            <v>26905</v>
          </cell>
          <cell r="BO109">
            <v>7660</v>
          </cell>
          <cell r="BP109">
            <v>1420</v>
          </cell>
          <cell r="BQ109">
            <v>9080</v>
          </cell>
          <cell r="BR109">
            <v>1060</v>
          </cell>
          <cell r="BS109">
            <v>10140</v>
          </cell>
          <cell r="BT109">
            <v>1449</v>
          </cell>
          <cell r="BU109">
            <v>3110</v>
          </cell>
          <cell r="BV109">
            <v>14699</v>
          </cell>
          <cell r="BW109">
            <v>5365</v>
          </cell>
          <cell r="BX109">
            <v>46969</v>
          </cell>
          <cell r="BY109">
            <v>5861</v>
          </cell>
          <cell r="BZ109">
            <v>-1201</v>
          </cell>
          <cell r="CA109">
            <v>51630</v>
          </cell>
          <cell r="CB109">
            <v>0</v>
          </cell>
          <cell r="CC109">
            <v>0</v>
          </cell>
          <cell r="CD109">
            <v>0</v>
          </cell>
          <cell r="CE109">
            <v>0</v>
          </cell>
          <cell r="CF109">
            <v>0</v>
          </cell>
          <cell r="CG109">
            <v>0</v>
          </cell>
          <cell r="CH109">
            <v>0</v>
          </cell>
          <cell r="CI109">
            <v>0</v>
          </cell>
          <cell r="CJ109">
            <v>0</v>
          </cell>
          <cell r="CK109">
            <v>0</v>
          </cell>
          <cell r="CL109">
            <v>14</v>
          </cell>
          <cell r="CM109">
            <v>14</v>
          </cell>
        </row>
        <row r="110">
          <cell r="A110">
            <v>30834</v>
          </cell>
          <cell r="B110">
            <v>26410</v>
          </cell>
          <cell r="C110">
            <v>2404</v>
          </cell>
          <cell r="D110">
            <v>28814</v>
          </cell>
          <cell r="E110">
            <v>8671</v>
          </cell>
          <cell r="F110">
            <v>1628</v>
          </cell>
          <cell r="G110">
            <v>10299</v>
          </cell>
          <cell r="H110">
            <v>914</v>
          </cell>
          <cell r="I110">
            <v>11212</v>
          </cell>
          <cell r="J110">
            <v>1468</v>
          </cell>
          <cell r="K110">
            <v>3191</v>
          </cell>
          <cell r="L110">
            <v>15871</v>
          </cell>
          <cell r="M110">
            <v>5724</v>
          </cell>
          <cell r="N110">
            <v>50409</v>
          </cell>
          <cell r="O110">
            <v>5852</v>
          </cell>
          <cell r="P110">
            <v>-744</v>
          </cell>
          <cell r="Q110">
            <v>55517</v>
          </cell>
          <cell r="R110">
            <v>3.1</v>
          </cell>
          <cell r="S110">
            <v>3.5</v>
          </cell>
          <cell r="T110">
            <v>3.2</v>
          </cell>
          <cell r="U110">
            <v>4.9000000000000004</v>
          </cell>
          <cell r="V110">
            <v>2.2999999999999998</v>
          </cell>
          <cell r="W110">
            <v>4.5</v>
          </cell>
          <cell r="X110">
            <v>-12.9</v>
          </cell>
          <cell r="Y110">
            <v>2.8</v>
          </cell>
          <cell r="Z110">
            <v>1.4</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O110">
            <v>1474</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E110">
            <v>1.7</v>
          </cell>
          <cell r="BF110">
            <v>-2.6</v>
          </cell>
          <cell r="BG110">
            <v>-0.3</v>
          </cell>
          <cell r="BH110">
            <v>2.1</v>
          </cell>
          <cell r="BI110">
            <v>2.2000000000000002</v>
          </cell>
          <cell r="BJ110">
            <v>0.3</v>
          </cell>
          <cell r="BK110">
            <v>2.1</v>
          </cell>
          <cell r="BL110">
            <v>26888</v>
          </cell>
          <cell r="BM110">
            <v>2432</v>
          </cell>
          <cell r="BN110">
            <v>29320</v>
          </cell>
          <cell r="BO110">
            <v>8486</v>
          </cell>
          <cell r="BP110">
            <v>1297</v>
          </cell>
          <cell r="BQ110">
            <v>9784</v>
          </cell>
          <cell r="BR110">
            <v>938</v>
          </cell>
          <cell r="BS110">
            <v>10722</v>
          </cell>
          <cell r="BT110">
            <v>1474</v>
          </cell>
          <cell r="BU110">
            <v>2893</v>
          </cell>
          <cell r="BV110">
            <v>15089</v>
          </cell>
          <cell r="BW110">
            <v>4590</v>
          </cell>
          <cell r="BX110">
            <v>48999</v>
          </cell>
          <cell r="BY110">
            <v>5740</v>
          </cell>
          <cell r="BZ110">
            <v>-73</v>
          </cell>
          <cell r="CA110">
            <v>54666</v>
          </cell>
          <cell r="CB110">
            <v>0</v>
          </cell>
          <cell r="CC110">
            <v>0</v>
          </cell>
          <cell r="CD110">
            <v>0</v>
          </cell>
          <cell r="CE110">
            <v>0</v>
          </cell>
          <cell r="CF110">
            <v>0</v>
          </cell>
          <cell r="CG110">
            <v>0</v>
          </cell>
          <cell r="CH110">
            <v>0</v>
          </cell>
          <cell r="CI110">
            <v>0</v>
          </cell>
          <cell r="CJ110">
            <v>0</v>
          </cell>
          <cell r="CK110">
            <v>1</v>
          </cell>
          <cell r="CL110">
            <v>9</v>
          </cell>
          <cell r="CM110">
            <v>9</v>
          </cell>
        </row>
        <row r="111">
          <cell r="A111">
            <v>30926</v>
          </cell>
          <cell r="B111">
            <v>27031</v>
          </cell>
          <cell r="C111">
            <v>2474</v>
          </cell>
          <cell r="D111">
            <v>29504</v>
          </cell>
          <cell r="E111">
            <v>8890</v>
          </cell>
          <cell r="F111">
            <v>1730</v>
          </cell>
          <cell r="G111">
            <v>10621</v>
          </cell>
          <cell r="H111">
            <v>745</v>
          </cell>
          <cell r="I111">
            <v>11366</v>
          </cell>
          <cell r="J111">
            <v>1485</v>
          </cell>
          <cell r="K111">
            <v>3231</v>
          </cell>
          <cell r="L111">
            <v>16081</v>
          </cell>
          <cell r="M111">
            <v>5851</v>
          </cell>
          <cell r="N111">
            <v>51436</v>
          </cell>
          <cell r="O111">
            <v>5935</v>
          </cell>
          <cell r="P111">
            <v>-925</v>
          </cell>
          <cell r="Q111">
            <v>56446</v>
          </cell>
          <cell r="R111">
            <v>2.4</v>
          </cell>
          <cell r="S111">
            <v>2.9</v>
          </cell>
          <cell r="T111">
            <v>2.4</v>
          </cell>
          <cell r="U111">
            <v>2.5</v>
          </cell>
          <cell r="V111">
            <v>6.3</v>
          </cell>
          <cell r="W111">
            <v>3.1</v>
          </cell>
          <cell r="X111">
            <v>-18.5</v>
          </cell>
          <cell r="Y111">
            <v>1.4</v>
          </cell>
          <cell r="Z111">
            <v>1.1000000000000001</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O111">
            <v>1481</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E111">
            <v>0.5</v>
          </cell>
          <cell r="BF111">
            <v>4.3</v>
          </cell>
          <cell r="BG111">
            <v>1.4</v>
          </cell>
          <cell r="BH111">
            <v>0</v>
          </cell>
          <cell r="BI111">
            <v>1.8</v>
          </cell>
          <cell r="BJ111">
            <v>1.1000000000000001</v>
          </cell>
          <cell r="BK111">
            <v>1.2</v>
          </cell>
          <cell r="BL111">
            <v>26508</v>
          </cell>
          <cell r="BM111">
            <v>2446</v>
          </cell>
          <cell r="BN111">
            <v>28954</v>
          </cell>
          <cell r="BO111">
            <v>8913</v>
          </cell>
          <cell r="BP111">
            <v>2064</v>
          </cell>
          <cell r="BQ111">
            <v>10977</v>
          </cell>
          <cell r="BR111">
            <v>717</v>
          </cell>
          <cell r="BS111">
            <v>11694</v>
          </cell>
          <cell r="BT111">
            <v>1481</v>
          </cell>
          <cell r="BU111">
            <v>3388</v>
          </cell>
          <cell r="BV111">
            <v>16562</v>
          </cell>
          <cell r="BW111">
            <v>5096</v>
          </cell>
          <cell r="BX111">
            <v>50612</v>
          </cell>
          <cell r="BY111">
            <v>5814</v>
          </cell>
          <cell r="BZ111">
            <v>-905</v>
          </cell>
          <cell r="CA111">
            <v>55522</v>
          </cell>
          <cell r="CB111">
            <v>0</v>
          </cell>
          <cell r="CC111">
            <v>0</v>
          </cell>
          <cell r="CD111">
            <v>0</v>
          </cell>
          <cell r="CE111">
            <v>0</v>
          </cell>
          <cell r="CF111">
            <v>0</v>
          </cell>
          <cell r="CG111">
            <v>0</v>
          </cell>
          <cell r="CH111">
            <v>0</v>
          </cell>
          <cell r="CI111">
            <v>0</v>
          </cell>
          <cell r="CJ111">
            <v>0</v>
          </cell>
          <cell r="CK111">
            <v>0</v>
          </cell>
          <cell r="CL111">
            <v>-15</v>
          </cell>
          <cell r="CM111">
            <v>-15</v>
          </cell>
        </row>
        <row r="112">
          <cell r="A112">
            <v>31017</v>
          </cell>
          <cell r="B112">
            <v>27462</v>
          </cell>
          <cell r="C112">
            <v>2530</v>
          </cell>
          <cell r="D112">
            <v>29992</v>
          </cell>
          <cell r="E112">
            <v>9082</v>
          </cell>
          <cell r="F112">
            <v>1836</v>
          </cell>
          <cell r="G112">
            <v>10918</v>
          </cell>
          <cell r="H112">
            <v>605</v>
          </cell>
          <cell r="I112">
            <v>11524</v>
          </cell>
          <cell r="J112">
            <v>1507</v>
          </cell>
          <cell r="K112">
            <v>3311</v>
          </cell>
          <cell r="L112">
            <v>16342</v>
          </cell>
          <cell r="M112">
            <v>5977</v>
          </cell>
          <cell r="N112">
            <v>52311</v>
          </cell>
          <cell r="O112">
            <v>6128</v>
          </cell>
          <cell r="P112">
            <v>-772</v>
          </cell>
          <cell r="Q112">
            <v>57667</v>
          </cell>
          <cell r="R112">
            <v>1.6</v>
          </cell>
          <cell r="S112">
            <v>2.2999999999999998</v>
          </cell>
          <cell r="T112">
            <v>1.7</v>
          </cell>
          <cell r="U112">
            <v>2.2000000000000002</v>
          </cell>
          <cell r="V112">
            <v>6.1</v>
          </cell>
          <cell r="W112">
            <v>2.8</v>
          </cell>
          <cell r="X112">
            <v>-18.7</v>
          </cell>
          <cell r="Y112">
            <v>1.4</v>
          </cell>
          <cell r="Z112">
            <v>1.5</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O112">
            <v>1505</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E112">
            <v>1.7</v>
          </cell>
          <cell r="BF112">
            <v>1.8</v>
          </cell>
          <cell r="BG112">
            <v>1.9</v>
          </cell>
          <cell r="BH112">
            <v>2.6</v>
          </cell>
          <cell r="BI112">
            <v>1.8</v>
          </cell>
          <cell r="BJ112">
            <v>2.4</v>
          </cell>
          <cell r="BK112">
            <v>1.6</v>
          </cell>
          <cell r="BL112">
            <v>28555</v>
          </cell>
          <cell r="BM112">
            <v>2612</v>
          </cell>
          <cell r="BN112">
            <v>31168</v>
          </cell>
          <cell r="BO112">
            <v>10085</v>
          </cell>
          <cell r="BP112">
            <v>2012</v>
          </cell>
          <cell r="BQ112">
            <v>12097</v>
          </cell>
          <cell r="BR112">
            <v>595</v>
          </cell>
          <cell r="BS112">
            <v>12692</v>
          </cell>
          <cell r="BT112">
            <v>1505</v>
          </cell>
          <cell r="BU112">
            <v>3510</v>
          </cell>
          <cell r="BV112">
            <v>17708</v>
          </cell>
          <cell r="BW112">
            <v>8531</v>
          </cell>
          <cell r="BX112">
            <v>57407</v>
          </cell>
          <cell r="BY112">
            <v>6245</v>
          </cell>
          <cell r="BZ112">
            <v>-941</v>
          </cell>
          <cell r="CA112">
            <v>62712</v>
          </cell>
          <cell r="CB112">
            <v>0</v>
          </cell>
          <cell r="CC112">
            <v>0</v>
          </cell>
          <cell r="CD112">
            <v>0</v>
          </cell>
          <cell r="CE112">
            <v>0</v>
          </cell>
          <cell r="CF112">
            <v>0</v>
          </cell>
          <cell r="CG112">
            <v>0</v>
          </cell>
          <cell r="CH112">
            <v>0</v>
          </cell>
          <cell r="CI112">
            <v>0</v>
          </cell>
          <cell r="CJ112">
            <v>0</v>
          </cell>
          <cell r="CK112">
            <v>0</v>
          </cell>
          <cell r="CL112">
            <v>-22</v>
          </cell>
          <cell r="CM112">
            <v>-23</v>
          </cell>
        </row>
        <row r="113">
          <cell r="A113">
            <v>31107</v>
          </cell>
          <cell r="B113">
            <v>27860</v>
          </cell>
          <cell r="C113">
            <v>2589</v>
          </cell>
          <cell r="D113">
            <v>30449</v>
          </cell>
          <cell r="E113">
            <v>9614</v>
          </cell>
          <cell r="F113">
            <v>1897</v>
          </cell>
          <cell r="G113">
            <v>11512</v>
          </cell>
          <cell r="H113">
            <v>512</v>
          </cell>
          <cell r="I113">
            <v>12024</v>
          </cell>
          <cell r="J113">
            <v>1546</v>
          </cell>
          <cell r="K113">
            <v>3432</v>
          </cell>
          <cell r="L113">
            <v>17002</v>
          </cell>
          <cell r="M113">
            <v>6121</v>
          </cell>
          <cell r="N113">
            <v>53572</v>
          </cell>
          <cell r="O113">
            <v>6525</v>
          </cell>
          <cell r="P113">
            <v>-586</v>
          </cell>
          <cell r="Q113">
            <v>59511</v>
          </cell>
          <cell r="R113">
            <v>1.5</v>
          </cell>
          <cell r="S113">
            <v>2.2999999999999998</v>
          </cell>
          <cell r="T113">
            <v>1.5</v>
          </cell>
          <cell r="U113">
            <v>5.9</v>
          </cell>
          <cell r="V113">
            <v>3.3</v>
          </cell>
          <cell r="W113">
            <v>5.4</v>
          </cell>
          <cell r="X113">
            <v>-15.4</v>
          </cell>
          <cell r="Y113">
            <v>4.3</v>
          </cell>
          <cell r="Z113">
            <v>2.6</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O113">
            <v>1544</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E113">
            <v>2.6</v>
          </cell>
          <cell r="BF113">
            <v>2.2000000000000002</v>
          </cell>
          <cell r="BG113">
            <v>3.5</v>
          </cell>
          <cell r="BH113">
            <v>4.8</v>
          </cell>
          <cell r="BI113">
            <v>2.2000000000000002</v>
          </cell>
          <cell r="BJ113">
            <v>5.9</v>
          </cell>
          <cell r="BK113">
            <v>3.9</v>
          </cell>
          <cell r="BL113">
            <v>26760</v>
          </cell>
          <cell r="BM113">
            <v>2498</v>
          </cell>
          <cell r="BN113">
            <v>29258</v>
          </cell>
          <cell r="BO113">
            <v>8576</v>
          </cell>
          <cell r="BP113">
            <v>1763</v>
          </cell>
          <cell r="BQ113">
            <v>10339</v>
          </cell>
          <cell r="BR113">
            <v>511</v>
          </cell>
          <cell r="BS113">
            <v>10850</v>
          </cell>
          <cell r="BT113">
            <v>1544</v>
          </cell>
          <cell r="BU113">
            <v>3290</v>
          </cell>
          <cell r="BV113">
            <v>15684</v>
          </cell>
          <cell r="BW113">
            <v>5369</v>
          </cell>
          <cell r="BX113">
            <v>50311</v>
          </cell>
          <cell r="BY113">
            <v>6474</v>
          </cell>
          <cell r="BZ113">
            <v>-743</v>
          </cell>
          <cell r="CA113">
            <v>56042</v>
          </cell>
          <cell r="CB113">
            <v>0</v>
          </cell>
          <cell r="CC113">
            <v>0</v>
          </cell>
          <cell r="CD113">
            <v>0</v>
          </cell>
          <cell r="CE113">
            <v>0</v>
          </cell>
          <cell r="CF113">
            <v>0</v>
          </cell>
          <cell r="CG113">
            <v>0</v>
          </cell>
          <cell r="CH113">
            <v>0</v>
          </cell>
          <cell r="CI113">
            <v>0</v>
          </cell>
          <cell r="CJ113">
            <v>0</v>
          </cell>
          <cell r="CK113">
            <v>0</v>
          </cell>
          <cell r="CL113">
            <v>41</v>
          </cell>
          <cell r="CM113">
            <v>41</v>
          </cell>
        </row>
        <row r="114">
          <cell r="A114">
            <v>31199</v>
          </cell>
          <cell r="B114">
            <v>28396</v>
          </cell>
          <cell r="C114">
            <v>2660</v>
          </cell>
          <cell r="D114">
            <v>31056</v>
          </cell>
          <cell r="E114">
            <v>10151</v>
          </cell>
          <cell r="F114">
            <v>1902</v>
          </cell>
          <cell r="G114">
            <v>12053</v>
          </cell>
          <cell r="H114">
            <v>437</v>
          </cell>
          <cell r="I114">
            <v>12490</v>
          </cell>
          <cell r="J114">
            <v>1600</v>
          </cell>
          <cell r="K114">
            <v>3561</v>
          </cell>
          <cell r="L114">
            <v>17651</v>
          </cell>
          <cell r="M114">
            <v>6296</v>
          </cell>
          <cell r="N114">
            <v>55003</v>
          </cell>
          <cell r="O114">
            <v>6921</v>
          </cell>
          <cell r="P114">
            <v>-377</v>
          </cell>
          <cell r="Q114">
            <v>61548</v>
          </cell>
          <cell r="R114">
            <v>1.9</v>
          </cell>
          <cell r="S114">
            <v>2.7</v>
          </cell>
          <cell r="T114">
            <v>2</v>
          </cell>
          <cell r="U114">
            <v>5.6</v>
          </cell>
          <cell r="V114">
            <v>0.2</v>
          </cell>
          <cell r="W114">
            <v>4.7</v>
          </cell>
          <cell r="X114">
            <v>-14.7</v>
          </cell>
          <cell r="Y114">
            <v>3.9</v>
          </cell>
          <cell r="Z114">
            <v>3.5</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O114">
            <v>1598</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E114">
            <v>3.5</v>
          </cell>
          <cell r="BF114">
            <v>6</v>
          </cell>
          <cell r="BG114">
            <v>3.9</v>
          </cell>
          <cell r="BH114">
            <v>0.1</v>
          </cell>
          <cell r="BI114">
            <v>2.8</v>
          </cell>
          <cell r="BJ114">
            <v>10.9</v>
          </cell>
          <cell r="BK114">
            <v>3.9</v>
          </cell>
          <cell r="BL114">
            <v>28903</v>
          </cell>
          <cell r="BM114">
            <v>2692</v>
          </cell>
          <cell r="BN114">
            <v>31594</v>
          </cell>
          <cell r="BO114">
            <v>9842</v>
          </cell>
          <cell r="BP114">
            <v>1508</v>
          </cell>
          <cell r="BQ114">
            <v>11350</v>
          </cell>
          <cell r="BR114">
            <v>467</v>
          </cell>
          <cell r="BS114">
            <v>11817</v>
          </cell>
          <cell r="BT114">
            <v>1598</v>
          </cell>
          <cell r="BU114">
            <v>3332</v>
          </cell>
          <cell r="BV114">
            <v>16747</v>
          </cell>
          <cell r="BW114">
            <v>5179</v>
          </cell>
          <cell r="BX114">
            <v>53520</v>
          </cell>
          <cell r="BY114">
            <v>6984</v>
          </cell>
          <cell r="BZ114">
            <v>233</v>
          </cell>
          <cell r="CA114">
            <v>60737</v>
          </cell>
          <cell r="CB114">
            <v>1</v>
          </cell>
          <cell r="CC114">
            <v>0</v>
          </cell>
          <cell r="CD114">
            <v>0</v>
          </cell>
          <cell r="CE114">
            <v>0</v>
          </cell>
          <cell r="CF114">
            <v>0</v>
          </cell>
          <cell r="CG114">
            <v>0</v>
          </cell>
          <cell r="CH114">
            <v>0</v>
          </cell>
          <cell r="CI114">
            <v>0</v>
          </cell>
          <cell r="CJ114">
            <v>1</v>
          </cell>
          <cell r="CK114">
            <v>0</v>
          </cell>
          <cell r="CL114">
            <v>38</v>
          </cell>
          <cell r="CM114">
            <v>38</v>
          </cell>
        </row>
        <row r="115">
          <cell r="A115">
            <v>31291</v>
          </cell>
          <cell r="B115">
            <v>29170</v>
          </cell>
          <cell r="C115">
            <v>2753</v>
          </cell>
          <cell r="D115">
            <v>31923</v>
          </cell>
          <cell r="E115">
            <v>10438</v>
          </cell>
          <cell r="F115">
            <v>1910</v>
          </cell>
          <cell r="G115">
            <v>12349</v>
          </cell>
          <cell r="H115">
            <v>362</v>
          </cell>
          <cell r="I115">
            <v>12710</v>
          </cell>
          <cell r="J115">
            <v>1661</v>
          </cell>
          <cell r="K115">
            <v>3695</v>
          </cell>
          <cell r="L115">
            <v>18066</v>
          </cell>
          <cell r="M115">
            <v>6490</v>
          </cell>
          <cell r="N115">
            <v>56479</v>
          </cell>
          <cell r="O115">
            <v>7141</v>
          </cell>
          <cell r="P115">
            <v>-360</v>
          </cell>
          <cell r="Q115">
            <v>63260</v>
          </cell>
          <cell r="R115">
            <v>2.7</v>
          </cell>
          <cell r="S115">
            <v>3.5</v>
          </cell>
          <cell r="T115">
            <v>2.8</v>
          </cell>
          <cell r="U115">
            <v>2.8</v>
          </cell>
          <cell r="V115">
            <v>0.4</v>
          </cell>
          <cell r="W115">
            <v>2.5</v>
          </cell>
          <cell r="X115">
            <v>-17.2</v>
          </cell>
          <cell r="Y115">
            <v>1.8</v>
          </cell>
          <cell r="Z115">
            <v>3.8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O115">
            <v>1666</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E115">
            <v>4.3</v>
          </cell>
          <cell r="BF115">
            <v>3.2</v>
          </cell>
          <cell r="BG115">
            <v>6.3</v>
          </cell>
          <cell r="BH115">
            <v>2.8</v>
          </cell>
          <cell r="BI115">
            <v>3.6</v>
          </cell>
          <cell r="BJ115">
            <v>-0.1</v>
          </cell>
          <cell r="BK115">
            <v>2.2999999999999998</v>
          </cell>
          <cell r="BL115">
            <v>28471</v>
          </cell>
          <cell r="BM115">
            <v>2709</v>
          </cell>
          <cell r="BN115">
            <v>31180</v>
          </cell>
          <cell r="BO115">
            <v>11048</v>
          </cell>
          <cell r="BP115">
            <v>2395</v>
          </cell>
          <cell r="BQ115">
            <v>13443</v>
          </cell>
          <cell r="BR115">
            <v>357</v>
          </cell>
          <cell r="BS115">
            <v>13800</v>
          </cell>
          <cell r="BT115">
            <v>1666</v>
          </cell>
          <cell r="BU115">
            <v>3853</v>
          </cell>
          <cell r="BV115">
            <v>19319</v>
          </cell>
          <cell r="BW115">
            <v>5880</v>
          </cell>
          <cell r="BX115">
            <v>56379</v>
          </cell>
          <cell r="BY115">
            <v>7002</v>
          </cell>
          <cell r="BZ115">
            <v>-707</v>
          </cell>
          <cell r="CA115">
            <v>62674</v>
          </cell>
          <cell r="CB115">
            <v>0</v>
          </cell>
          <cell r="CC115">
            <v>0</v>
          </cell>
          <cell r="CD115">
            <v>0</v>
          </cell>
          <cell r="CE115">
            <v>0</v>
          </cell>
          <cell r="CF115">
            <v>0</v>
          </cell>
          <cell r="CG115">
            <v>0</v>
          </cell>
          <cell r="CH115">
            <v>0</v>
          </cell>
          <cell r="CI115">
            <v>0</v>
          </cell>
          <cell r="CJ115">
            <v>0</v>
          </cell>
          <cell r="CK115">
            <v>0</v>
          </cell>
          <cell r="CL115">
            <v>-17</v>
          </cell>
          <cell r="CM115">
            <v>-17</v>
          </cell>
        </row>
        <row r="116">
          <cell r="A116">
            <v>31382</v>
          </cell>
          <cell r="B116">
            <v>30045</v>
          </cell>
          <cell r="C116">
            <v>2853</v>
          </cell>
          <cell r="D116">
            <v>32898</v>
          </cell>
          <cell r="E116">
            <v>10413</v>
          </cell>
          <cell r="F116">
            <v>2039</v>
          </cell>
          <cell r="G116">
            <v>12452</v>
          </cell>
          <cell r="H116">
            <v>328</v>
          </cell>
          <cell r="I116">
            <v>12780</v>
          </cell>
          <cell r="J116">
            <v>1719</v>
          </cell>
          <cell r="K116">
            <v>3851</v>
          </cell>
          <cell r="L116">
            <v>18350</v>
          </cell>
          <cell r="M116">
            <v>6689</v>
          </cell>
          <cell r="N116">
            <v>57938</v>
          </cell>
          <cell r="O116">
            <v>7111</v>
          </cell>
          <cell r="P116">
            <v>-489</v>
          </cell>
          <cell r="Q116">
            <v>64560</v>
          </cell>
          <cell r="R116">
            <v>3</v>
          </cell>
          <cell r="S116">
            <v>3.7</v>
          </cell>
          <cell r="T116">
            <v>3.1</v>
          </cell>
          <cell r="U116">
            <v>-0.2</v>
          </cell>
          <cell r="V116">
            <v>6.7</v>
          </cell>
          <cell r="W116">
            <v>0.8</v>
          </cell>
          <cell r="X116">
            <v>-9.1999999999999993</v>
          </cell>
          <cell r="Y116">
            <v>0.5</v>
          </cell>
          <cell r="Z116">
            <v>3.5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O116">
            <v>1719</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E116">
            <v>3.2</v>
          </cell>
          <cell r="BF116">
            <v>2.7</v>
          </cell>
          <cell r="BG116">
            <v>-5.3</v>
          </cell>
          <cell r="BH116">
            <v>6.4</v>
          </cell>
          <cell r="BI116">
            <v>0.8</v>
          </cell>
          <cell r="BJ116">
            <v>-0.1</v>
          </cell>
          <cell r="BK116">
            <v>2</v>
          </cell>
          <cell r="BL116">
            <v>31163</v>
          </cell>
          <cell r="BM116">
            <v>2940</v>
          </cell>
          <cell r="BN116">
            <v>34103</v>
          </cell>
          <cell r="BO116">
            <v>11039</v>
          </cell>
          <cell r="BP116">
            <v>2042</v>
          </cell>
          <cell r="BQ116">
            <v>13080</v>
          </cell>
          <cell r="BR116">
            <v>313</v>
          </cell>
          <cell r="BS116">
            <v>13393</v>
          </cell>
          <cell r="BT116">
            <v>1719</v>
          </cell>
          <cell r="BU116">
            <v>4032</v>
          </cell>
          <cell r="BV116">
            <v>19145</v>
          </cell>
          <cell r="BW116">
            <v>9213</v>
          </cell>
          <cell r="BX116">
            <v>62460</v>
          </cell>
          <cell r="BY116">
            <v>7282</v>
          </cell>
          <cell r="BZ116">
            <v>-154</v>
          </cell>
          <cell r="CA116">
            <v>69587</v>
          </cell>
          <cell r="CB116">
            <v>0</v>
          </cell>
          <cell r="CC116">
            <v>0</v>
          </cell>
          <cell r="CD116">
            <v>1</v>
          </cell>
          <cell r="CE116">
            <v>0</v>
          </cell>
          <cell r="CF116">
            <v>0</v>
          </cell>
          <cell r="CG116">
            <v>0</v>
          </cell>
          <cell r="CH116">
            <v>0</v>
          </cell>
          <cell r="CI116">
            <v>0</v>
          </cell>
          <cell r="CJ116">
            <v>0</v>
          </cell>
          <cell r="CK116">
            <v>0</v>
          </cell>
          <cell r="CL116">
            <v>6</v>
          </cell>
          <cell r="CM116">
            <v>6</v>
          </cell>
        </row>
        <row r="117">
          <cell r="A117">
            <v>31472</v>
          </cell>
          <cell r="B117">
            <v>30859</v>
          </cell>
          <cell r="C117">
            <v>2955</v>
          </cell>
          <cell r="D117">
            <v>33814</v>
          </cell>
          <cell r="E117">
            <v>10216</v>
          </cell>
          <cell r="F117">
            <v>2187</v>
          </cell>
          <cell r="G117">
            <v>12402</v>
          </cell>
          <cell r="H117">
            <v>389</v>
          </cell>
          <cell r="I117">
            <v>12791</v>
          </cell>
          <cell r="J117">
            <v>1773</v>
          </cell>
          <cell r="K117">
            <v>4036</v>
          </cell>
          <cell r="L117">
            <v>18600</v>
          </cell>
          <cell r="M117">
            <v>6797</v>
          </cell>
          <cell r="N117">
            <v>59211</v>
          </cell>
          <cell r="O117">
            <v>7009</v>
          </cell>
          <cell r="P117">
            <v>-546</v>
          </cell>
          <cell r="Q117">
            <v>65673</v>
          </cell>
          <cell r="R117">
            <v>2.7</v>
          </cell>
          <cell r="S117">
            <v>3.6</v>
          </cell>
          <cell r="T117">
            <v>2.8</v>
          </cell>
          <cell r="U117">
            <v>-1.9</v>
          </cell>
          <cell r="V117">
            <v>7.2</v>
          </cell>
          <cell r="W117">
            <v>-0.4</v>
          </cell>
          <cell r="X117">
            <v>18.600000000000001</v>
          </cell>
          <cell r="Y117">
            <v>0.1</v>
          </cell>
          <cell r="Z117">
            <v>3.1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O117">
            <v>1772</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E117">
            <v>3.1</v>
          </cell>
          <cell r="BF117">
            <v>5.4</v>
          </cell>
          <cell r="BG117">
            <v>6.3</v>
          </cell>
          <cell r="BH117">
            <v>-0.8</v>
          </cell>
          <cell r="BI117">
            <v>3.9</v>
          </cell>
          <cell r="BJ117">
            <v>-0.6</v>
          </cell>
          <cell r="BK117">
            <v>1.9</v>
          </cell>
          <cell r="BL117">
            <v>29983</v>
          </cell>
          <cell r="BM117">
            <v>2884</v>
          </cell>
          <cell r="BN117">
            <v>32867</v>
          </cell>
          <cell r="BO117">
            <v>9443</v>
          </cell>
          <cell r="BP117">
            <v>2005</v>
          </cell>
          <cell r="BQ117">
            <v>11448</v>
          </cell>
          <cell r="BR117">
            <v>375</v>
          </cell>
          <cell r="BS117">
            <v>11823</v>
          </cell>
          <cell r="BT117">
            <v>1772</v>
          </cell>
          <cell r="BU117">
            <v>3897</v>
          </cell>
          <cell r="BV117">
            <v>17491</v>
          </cell>
          <cell r="BW117">
            <v>5938</v>
          </cell>
          <cell r="BX117">
            <v>56297</v>
          </cell>
          <cell r="BY117">
            <v>7122</v>
          </cell>
          <cell r="BZ117">
            <v>-1165</v>
          </cell>
          <cell r="CA117">
            <v>62253</v>
          </cell>
          <cell r="CB117">
            <v>1</v>
          </cell>
          <cell r="CC117">
            <v>0</v>
          </cell>
          <cell r="CD117">
            <v>0</v>
          </cell>
          <cell r="CE117">
            <v>0</v>
          </cell>
          <cell r="CF117">
            <v>0</v>
          </cell>
          <cell r="CG117">
            <v>0</v>
          </cell>
          <cell r="CH117">
            <v>0</v>
          </cell>
          <cell r="CI117">
            <v>0</v>
          </cell>
          <cell r="CJ117">
            <v>0</v>
          </cell>
          <cell r="CK117">
            <v>0</v>
          </cell>
          <cell r="CL117">
            <v>25</v>
          </cell>
          <cell r="CM117">
            <v>24</v>
          </cell>
        </row>
        <row r="118">
          <cell r="A118">
            <v>31564</v>
          </cell>
          <cell r="B118">
            <v>31534</v>
          </cell>
          <cell r="C118">
            <v>3053</v>
          </cell>
          <cell r="D118">
            <v>34587</v>
          </cell>
          <cell r="E118">
            <v>10203</v>
          </cell>
          <cell r="F118">
            <v>2245</v>
          </cell>
          <cell r="G118">
            <v>12447</v>
          </cell>
          <cell r="H118">
            <v>544</v>
          </cell>
          <cell r="I118">
            <v>12991</v>
          </cell>
          <cell r="J118">
            <v>1826</v>
          </cell>
          <cell r="K118">
            <v>4225</v>
          </cell>
          <cell r="L118">
            <v>19043</v>
          </cell>
          <cell r="M118">
            <v>6825</v>
          </cell>
          <cell r="N118">
            <v>60455</v>
          </cell>
          <cell r="O118">
            <v>7037</v>
          </cell>
          <cell r="P118">
            <v>-577</v>
          </cell>
          <cell r="Q118">
            <v>66915</v>
          </cell>
          <cell r="R118">
            <v>2.2000000000000002</v>
          </cell>
          <cell r="S118">
            <v>3.3</v>
          </cell>
          <cell r="T118">
            <v>2.2999999999999998</v>
          </cell>
          <cell r="U118">
            <v>-0.1</v>
          </cell>
          <cell r="V118">
            <v>2.7</v>
          </cell>
          <cell r="W118">
            <v>0.4</v>
          </cell>
          <cell r="X118">
            <v>39.6</v>
          </cell>
          <cell r="Y118">
            <v>1.6</v>
          </cell>
          <cell r="Z118">
            <v>3</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O118">
            <v>1824</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E118">
            <v>2.9</v>
          </cell>
          <cell r="BF118">
            <v>6.9</v>
          </cell>
          <cell r="BG118">
            <v>2.7</v>
          </cell>
          <cell r="BH118">
            <v>1.4</v>
          </cell>
          <cell r="BI118">
            <v>1.6</v>
          </cell>
          <cell r="BJ118">
            <v>-2.5</v>
          </cell>
          <cell r="BK118">
            <v>1.8</v>
          </cell>
          <cell r="BL118">
            <v>31857</v>
          </cell>
          <cell r="BM118">
            <v>3053</v>
          </cell>
          <cell r="BN118">
            <v>34910</v>
          </cell>
          <cell r="BO118">
            <v>9938</v>
          </cell>
          <cell r="BP118">
            <v>2028</v>
          </cell>
          <cell r="BQ118">
            <v>11967</v>
          </cell>
          <cell r="BR118">
            <v>541</v>
          </cell>
          <cell r="BS118">
            <v>12508</v>
          </cell>
          <cell r="BT118">
            <v>1824</v>
          </cell>
          <cell r="BU118">
            <v>3980</v>
          </cell>
          <cell r="BV118">
            <v>18312</v>
          </cell>
          <cell r="BW118">
            <v>5805</v>
          </cell>
          <cell r="BX118">
            <v>59027</v>
          </cell>
          <cell r="BY118">
            <v>6700</v>
          </cell>
          <cell r="BZ118">
            <v>43</v>
          </cell>
          <cell r="CA118">
            <v>65771</v>
          </cell>
          <cell r="CB118">
            <v>0</v>
          </cell>
          <cell r="CC118">
            <v>0</v>
          </cell>
          <cell r="CD118">
            <v>0</v>
          </cell>
          <cell r="CE118">
            <v>0</v>
          </cell>
          <cell r="CF118">
            <v>0</v>
          </cell>
          <cell r="CG118">
            <v>0</v>
          </cell>
          <cell r="CH118">
            <v>0</v>
          </cell>
          <cell r="CI118">
            <v>0</v>
          </cell>
          <cell r="CJ118">
            <v>0</v>
          </cell>
          <cell r="CK118">
            <v>0</v>
          </cell>
          <cell r="CL118">
            <v>37</v>
          </cell>
          <cell r="CM118">
            <v>37</v>
          </cell>
        </row>
        <row r="119">
          <cell r="A119">
            <v>31656</v>
          </cell>
          <cell r="B119">
            <v>32044</v>
          </cell>
          <cell r="C119">
            <v>3136</v>
          </cell>
          <cell r="D119">
            <v>35180</v>
          </cell>
          <cell r="E119">
            <v>10491</v>
          </cell>
          <cell r="F119">
            <v>2248</v>
          </cell>
          <cell r="G119">
            <v>12738</v>
          </cell>
          <cell r="H119">
            <v>738</v>
          </cell>
          <cell r="I119">
            <v>13476</v>
          </cell>
          <cell r="J119">
            <v>1882</v>
          </cell>
          <cell r="K119">
            <v>4372</v>
          </cell>
          <cell r="L119">
            <v>19730</v>
          </cell>
          <cell r="M119">
            <v>6870</v>
          </cell>
          <cell r="N119">
            <v>61780</v>
          </cell>
          <cell r="O119">
            <v>7202</v>
          </cell>
          <cell r="P119">
            <v>-587</v>
          </cell>
          <cell r="Q119">
            <v>68396</v>
          </cell>
          <cell r="R119">
            <v>1.6</v>
          </cell>
          <cell r="S119">
            <v>2.7</v>
          </cell>
          <cell r="T119">
            <v>1.7</v>
          </cell>
          <cell r="U119">
            <v>2.8</v>
          </cell>
          <cell r="V119">
            <v>0.1</v>
          </cell>
          <cell r="W119">
            <v>2.2999999999999998</v>
          </cell>
          <cell r="X119">
            <v>35.799999999999997</v>
          </cell>
          <cell r="Y119">
            <v>3.7</v>
          </cell>
          <cell r="Z119">
            <v>3</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O119">
            <v>1883</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E119">
            <v>3.2</v>
          </cell>
          <cell r="BF119">
            <v>1.1000000000000001</v>
          </cell>
          <cell r="BG119">
            <v>-0.3</v>
          </cell>
          <cell r="BH119">
            <v>-1.4</v>
          </cell>
          <cell r="BI119">
            <v>1.2</v>
          </cell>
          <cell r="BJ119">
            <v>5.7</v>
          </cell>
          <cell r="BK119">
            <v>1.9</v>
          </cell>
          <cell r="BL119">
            <v>31464</v>
          </cell>
          <cell r="BM119">
            <v>3110</v>
          </cell>
          <cell r="BN119">
            <v>34574</v>
          </cell>
          <cell r="BO119">
            <v>10299</v>
          </cell>
          <cell r="BP119">
            <v>2522</v>
          </cell>
          <cell r="BQ119">
            <v>12821</v>
          </cell>
          <cell r="BR119">
            <v>767</v>
          </cell>
          <cell r="BS119">
            <v>13588</v>
          </cell>
          <cell r="BT119">
            <v>1883</v>
          </cell>
          <cell r="BU119">
            <v>4326</v>
          </cell>
          <cell r="BV119">
            <v>19797</v>
          </cell>
          <cell r="BW119">
            <v>6342</v>
          </cell>
          <cell r="BX119">
            <v>60712</v>
          </cell>
          <cell r="BY119">
            <v>7231</v>
          </cell>
          <cell r="BZ119">
            <v>-113</v>
          </cell>
          <cell r="CA119">
            <v>67831</v>
          </cell>
          <cell r="CB119">
            <v>0</v>
          </cell>
          <cell r="CC119">
            <v>0</v>
          </cell>
          <cell r="CD119">
            <v>0</v>
          </cell>
          <cell r="CE119">
            <v>0</v>
          </cell>
          <cell r="CF119">
            <v>-1</v>
          </cell>
          <cell r="CG119">
            <v>0</v>
          </cell>
          <cell r="CH119">
            <v>0</v>
          </cell>
          <cell r="CI119">
            <v>0</v>
          </cell>
          <cell r="CJ119">
            <v>1</v>
          </cell>
          <cell r="CK119">
            <v>0</v>
          </cell>
          <cell r="CL119">
            <v>40</v>
          </cell>
          <cell r="CM119">
            <v>41</v>
          </cell>
        </row>
        <row r="120">
          <cell r="A120">
            <v>31747</v>
          </cell>
          <cell r="B120">
            <v>32518</v>
          </cell>
          <cell r="C120">
            <v>3211</v>
          </cell>
          <cell r="D120">
            <v>35729</v>
          </cell>
          <cell r="E120">
            <v>10926</v>
          </cell>
          <cell r="F120">
            <v>2279</v>
          </cell>
          <cell r="G120">
            <v>13205</v>
          </cell>
          <cell r="H120">
            <v>937</v>
          </cell>
          <cell r="I120">
            <v>14142</v>
          </cell>
          <cell r="J120">
            <v>1934</v>
          </cell>
          <cell r="K120">
            <v>4468</v>
          </cell>
          <cell r="L120">
            <v>20544</v>
          </cell>
          <cell r="M120">
            <v>7037</v>
          </cell>
          <cell r="N120">
            <v>63310</v>
          </cell>
          <cell r="O120">
            <v>7471</v>
          </cell>
          <cell r="P120">
            <v>-539</v>
          </cell>
          <cell r="Q120">
            <v>70243</v>
          </cell>
          <cell r="R120">
            <v>1.5</v>
          </cell>
          <cell r="S120">
            <v>2.4</v>
          </cell>
          <cell r="T120">
            <v>1.6</v>
          </cell>
          <cell r="U120">
            <v>4.0999999999999996</v>
          </cell>
          <cell r="V120">
            <v>1.4</v>
          </cell>
          <cell r="W120">
            <v>3.7</v>
          </cell>
          <cell r="X120">
            <v>27</v>
          </cell>
          <cell r="Y120">
            <v>4.9000000000000004</v>
          </cell>
          <cell r="Z120">
            <v>2.8</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O120">
            <v>1935</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E120">
            <v>2.8</v>
          </cell>
          <cell r="BF120">
            <v>3.2</v>
          </cell>
          <cell r="BG120">
            <v>8</v>
          </cell>
          <cell r="BH120">
            <v>5.4</v>
          </cell>
          <cell r="BI120">
            <v>3.9</v>
          </cell>
          <cell r="BJ120">
            <v>3</v>
          </cell>
          <cell r="BK120">
            <v>3.4</v>
          </cell>
          <cell r="BL120">
            <v>33773</v>
          </cell>
          <cell r="BM120">
            <v>3320</v>
          </cell>
          <cell r="BN120">
            <v>37094</v>
          </cell>
          <cell r="BO120">
            <v>12432</v>
          </cell>
          <cell r="BP120">
            <v>2393</v>
          </cell>
          <cell r="BQ120">
            <v>14825</v>
          </cell>
          <cell r="BR120">
            <v>933</v>
          </cell>
          <cell r="BS120">
            <v>15758</v>
          </cell>
          <cell r="BT120">
            <v>1935</v>
          </cell>
          <cell r="BU120">
            <v>4428</v>
          </cell>
          <cell r="BV120">
            <v>22120</v>
          </cell>
          <cell r="BW120">
            <v>9205</v>
          </cell>
          <cell r="BX120">
            <v>68419</v>
          </cell>
          <cell r="BY120">
            <v>7566</v>
          </cell>
          <cell r="BZ120">
            <v>-525</v>
          </cell>
          <cell r="CA120">
            <v>75460</v>
          </cell>
          <cell r="CB120">
            <v>0</v>
          </cell>
          <cell r="CC120">
            <v>0</v>
          </cell>
          <cell r="CD120">
            <v>0</v>
          </cell>
          <cell r="CE120">
            <v>0</v>
          </cell>
          <cell r="CF120">
            <v>0</v>
          </cell>
          <cell r="CG120">
            <v>0</v>
          </cell>
          <cell r="CH120">
            <v>0</v>
          </cell>
          <cell r="CI120">
            <v>0</v>
          </cell>
          <cell r="CJ120">
            <v>0</v>
          </cell>
          <cell r="CK120">
            <v>0</v>
          </cell>
          <cell r="CL120">
            <v>46</v>
          </cell>
          <cell r="CM120">
            <v>47</v>
          </cell>
        </row>
        <row r="121">
          <cell r="A121">
            <v>31837</v>
          </cell>
          <cell r="B121">
            <v>33155</v>
          </cell>
          <cell r="C121">
            <v>3287</v>
          </cell>
          <cell r="D121">
            <v>36441</v>
          </cell>
          <cell r="E121">
            <v>11439</v>
          </cell>
          <cell r="F121">
            <v>2492</v>
          </cell>
          <cell r="G121">
            <v>13931</v>
          </cell>
          <cell r="H121">
            <v>1156</v>
          </cell>
          <cell r="I121">
            <v>15087</v>
          </cell>
          <cell r="J121">
            <v>1979</v>
          </cell>
          <cell r="K121">
            <v>4567</v>
          </cell>
          <cell r="L121">
            <v>21633</v>
          </cell>
          <cell r="M121">
            <v>7265</v>
          </cell>
          <cell r="N121">
            <v>65339</v>
          </cell>
          <cell r="O121">
            <v>7785</v>
          </cell>
          <cell r="P121">
            <v>-667</v>
          </cell>
          <cell r="Q121">
            <v>72457</v>
          </cell>
          <cell r="R121">
            <v>2</v>
          </cell>
          <cell r="S121">
            <v>2.4</v>
          </cell>
          <cell r="T121">
            <v>2</v>
          </cell>
          <cell r="U121">
            <v>4.7</v>
          </cell>
          <cell r="V121">
            <v>9.4</v>
          </cell>
          <cell r="W121">
            <v>5.5</v>
          </cell>
          <cell r="X121">
            <v>23.3</v>
          </cell>
          <cell r="Y121">
            <v>6.7</v>
          </cell>
          <cell r="Z121">
            <v>2.2999999999999998</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O121">
            <v>1980</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E121">
            <v>2.2999999999999998</v>
          </cell>
          <cell r="BF121">
            <v>2.2999999999999998</v>
          </cell>
          <cell r="BG121">
            <v>3.8</v>
          </cell>
          <cell r="BH121">
            <v>0.4</v>
          </cell>
          <cell r="BI121">
            <v>2.2000000000000002</v>
          </cell>
          <cell r="BJ121">
            <v>3.4</v>
          </cell>
          <cell r="BK121">
            <v>2.5</v>
          </cell>
          <cell r="BL121">
            <v>31923</v>
          </cell>
          <cell r="BM121">
            <v>3169</v>
          </cell>
          <cell r="BN121">
            <v>35092</v>
          </cell>
          <cell r="BO121">
            <v>10311</v>
          </cell>
          <cell r="BP121">
            <v>2279</v>
          </cell>
          <cell r="BQ121">
            <v>12590</v>
          </cell>
          <cell r="BR121">
            <v>1145</v>
          </cell>
          <cell r="BS121">
            <v>13735</v>
          </cell>
          <cell r="BT121">
            <v>1980</v>
          </cell>
          <cell r="BU121">
            <v>4584</v>
          </cell>
          <cell r="BV121">
            <v>20298</v>
          </cell>
          <cell r="BW121">
            <v>6626</v>
          </cell>
          <cell r="BX121">
            <v>62017</v>
          </cell>
          <cell r="BY121">
            <v>7844</v>
          </cell>
          <cell r="BZ121">
            <v>-1215</v>
          </cell>
          <cell r="CA121">
            <v>68646</v>
          </cell>
          <cell r="CB121">
            <v>0</v>
          </cell>
          <cell r="CC121">
            <v>0</v>
          </cell>
          <cell r="CD121">
            <v>0</v>
          </cell>
          <cell r="CE121">
            <v>0</v>
          </cell>
          <cell r="CF121">
            <v>-1</v>
          </cell>
          <cell r="CG121">
            <v>1</v>
          </cell>
          <cell r="CH121">
            <v>0</v>
          </cell>
          <cell r="CI121">
            <v>0</v>
          </cell>
          <cell r="CJ121">
            <v>0</v>
          </cell>
          <cell r="CK121">
            <v>0</v>
          </cell>
          <cell r="CL121">
            <v>54</v>
          </cell>
          <cell r="CM121">
            <v>54</v>
          </cell>
        </row>
        <row r="122">
          <cell r="A122">
            <v>31929</v>
          </cell>
          <cell r="B122">
            <v>33981</v>
          </cell>
          <cell r="C122">
            <v>3365</v>
          </cell>
          <cell r="D122">
            <v>37346</v>
          </cell>
          <cell r="E122">
            <v>11846</v>
          </cell>
          <cell r="F122">
            <v>2791</v>
          </cell>
          <cell r="G122">
            <v>14637</v>
          </cell>
          <cell r="H122">
            <v>1417</v>
          </cell>
          <cell r="I122">
            <v>16054</v>
          </cell>
          <cell r="J122">
            <v>2016</v>
          </cell>
          <cell r="K122">
            <v>4709</v>
          </cell>
          <cell r="L122">
            <v>22779</v>
          </cell>
          <cell r="M122">
            <v>7417</v>
          </cell>
          <cell r="N122">
            <v>67542</v>
          </cell>
          <cell r="O122">
            <v>8147</v>
          </cell>
          <cell r="P122">
            <v>-840</v>
          </cell>
          <cell r="Q122">
            <v>74849</v>
          </cell>
          <cell r="R122">
            <v>2.5</v>
          </cell>
          <cell r="S122">
            <v>2.4</v>
          </cell>
          <cell r="T122">
            <v>2.5</v>
          </cell>
          <cell r="U122">
            <v>3.6</v>
          </cell>
          <cell r="V122">
            <v>12</v>
          </cell>
          <cell r="W122">
            <v>5.0999999999999996</v>
          </cell>
          <cell r="X122">
            <v>22.5</v>
          </cell>
          <cell r="Y122">
            <v>6.4</v>
          </cell>
          <cell r="Z122">
            <v>1.9</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O122">
            <v>2017</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E122">
            <v>1.9</v>
          </cell>
          <cell r="BF122">
            <v>2</v>
          </cell>
          <cell r="BG122">
            <v>5.0999999999999996</v>
          </cell>
          <cell r="BH122">
            <v>6</v>
          </cell>
          <cell r="BI122">
            <v>3.8</v>
          </cell>
          <cell r="BJ122">
            <v>4.7</v>
          </cell>
          <cell r="BK122">
            <v>3.8</v>
          </cell>
          <cell r="BL122">
            <v>34420</v>
          </cell>
          <cell r="BM122">
            <v>3398</v>
          </cell>
          <cell r="BN122">
            <v>37818</v>
          </cell>
          <cell r="BO122">
            <v>11551</v>
          </cell>
          <cell r="BP122">
            <v>2293</v>
          </cell>
          <cell r="BQ122">
            <v>13843</v>
          </cell>
          <cell r="BR122">
            <v>1401</v>
          </cell>
          <cell r="BS122">
            <v>15244</v>
          </cell>
          <cell r="BT122">
            <v>2017</v>
          </cell>
          <cell r="BU122">
            <v>4728</v>
          </cell>
          <cell r="BV122">
            <v>21990</v>
          </cell>
          <cell r="BW122">
            <v>6449</v>
          </cell>
          <cell r="BX122">
            <v>66256</v>
          </cell>
          <cell r="BY122">
            <v>8012</v>
          </cell>
          <cell r="BZ122">
            <v>-450</v>
          </cell>
          <cell r="CA122">
            <v>73818</v>
          </cell>
          <cell r="CB122">
            <v>-1</v>
          </cell>
          <cell r="CC122">
            <v>0</v>
          </cell>
          <cell r="CD122">
            <v>0</v>
          </cell>
          <cell r="CE122">
            <v>0</v>
          </cell>
          <cell r="CF122">
            <v>0</v>
          </cell>
          <cell r="CG122">
            <v>0</v>
          </cell>
          <cell r="CH122">
            <v>0</v>
          </cell>
          <cell r="CI122">
            <v>0</v>
          </cell>
          <cell r="CJ122">
            <v>-1</v>
          </cell>
          <cell r="CK122">
            <v>0</v>
          </cell>
          <cell r="CL122">
            <v>67</v>
          </cell>
          <cell r="CM122">
            <v>67</v>
          </cell>
        </row>
        <row r="123">
          <cell r="A123">
            <v>32021</v>
          </cell>
          <cell r="B123">
            <v>34907</v>
          </cell>
          <cell r="C123">
            <v>3434</v>
          </cell>
          <cell r="D123">
            <v>38342</v>
          </cell>
          <cell r="E123">
            <v>12155</v>
          </cell>
          <cell r="F123">
            <v>3004</v>
          </cell>
          <cell r="G123">
            <v>15160</v>
          </cell>
          <cell r="H123">
            <v>1705</v>
          </cell>
          <cell r="I123">
            <v>16864</v>
          </cell>
          <cell r="J123">
            <v>2050</v>
          </cell>
          <cell r="K123">
            <v>4880</v>
          </cell>
          <cell r="L123">
            <v>23794</v>
          </cell>
          <cell r="M123">
            <v>7595</v>
          </cell>
          <cell r="N123">
            <v>69731</v>
          </cell>
          <cell r="O123">
            <v>8505</v>
          </cell>
          <cell r="P123">
            <v>-875</v>
          </cell>
          <cell r="Q123">
            <v>77361</v>
          </cell>
          <cell r="R123">
            <v>2.7</v>
          </cell>
          <cell r="S123">
            <v>2.1</v>
          </cell>
          <cell r="T123">
            <v>2.7</v>
          </cell>
          <cell r="U123">
            <v>2.6</v>
          </cell>
          <cell r="V123">
            <v>7.6</v>
          </cell>
          <cell r="W123">
            <v>3.6</v>
          </cell>
          <cell r="X123">
            <v>20.3</v>
          </cell>
          <cell r="Y123">
            <v>5</v>
          </cell>
          <cell r="Z123">
            <v>1.7</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O123">
            <v>2048</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E123">
            <v>1.5</v>
          </cell>
          <cell r="BF123">
            <v>4.9000000000000004</v>
          </cell>
          <cell r="BG123">
            <v>5.2</v>
          </cell>
          <cell r="BH123">
            <v>-0.4</v>
          </cell>
          <cell r="BI123">
            <v>3.6</v>
          </cell>
          <cell r="BJ123">
            <v>5.0999999999999996</v>
          </cell>
          <cell r="BK123">
            <v>3.3</v>
          </cell>
          <cell r="BL123">
            <v>34337</v>
          </cell>
          <cell r="BM123">
            <v>3391</v>
          </cell>
          <cell r="BN123">
            <v>37728</v>
          </cell>
          <cell r="BO123">
            <v>12134</v>
          </cell>
          <cell r="BP123">
            <v>3892</v>
          </cell>
          <cell r="BQ123">
            <v>16026</v>
          </cell>
          <cell r="BR123">
            <v>1724</v>
          </cell>
          <cell r="BS123">
            <v>17750</v>
          </cell>
          <cell r="BT123">
            <v>2048</v>
          </cell>
          <cell r="BU123">
            <v>4878</v>
          </cell>
          <cell r="BV123">
            <v>24675</v>
          </cell>
          <cell r="BW123">
            <v>7322</v>
          </cell>
          <cell r="BX123">
            <v>69725</v>
          </cell>
          <cell r="BY123">
            <v>8422</v>
          </cell>
          <cell r="BZ123">
            <v>-857</v>
          </cell>
          <cell r="CA123">
            <v>77289</v>
          </cell>
          <cell r="CB123">
            <v>1</v>
          </cell>
          <cell r="CC123">
            <v>0</v>
          </cell>
          <cell r="CD123">
            <v>0</v>
          </cell>
          <cell r="CE123">
            <v>0</v>
          </cell>
          <cell r="CF123">
            <v>0</v>
          </cell>
          <cell r="CG123">
            <v>0</v>
          </cell>
          <cell r="CH123">
            <v>-1</v>
          </cell>
          <cell r="CI123">
            <v>0</v>
          </cell>
          <cell r="CJ123">
            <v>0</v>
          </cell>
          <cell r="CK123">
            <v>0</v>
          </cell>
          <cell r="CL123">
            <v>76</v>
          </cell>
          <cell r="CM123">
            <v>77</v>
          </cell>
        </row>
        <row r="124">
          <cell r="A124">
            <v>32112</v>
          </cell>
          <cell r="B124">
            <v>35805</v>
          </cell>
          <cell r="C124">
            <v>3490</v>
          </cell>
          <cell r="D124">
            <v>39295</v>
          </cell>
          <cell r="E124">
            <v>12446</v>
          </cell>
          <cell r="F124">
            <v>3140</v>
          </cell>
          <cell r="G124">
            <v>15586</v>
          </cell>
          <cell r="H124">
            <v>1967</v>
          </cell>
          <cell r="I124">
            <v>17553</v>
          </cell>
          <cell r="J124">
            <v>2086</v>
          </cell>
          <cell r="K124">
            <v>5056</v>
          </cell>
          <cell r="L124">
            <v>24695</v>
          </cell>
          <cell r="M124">
            <v>7852</v>
          </cell>
          <cell r="N124">
            <v>71842</v>
          </cell>
          <cell r="O124">
            <v>8759</v>
          </cell>
          <cell r="P124">
            <v>-725</v>
          </cell>
          <cell r="Q124">
            <v>79876</v>
          </cell>
          <cell r="R124">
            <v>2.6</v>
          </cell>
          <cell r="S124">
            <v>1.6</v>
          </cell>
          <cell r="T124">
            <v>2.5</v>
          </cell>
          <cell r="U124">
            <v>2.4</v>
          </cell>
          <cell r="V124">
            <v>4.5</v>
          </cell>
          <cell r="W124">
            <v>2.8</v>
          </cell>
          <cell r="X124">
            <v>15.4</v>
          </cell>
          <cell r="Y124">
            <v>4.0999999999999996</v>
          </cell>
          <cell r="Z124">
            <v>1.7</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O124">
            <v>2085</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E124">
            <v>1.8</v>
          </cell>
          <cell r="BF124">
            <v>3.5</v>
          </cell>
          <cell r="BG124">
            <v>3.7</v>
          </cell>
          <cell r="BH124">
            <v>0.9</v>
          </cell>
          <cell r="BI124">
            <v>2.4</v>
          </cell>
          <cell r="BJ124">
            <v>4</v>
          </cell>
          <cell r="BK124">
            <v>3</v>
          </cell>
          <cell r="BL124">
            <v>37109</v>
          </cell>
          <cell r="BM124">
            <v>3615</v>
          </cell>
          <cell r="BN124">
            <v>40725</v>
          </cell>
          <cell r="BO124">
            <v>14086</v>
          </cell>
          <cell r="BP124">
            <v>3124</v>
          </cell>
          <cell r="BQ124">
            <v>17210</v>
          </cell>
          <cell r="BR124">
            <v>1981</v>
          </cell>
          <cell r="BS124">
            <v>19191</v>
          </cell>
          <cell r="BT124">
            <v>2085</v>
          </cell>
          <cell r="BU124">
            <v>5022</v>
          </cell>
          <cell r="BV124">
            <v>26297</v>
          </cell>
          <cell r="BW124">
            <v>10121</v>
          </cell>
          <cell r="BX124">
            <v>77143</v>
          </cell>
          <cell r="BY124">
            <v>9045</v>
          </cell>
          <cell r="BZ124">
            <v>-1086</v>
          </cell>
          <cell r="CA124">
            <v>85103</v>
          </cell>
          <cell r="CB124">
            <v>0</v>
          </cell>
          <cell r="CC124">
            <v>0</v>
          </cell>
          <cell r="CD124">
            <v>0</v>
          </cell>
          <cell r="CE124">
            <v>0</v>
          </cell>
          <cell r="CF124">
            <v>0</v>
          </cell>
          <cell r="CG124">
            <v>0</v>
          </cell>
          <cell r="CH124">
            <v>0</v>
          </cell>
          <cell r="CI124">
            <v>1</v>
          </cell>
          <cell r="CJ124">
            <v>-1</v>
          </cell>
          <cell r="CK124">
            <v>0</v>
          </cell>
          <cell r="CL124">
            <v>68</v>
          </cell>
          <cell r="CM124">
            <v>68</v>
          </cell>
        </row>
        <row r="125">
          <cell r="A125">
            <v>32203</v>
          </cell>
          <cell r="B125">
            <v>36578</v>
          </cell>
          <cell r="C125">
            <v>3527</v>
          </cell>
          <cell r="D125">
            <v>40105</v>
          </cell>
          <cell r="E125">
            <v>12761</v>
          </cell>
          <cell r="F125">
            <v>3193</v>
          </cell>
          <cell r="G125">
            <v>15954</v>
          </cell>
          <cell r="H125">
            <v>2215</v>
          </cell>
          <cell r="I125">
            <v>18170</v>
          </cell>
          <cell r="J125">
            <v>2123</v>
          </cell>
          <cell r="K125">
            <v>5209</v>
          </cell>
          <cell r="L125">
            <v>25501</v>
          </cell>
          <cell r="M125">
            <v>8239</v>
          </cell>
          <cell r="N125">
            <v>73845</v>
          </cell>
          <cell r="O125">
            <v>8937</v>
          </cell>
          <cell r="P125">
            <v>-463</v>
          </cell>
          <cell r="Q125">
            <v>82319</v>
          </cell>
          <cell r="R125">
            <v>2.2000000000000002</v>
          </cell>
          <cell r="S125">
            <v>1.1000000000000001</v>
          </cell>
          <cell r="T125">
            <v>2.1</v>
          </cell>
          <cell r="U125">
            <v>2.5</v>
          </cell>
          <cell r="V125">
            <v>1.7</v>
          </cell>
          <cell r="W125">
            <v>2.4</v>
          </cell>
          <cell r="X125">
            <v>12.6</v>
          </cell>
          <cell r="Y125">
            <v>3.5</v>
          </cell>
          <cell r="Z125">
            <v>1.8</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O125">
            <v>2124</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E125">
            <v>1.8</v>
          </cell>
          <cell r="BF125">
            <v>2.9</v>
          </cell>
          <cell r="BG125">
            <v>2.5</v>
          </cell>
          <cell r="BH125">
            <v>12.2</v>
          </cell>
          <cell r="BI125">
            <v>3.2</v>
          </cell>
          <cell r="BJ125">
            <v>-0.8</v>
          </cell>
          <cell r="BK125">
            <v>3.6</v>
          </cell>
          <cell r="BL125">
            <v>35322</v>
          </cell>
          <cell r="BM125">
            <v>3391</v>
          </cell>
          <cell r="BN125">
            <v>38714</v>
          </cell>
          <cell r="BO125">
            <v>11452</v>
          </cell>
          <cell r="BP125">
            <v>2877</v>
          </cell>
          <cell r="BQ125">
            <v>14329</v>
          </cell>
          <cell r="BR125">
            <v>2215</v>
          </cell>
          <cell r="BS125">
            <v>16544</v>
          </cell>
          <cell r="BT125">
            <v>2124</v>
          </cell>
          <cell r="BU125">
            <v>5231</v>
          </cell>
          <cell r="BV125">
            <v>23899</v>
          </cell>
          <cell r="BW125">
            <v>7440</v>
          </cell>
          <cell r="BX125">
            <v>70052</v>
          </cell>
          <cell r="BY125">
            <v>8925</v>
          </cell>
          <cell r="BZ125">
            <v>-554</v>
          </cell>
          <cell r="CA125">
            <v>78423</v>
          </cell>
          <cell r="CB125">
            <v>-1</v>
          </cell>
          <cell r="CC125">
            <v>0</v>
          </cell>
          <cell r="CD125">
            <v>-1</v>
          </cell>
          <cell r="CE125">
            <v>0</v>
          </cell>
          <cell r="CF125">
            <v>0</v>
          </cell>
          <cell r="CG125">
            <v>0</v>
          </cell>
          <cell r="CH125">
            <v>0</v>
          </cell>
          <cell r="CI125">
            <v>0</v>
          </cell>
          <cell r="CJ125">
            <v>-1</v>
          </cell>
          <cell r="CK125">
            <v>1</v>
          </cell>
          <cell r="CL125">
            <v>61</v>
          </cell>
          <cell r="CM125">
            <v>60</v>
          </cell>
        </row>
        <row r="126">
          <cell r="A126">
            <v>32295</v>
          </cell>
          <cell r="B126">
            <v>37426</v>
          </cell>
          <cell r="C126">
            <v>3561</v>
          </cell>
          <cell r="D126">
            <v>40988</v>
          </cell>
          <cell r="E126">
            <v>13051</v>
          </cell>
          <cell r="F126">
            <v>3246</v>
          </cell>
          <cell r="G126">
            <v>16297</v>
          </cell>
          <cell r="H126">
            <v>2491</v>
          </cell>
          <cell r="I126">
            <v>18788</v>
          </cell>
          <cell r="J126">
            <v>2161</v>
          </cell>
          <cell r="K126">
            <v>5361</v>
          </cell>
          <cell r="L126">
            <v>26308</v>
          </cell>
          <cell r="M126">
            <v>8670</v>
          </cell>
          <cell r="N126">
            <v>75967</v>
          </cell>
          <cell r="O126">
            <v>9142</v>
          </cell>
          <cell r="P126">
            <v>-248</v>
          </cell>
          <cell r="Q126">
            <v>84861</v>
          </cell>
          <cell r="R126">
            <v>2.2999999999999998</v>
          </cell>
          <cell r="S126">
            <v>1</v>
          </cell>
          <cell r="T126">
            <v>2.2000000000000002</v>
          </cell>
          <cell r="U126">
            <v>2.2999999999999998</v>
          </cell>
          <cell r="V126">
            <v>1.6</v>
          </cell>
          <cell r="W126">
            <v>2.1</v>
          </cell>
          <cell r="X126">
            <v>12.4</v>
          </cell>
          <cell r="Y126">
            <v>3.4</v>
          </cell>
          <cell r="Z126">
            <v>1.8</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O126">
            <v>2163</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E126">
            <v>1.8</v>
          </cell>
          <cell r="BF126">
            <v>2.5</v>
          </cell>
          <cell r="BG126">
            <v>3.4</v>
          </cell>
          <cell r="BH126">
            <v>-1.8</v>
          </cell>
          <cell r="BI126">
            <v>2.6</v>
          </cell>
          <cell r="BJ126">
            <v>4.0999999999999996</v>
          </cell>
          <cell r="BK126">
            <v>2.4</v>
          </cell>
          <cell r="BL126">
            <v>38171</v>
          </cell>
          <cell r="BM126">
            <v>3639</v>
          </cell>
          <cell r="BN126">
            <v>41810</v>
          </cell>
          <cell r="BO126">
            <v>12558</v>
          </cell>
          <cell r="BP126">
            <v>2863</v>
          </cell>
          <cell r="BQ126">
            <v>15421</v>
          </cell>
          <cell r="BR126">
            <v>2428</v>
          </cell>
          <cell r="BS126">
            <v>17849</v>
          </cell>
          <cell r="BT126">
            <v>2163</v>
          </cell>
          <cell r="BU126">
            <v>5402</v>
          </cell>
          <cell r="BV126">
            <v>25413</v>
          </cell>
          <cell r="BW126">
            <v>7235</v>
          </cell>
          <cell r="BX126">
            <v>74458</v>
          </cell>
          <cell r="BY126">
            <v>8976</v>
          </cell>
          <cell r="BZ126">
            <v>-303</v>
          </cell>
          <cell r="CA126">
            <v>83131</v>
          </cell>
          <cell r="CB126">
            <v>1</v>
          </cell>
          <cell r="CC126">
            <v>0</v>
          </cell>
          <cell r="CD126">
            <v>0</v>
          </cell>
          <cell r="CE126">
            <v>0</v>
          </cell>
          <cell r="CF126">
            <v>-1</v>
          </cell>
          <cell r="CG126">
            <v>0</v>
          </cell>
          <cell r="CH126">
            <v>0</v>
          </cell>
          <cell r="CI126">
            <v>0</v>
          </cell>
          <cell r="CJ126">
            <v>0</v>
          </cell>
          <cell r="CK126">
            <v>1</v>
          </cell>
          <cell r="CL126">
            <v>23</v>
          </cell>
          <cell r="CM126">
            <v>23</v>
          </cell>
        </row>
        <row r="127">
          <cell r="A127">
            <v>32387</v>
          </cell>
          <cell r="B127">
            <v>38578</v>
          </cell>
          <cell r="C127">
            <v>3603</v>
          </cell>
          <cell r="D127">
            <v>42181</v>
          </cell>
          <cell r="E127">
            <v>13275</v>
          </cell>
          <cell r="F127">
            <v>3292</v>
          </cell>
          <cell r="G127">
            <v>16567</v>
          </cell>
          <cell r="H127">
            <v>2783</v>
          </cell>
          <cell r="I127">
            <v>19349</v>
          </cell>
          <cell r="J127">
            <v>2194</v>
          </cell>
          <cell r="K127">
            <v>5561</v>
          </cell>
          <cell r="L127">
            <v>27103</v>
          </cell>
          <cell r="M127">
            <v>9060</v>
          </cell>
          <cell r="N127">
            <v>78347</v>
          </cell>
          <cell r="O127">
            <v>9423</v>
          </cell>
          <cell r="P127">
            <v>-292</v>
          </cell>
          <cell r="Q127">
            <v>87478</v>
          </cell>
          <cell r="R127">
            <v>3.1</v>
          </cell>
          <cell r="S127">
            <v>1.2</v>
          </cell>
          <cell r="T127">
            <v>2.9</v>
          </cell>
          <cell r="U127">
            <v>1.7</v>
          </cell>
          <cell r="V127">
            <v>1.4</v>
          </cell>
          <cell r="W127">
            <v>1.7</v>
          </cell>
          <cell r="X127">
            <v>11.7</v>
          </cell>
          <cell r="Y127">
            <v>3</v>
          </cell>
          <cell r="Z127">
            <v>1.5</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O127">
            <v>2194</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E127">
            <v>1.5</v>
          </cell>
          <cell r="BF127">
            <v>3.9</v>
          </cell>
          <cell r="BG127">
            <v>4.0999999999999996</v>
          </cell>
          <cell r="BH127">
            <v>10.3</v>
          </cell>
          <cell r="BI127">
            <v>3.3</v>
          </cell>
          <cell r="BJ127">
            <v>3</v>
          </cell>
          <cell r="BK127">
            <v>3.5</v>
          </cell>
          <cell r="BL127">
            <v>37392</v>
          </cell>
          <cell r="BM127">
            <v>3500</v>
          </cell>
          <cell r="BN127">
            <v>40893</v>
          </cell>
          <cell r="BO127">
            <v>13682</v>
          </cell>
          <cell r="BP127">
            <v>3938</v>
          </cell>
          <cell r="BQ127">
            <v>17620</v>
          </cell>
          <cell r="BR127">
            <v>2809</v>
          </cell>
          <cell r="BS127">
            <v>20429</v>
          </cell>
          <cell r="BT127">
            <v>2194</v>
          </cell>
          <cell r="BU127">
            <v>5530</v>
          </cell>
          <cell r="BV127">
            <v>28150</v>
          </cell>
          <cell r="BW127">
            <v>8677</v>
          </cell>
          <cell r="BX127">
            <v>77719</v>
          </cell>
          <cell r="BY127">
            <v>9311</v>
          </cell>
          <cell r="BZ127">
            <v>142</v>
          </cell>
          <cell r="CA127">
            <v>87172</v>
          </cell>
          <cell r="CB127">
            <v>1</v>
          </cell>
          <cell r="CC127">
            <v>0</v>
          </cell>
          <cell r="CD127">
            <v>0</v>
          </cell>
          <cell r="CE127">
            <v>0</v>
          </cell>
          <cell r="CF127">
            <v>0</v>
          </cell>
          <cell r="CG127">
            <v>0</v>
          </cell>
          <cell r="CH127">
            <v>0</v>
          </cell>
          <cell r="CI127">
            <v>0</v>
          </cell>
          <cell r="CJ127">
            <v>1</v>
          </cell>
          <cell r="CK127">
            <v>0</v>
          </cell>
          <cell r="CL127">
            <v>-25</v>
          </cell>
          <cell r="CM127">
            <v>-25</v>
          </cell>
        </row>
        <row r="128">
          <cell r="A128">
            <v>32478</v>
          </cell>
          <cell r="B128">
            <v>40005</v>
          </cell>
          <cell r="C128">
            <v>3662</v>
          </cell>
          <cell r="D128">
            <v>43667</v>
          </cell>
          <cell r="E128">
            <v>13562</v>
          </cell>
          <cell r="F128">
            <v>3348</v>
          </cell>
          <cell r="G128">
            <v>16909</v>
          </cell>
          <cell r="H128">
            <v>3003</v>
          </cell>
          <cell r="I128">
            <v>19913</v>
          </cell>
          <cell r="J128">
            <v>2232</v>
          </cell>
          <cell r="K128">
            <v>5869</v>
          </cell>
          <cell r="L128">
            <v>28012</v>
          </cell>
          <cell r="M128">
            <v>9468</v>
          </cell>
          <cell r="N128">
            <v>81148</v>
          </cell>
          <cell r="O128">
            <v>9739</v>
          </cell>
          <cell r="P128">
            <v>-546</v>
          </cell>
          <cell r="Q128">
            <v>90342</v>
          </cell>
          <cell r="R128">
            <v>3.7</v>
          </cell>
          <cell r="S128">
            <v>1.6</v>
          </cell>
          <cell r="T128">
            <v>3.5</v>
          </cell>
          <cell r="U128">
            <v>2.2000000000000002</v>
          </cell>
          <cell r="V128">
            <v>1.7</v>
          </cell>
          <cell r="W128">
            <v>2.1</v>
          </cell>
          <cell r="X128">
            <v>7.9</v>
          </cell>
          <cell r="Y128">
            <v>2.9</v>
          </cell>
          <cell r="Z128">
            <v>1.7</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O128">
            <v>2233</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E128">
            <v>1.8</v>
          </cell>
          <cell r="BF128">
            <v>5.2</v>
          </cell>
          <cell r="BG128">
            <v>1.8</v>
          </cell>
          <cell r="BH128">
            <v>-0.2</v>
          </cell>
          <cell r="BI128">
            <v>3.2</v>
          </cell>
          <cell r="BJ128">
            <v>3.1</v>
          </cell>
          <cell r="BK128">
            <v>3.2</v>
          </cell>
          <cell r="BL128">
            <v>41644</v>
          </cell>
          <cell r="BM128">
            <v>3810</v>
          </cell>
          <cell r="BN128">
            <v>45454</v>
          </cell>
          <cell r="BO128">
            <v>14874</v>
          </cell>
          <cell r="BP128">
            <v>3482</v>
          </cell>
          <cell r="BQ128">
            <v>18356</v>
          </cell>
          <cell r="BR128">
            <v>3021</v>
          </cell>
          <cell r="BS128">
            <v>21377</v>
          </cell>
          <cell r="BT128">
            <v>2233</v>
          </cell>
          <cell r="BU128">
            <v>5796</v>
          </cell>
          <cell r="BV128">
            <v>29402</v>
          </cell>
          <cell r="BW128">
            <v>12504</v>
          </cell>
          <cell r="BX128">
            <v>87360</v>
          </cell>
          <cell r="BY128">
            <v>9917</v>
          </cell>
          <cell r="BZ128">
            <v>-867</v>
          </cell>
          <cell r="CA128">
            <v>96410</v>
          </cell>
          <cell r="CB128">
            <v>0</v>
          </cell>
          <cell r="CC128">
            <v>0</v>
          </cell>
          <cell r="CD128">
            <v>0</v>
          </cell>
          <cell r="CE128">
            <v>0</v>
          </cell>
          <cell r="CF128">
            <v>0</v>
          </cell>
          <cell r="CG128">
            <v>0</v>
          </cell>
          <cell r="CH128">
            <v>0</v>
          </cell>
          <cell r="CI128">
            <v>0</v>
          </cell>
          <cell r="CJ128">
            <v>0</v>
          </cell>
          <cell r="CK128">
            <v>0</v>
          </cell>
          <cell r="CL128">
            <v>-51</v>
          </cell>
          <cell r="CM128">
            <v>-51</v>
          </cell>
        </row>
        <row r="129">
          <cell r="A129">
            <v>32568</v>
          </cell>
          <cell r="B129">
            <v>41556</v>
          </cell>
          <cell r="C129">
            <v>3742</v>
          </cell>
          <cell r="D129">
            <v>45299</v>
          </cell>
          <cell r="E129">
            <v>14025</v>
          </cell>
          <cell r="F129">
            <v>3468</v>
          </cell>
          <cell r="G129">
            <v>17493</v>
          </cell>
          <cell r="H129">
            <v>3019</v>
          </cell>
          <cell r="I129">
            <v>20512</v>
          </cell>
          <cell r="J129">
            <v>2280</v>
          </cell>
          <cell r="K129">
            <v>6181</v>
          </cell>
          <cell r="L129">
            <v>28974</v>
          </cell>
          <cell r="M129">
            <v>9834</v>
          </cell>
          <cell r="N129">
            <v>84106</v>
          </cell>
          <cell r="O129">
            <v>10029</v>
          </cell>
          <cell r="P129">
            <v>-755</v>
          </cell>
          <cell r="Q129">
            <v>93380</v>
          </cell>
          <cell r="R129">
            <v>3.9</v>
          </cell>
          <cell r="S129">
            <v>2.2000000000000002</v>
          </cell>
          <cell r="T129">
            <v>3.7</v>
          </cell>
          <cell r="U129">
            <v>3.4</v>
          </cell>
          <cell r="V129">
            <v>3.6</v>
          </cell>
          <cell r="W129">
            <v>3.5</v>
          </cell>
          <cell r="X129">
            <v>0.5</v>
          </cell>
          <cell r="Y129">
            <v>3</v>
          </cell>
          <cell r="Z129">
            <v>2.2000000000000002</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O129">
            <v>2279</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E129">
            <v>2.1</v>
          </cell>
          <cell r="BF129">
            <v>5.5</v>
          </cell>
          <cell r="BG129">
            <v>3.5</v>
          </cell>
          <cell r="BH129">
            <v>7.5</v>
          </cell>
          <cell r="BI129">
            <v>3.9</v>
          </cell>
          <cell r="BJ129">
            <v>2.8</v>
          </cell>
          <cell r="BK129">
            <v>2.9</v>
          </cell>
          <cell r="BL129">
            <v>40274</v>
          </cell>
          <cell r="BM129">
            <v>3620</v>
          </cell>
          <cell r="BN129">
            <v>43894</v>
          </cell>
          <cell r="BO129">
            <v>12726</v>
          </cell>
          <cell r="BP129">
            <v>2986</v>
          </cell>
          <cell r="BQ129">
            <v>15712</v>
          </cell>
          <cell r="BR129">
            <v>3043</v>
          </cell>
          <cell r="BS129">
            <v>18754</v>
          </cell>
          <cell r="BT129">
            <v>2279</v>
          </cell>
          <cell r="BU129">
            <v>6182</v>
          </cell>
          <cell r="BV129">
            <v>27216</v>
          </cell>
          <cell r="BW129">
            <v>8594</v>
          </cell>
          <cell r="BX129">
            <v>79704</v>
          </cell>
          <cell r="BY129">
            <v>10151</v>
          </cell>
          <cell r="BZ129">
            <v>-948</v>
          </cell>
          <cell r="CA129">
            <v>88907</v>
          </cell>
          <cell r="CB129">
            <v>-1</v>
          </cell>
          <cell r="CC129">
            <v>0</v>
          </cell>
          <cell r="CD129">
            <v>0</v>
          </cell>
          <cell r="CE129">
            <v>0</v>
          </cell>
          <cell r="CF129">
            <v>0</v>
          </cell>
          <cell r="CG129">
            <v>-1</v>
          </cell>
          <cell r="CH129">
            <v>0</v>
          </cell>
          <cell r="CI129">
            <v>0</v>
          </cell>
          <cell r="CJ129">
            <v>0</v>
          </cell>
          <cell r="CK129">
            <v>0</v>
          </cell>
          <cell r="CL129">
            <v>-54</v>
          </cell>
          <cell r="CM129">
            <v>-55</v>
          </cell>
        </row>
        <row r="130">
          <cell r="A130">
            <v>32660</v>
          </cell>
          <cell r="B130">
            <v>42955</v>
          </cell>
          <cell r="C130">
            <v>3829</v>
          </cell>
          <cell r="D130">
            <v>46784</v>
          </cell>
          <cell r="E130">
            <v>14651</v>
          </cell>
          <cell r="F130">
            <v>3610</v>
          </cell>
          <cell r="G130">
            <v>18261</v>
          </cell>
          <cell r="H130">
            <v>2812</v>
          </cell>
          <cell r="I130">
            <v>21073</v>
          </cell>
          <cell r="J130">
            <v>2343</v>
          </cell>
          <cell r="K130">
            <v>6418</v>
          </cell>
          <cell r="L130">
            <v>29835</v>
          </cell>
          <cell r="M130">
            <v>10032</v>
          </cell>
          <cell r="N130">
            <v>86650</v>
          </cell>
          <cell r="O130">
            <v>10240</v>
          </cell>
          <cell r="P130">
            <v>-716</v>
          </cell>
          <cell r="Q130">
            <v>96174</v>
          </cell>
          <cell r="R130">
            <v>3.4</v>
          </cell>
          <cell r="S130">
            <v>2.2999999999999998</v>
          </cell>
          <cell r="T130">
            <v>3.3</v>
          </cell>
          <cell r="U130">
            <v>4.5</v>
          </cell>
          <cell r="V130">
            <v>4.0999999999999996</v>
          </cell>
          <cell r="W130">
            <v>4.4000000000000004</v>
          </cell>
          <cell r="X130">
            <v>-6.8</v>
          </cell>
          <cell r="Y130">
            <v>2.7</v>
          </cell>
          <cell r="Z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O130">
            <v>2334</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E130">
            <v>2.4</v>
          </cell>
          <cell r="BF130">
            <v>7</v>
          </cell>
          <cell r="BG130">
            <v>5.0999999999999996</v>
          </cell>
          <cell r="BH130">
            <v>1.8</v>
          </cell>
          <cell r="BI130">
            <v>3.6</v>
          </cell>
          <cell r="BJ130">
            <v>2.9</v>
          </cell>
          <cell r="BK130">
            <v>3.9</v>
          </cell>
          <cell r="BL130">
            <v>43598</v>
          </cell>
          <cell r="BM130">
            <v>3875</v>
          </cell>
          <cell r="BN130">
            <v>47472</v>
          </cell>
          <cell r="BO130">
            <v>14088</v>
          </cell>
          <cell r="BP130">
            <v>3346</v>
          </cell>
          <cell r="BQ130">
            <v>17434</v>
          </cell>
          <cell r="BR130">
            <v>2874</v>
          </cell>
          <cell r="BS130">
            <v>20308</v>
          </cell>
          <cell r="BT130">
            <v>2334</v>
          </cell>
          <cell r="BU130">
            <v>6644</v>
          </cell>
          <cell r="BV130">
            <v>29292</v>
          </cell>
          <cell r="BW130">
            <v>8780</v>
          </cell>
          <cell r="BX130">
            <v>85544</v>
          </cell>
          <cell r="BY130">
            <v>10096</v>
          </cell>
          <cell r="BZ130">
            <v>-539</v>
          </cell>
          <cell r="CA130">
            <v>95102</v>
          </cell>
          <cell r="CB130">
            <v>-1</v>
          </cell>
          <cell r="CC130">
            <v>0</v>
          </cell>
          <cell r="CD130">
            <v>0</v>
          </cell>
          <cell r="CE130">
            <v>0</v>
          </cell>
          <cell r="CF130">
            <v>0</v>
          </cell>
          <cell r="CG130">
            <v>-1</v>
          </cell>
          <cell r="CH130">
            <v>0</v>
          </cell>
          <cell r="CI130">
            <v>0</v>
          </cell>
          <cell r="CJ130">
            <v>0</v>
          </cell>
          <cell r="CK130">
            <v>-1</v>
          </cell>
          <cell r="CL130">
            <v>-37</v>
          </cell>
          <cell r="CM130">
            <v>-37</v>
          </cell>
        </row>
        <row r="131">
          <cell r="A131">
            <v>32752</v>
          </cell>
          <cell r="B131">
            <v>44109</v>
          </cell>
          <cell r="C131">
            <v>3908</v>
          </cell>
          <cell r="D131">
            <v>48017</v>
          </cell>
          <cell r="E131">
            <v>15209</v>
          </cell>
          <cell r="F131">
            <v>3724</v>
          </cell>
          <cell r="G131">
            <v>18933</v>
          </cell>
          <cell r="H131">
            <v>2516</v>
          </cell>
          <cell r="I131">
            <v>21449</v>
          </cell>
          <cell r="J131">
            <v>2412</v>
          </cell>
          <cell r="K131">
            <v>6605</v>
          </cell>
          <cell r="L131">
            <v>30465</v>
          </cell>
          <cell r="M131">
            <v>10117</v>
          </cell>
          <cell r="N131">
            <v>88599</v>
          </cell>
          <cell r="O131">
            <v>10424</v>
          </cell>
          <cell r="P131">
            <v>-527</v>
          </cell>
          <cell r="Q131">
            <v>98497</v>
          </cell>
          <cell r="R131">
            <v>2.7</v>
          </cell>
          <cell r="S131">
            <v>2.1</v>
          </cell>
          <cell r="T131">
            <v>2.6</v>
          </cell>
          <cell r="U131">
            <v>3.8</v>
          </cell>
          <cell r="V131">
            <v>3.2</v>
          </cell>
          <cell r="W131">
            <v>3.7</v>
          </cell>
          <cell r="X131">
            <v>-10.5</v>
          </cell>
          <cell r="Y131">
            <v>1.8</v>
          </cell>
          <cell r="Z131">
            <v>2.9</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O131">
            <v>2422</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E131">
            <v>3.8</v>
          </cell>
          <cell r="BF131">
            <v>-2.6</v>
          </cell>
          <cell r="BG131">
            <v>-0.1</v>
          </cell>
          <cell r="BH131">
            <v>-1.7</v>
          </cell>
          <cell r="BI131">
            <v>1.3</v>
          </cell>
          <cell r="BJ131">
            <v>1.5</v>
          </cell>
          <cell r="BK131">
            <v>1.9</v>
          </cell>
          <cell r="BL131">
            <v>43210</v>
          </cell>
          <cell r="BM131">
            <v>3843</v>
          </cell>
          <cell r="BN131">
            <v>47053</v>
          </cell>
          <cell r="BO131">
            <v>15486</v>
          </cell>
          <cell r="BP131">
            <v>4498</v>
          </cell>
          <cell r="BQ131">
            <v>19985</v>
          </cell>
          <cell r="BR131">
            <v>2435</v>
          </cell>
          <cell r="BS131">
            <v>22420</v>
          </cell>
          <cell r="BT131">
            <v>2422</v>
          </cell>
          <cell r="BU131">
            <v>6390</v>
          </cell>
          <cell r="BV131">
            <v>31226</v>
          </cell>
          <cell r="BW131">
            <v>9566</v>
          </cell>
          <cell r="BX131">
            <v>87846</v>
          </cell>
          <cell r="BY131">
            <v>10305</v>
          </cell>
          <cell r="BZ131">
            <v>-59</v>
          </cell>
          <cell r="CA131">
            <v>98092</v>
          </cell>
          <cell r="CB131">
            <v>0</v>
          </cell>
          <cell r="CC131">
            <v>0</v>
          </cell>
          <cell r="CD131">
            <v>0</v>
          </cell>
          <cell r="CE131">
            <v>0</v>
          </cell>
          <cell r="CF131">
            <v>0</v>
          </cell>
          <cell r="CG131">
            <v>-1</v>
          </cell>
          <cell r="CH131">
            <v>0</v>
          </cell>
          <cell r="CI131">
            <v>0</v>
          </cell>
          <cell r="CJ131">
            <v>0</v>
          </cell>
          <cell r="CK131">
            <v>0</v>
          </cell>
          <cell r="CL131">
            <v>7</v>
          </cell>
          <cell r="CM131">
            <v>6</v>
          </cell>
        </row>
        <row r="132">
          <cell r="A132">
            <v>32843</v>
          </cell>
          <cell r="B132">
            <v>45272</v>
          </cell>
          <cell r="C132">
            <v>4008</v>
          </cell>
          <cell r="D132">
            <v>49279</v>
          </cell>
          <cell r="E132">
            <v>15561</v>
          </cell>
          <cell r="F132">
            <v>3675</v>
          </cell>
          <cell r="G132">
            <v>19236</v>
          </cell>
          <cell r="H132">
            <v>2279</v>
          </cell>
          <cell r="I132">
            <v>21515</v>
          </cell>
          <cell r="J132">
            <v>2476</v>
          </cell>
          <cell r="K132">
            <v>6808</v>
          </cell>
          <cell r="L132">
            <v>30799</v>
          </cell>
          <cell r="M132">
            <v>10154</v>
          </cell>
          <cell r="N132">
            <v>90232</v>
          </cell>
          <cell r="O132">
            <v>10604</v>
          </cell>
          <cell r="P132">
            <v>-331</v>
          </cell>
          <cell r="Q132">
            <v>100504</v>
          </cell>
          <cell r="R132">
            <v>2.6</v>
          </cell>
          <cell r="S132">
            <v>2.6</v>
          </cell>
          <cell r="T132">
            <v>2.6</v>
          </cell>
          <cell r="U132">
            <v>2.2999999999999998</v>
          </cell>
          <cell r="V132">
            <v>-1.3</v>
          </cell>
          <cell r="W132">
            <v>1.6</v>
          </cell>
          <cell r="X132">
            <v>-9.4</v>
          </cell>
          <cell r="Y132">
            <v>0.3</v>
          </cell>
          <cell r="Z132">
            <v>2.7</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O132">
            <v>2477</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E132">
            <v>2.2999999999999998</v>
          </cell>
          <cell r="BF132">
            <v>6.7</v>
          </cell>
          <cell r="BG132">
            <v>1.7</v>
          </cell>
          <cell r="BH132">
            <v>2.7</v>
          </cell>
          <cell r="BI132">
            <v>2</v>
          </cell>
          <cell r="BJ132">
            <v>-0.3</v>
          </cell>
          <cell r="BK132">
            <v>1.8</v>
          </cell>
          <cell r="BL132">
            <v>46762</v>
          </cell>
          <cell r="BM132">
            <v>4124</v>
          </cell>
          <cell r="BN132">
            <v>50885</v>
          </cell>
          <cell r="BO132">
            <v>17060</v>
          </cell>
          <cell r="BP132">
            <v>3765</v>
          </cell>
          <cell r="BQ132">
            <v>20825</v>
          </cell>
          <cell r="BR132">
            <v>2266</v>
          </cell>
          <cell r="BS132">
            <v>23091</v>
          </cell>
          <cell r="BT132">
            <v>2477</v>
          </cell>
          <cell r="BU132">
            <v>6809</v>
          </cell>
          <cell r="BV132">
            <v>32377</v>
          </cell>
          <cell r="BW132">
            <v>12907</v>
          </cell>
          <cell r="BX132">
            <v>96169</v>
          </cell>
          <cell r="BY132">
            <v>10581</v>
          </cell>
          <cell r="BZ132">
            <v>-693</v>
          </cell>
          <cell r="CA132">
            <v>106057</v>
          </cell>
          <cell r="CB132">
            <v>0</v>
          </cell>
          <cell r="CC132">
            <v>0</v>
          </cell>
          <cell r="CD132">
            <v>0</v>
          </cell>
          <cell r="CE132">
            <v>0</v>
          </cell>
          <cell r="CF132">
            <v>0</v>
          </cell>
          <cell r="CG132">
            <v>1</v>
          </cell>
          <cell r="CH132">
            <v>0</v>
          </cell>
          <cell r="CI132">
            <v>0</v>
          </cell>
          <cell r="CJ132">
            <v>1</v>
          </cell>
          <cell r="CK132">
            <v>1</v>
          </cell>
          <cell r="CL132">
            <v>19</v>
          </cell>
          <cell r="CM132">
            <v>19</v>
          </cell>
        </row>
        <row r="133">
          <cell r="A133">
            <v>32933</v>
          </cell>
          <cell r="B133">
            <v>46437</v>
          </cell>
          <cell r="C133">
            <v>4126</v>
          </cell>
          <cell r="D133">
            <v>50563</v>
          </cell>
          <cell r="E133">
            <v>15572</v>
          </cell>
          <cell r="F133">
            <v>3545</v>
          </cell>
          <cell r="G133">
            <v>19117</v>
          </cell>
          <cell r="H133">
            <v>2175</v>
          </cell>
          <cell r="I133">
            <v>21292</v>
          </cell>
          <cell r="J133">
            <v>2531</v>
          </cell>
          <cell r="K133">
            <v>7039</v>
          </cell>
          <cell r="L133">
            <v>30863</v>
          </cell>
          <cell r="M133">
            <v>10159</v>
          </cell>
          <cell r="N133">
            <v>91583</v>
          </cell>
          <cell r="O133">
            <v>10735</v>
          </cell>
          <cell r="P133">
            <v>-209</v>
          </cell>
          <cell r="Q133">
            <v>102109</v>
          </cell>
          <cell r="R133">
            <v>2.6</v>
          </cell>
          <cell r="S133">
            <v>2.9</v>
          </cell>
          <cell r="T133">
            <v>2.6</v>
          </cell>
          <cell r="U133">
            <v>0.1</v>
          </cell>
          <cell r="V133">
            <v>-3.5</v>
          </cell>
          <cell r="W133">
            <v>-0.6</v>
          </cell>
          <cell r="X133">
            <v>-4.5999999999999996</v>
          </cell>
          <cell r="Y133">
            <v>-1</v>
          </cell>
          <cell r="Z133">
            <v>2.2000000000000002</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O133">
            <v>2530</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E133">
            <v>2.1</v>
          </cell>
          <cell r="BF133">
            <v>3.3</v>
          </cell>
          <cell r="BG133">
            <v>1.2</v>
          </cell>
          <cell r="BH133">
            <v>-1.1000000000000001</v>
          </cell>
          <cell r="BI133">
            <v>1.9</v>
          </cell>
          <cell r="BJ133">
            <v>5.2</v>
          </cell>
          <cell r="BK133">
            <v>1.8</v>
          </cell>
          <cell r="BL133">
            <v>44896</v>
          </cell>
          <cell r="BM133">
            <v>4011</v>
          </cell>
          <cell r="BN133">
            <v>48907</v>
          </cell>
          <cell r="BO133">
            <v>14265</v>
          </cell>
          <cell r="BP133">
            <v>3360</v>
          </cell>
          <cell r="BQ133">
            <v>17625</v>
          </cell>
          <cell r="BR133">
            <v>2177</v>
          </cell>
          <cell r="BS133">
            <v>19802</v>
          </cell>
          <cell r="BT133">
            <v>2530</v>
          </cell>
          <cell r="BU133">
            <v>7094</v>
          </cell>
          <cell r="BV133">
            <v>29428</v>
          </cell>
          <cell r="BW133">
            <v>9065</v>
          </cell>
          <cell r="BX133">
            <v>87400</v>
          </cell>
          <cell r="BY133">
            <v>11106</v>
          </cell>
          <cell r="BZ133">
            <v>-854</v>
          </cell>
          <cell r="CA133">
            <v>97653</v>
          </cell>
          <cell r="CB133">
            <v>0</v>
          </cell>
          <cell r="CC133">
            <v>0</v>
          </cell>
          <cell r="CD133">
            <v>0</v>
          </cell>
          <cell r="CE133">
            <v>0</v>
          </cell>
          <cell r="CF133">
            <v>0</v>
          </cell>
          <cell r="CG133">
            <v>0</v>
          </cell>
          <cell r="CH133">
            <v>0</v>
          </cell>
          <cell r="CI133">
            <v>0</v>
          </cell>
          <cell r="CJ133">
            <v>0</v>
          </cell>
          <cell r="CK133">
            <v>0</v>
          </cell>
          <cell r="CL133">
            <v>2</v>
          </cell>
          <cell r="CM133">
            <v>2</v>
          </cell>
        </row>
        <row r="134">
          <cell r="A134">
            <v>33025</v>
          </cell>
          <cell r="B134">
            <v>47362</v>
          </cell>
          <cell r="C134">
            <v>4245</v>
          </cell>
          <cell r="D134">
            <v>51608</v>
          </cell>
          <cell r="E134">
            <v>15424</v>
          </cell>
          <cell r="F134">
            <v>3592</v>
          </cell>
          <cell r="G134">
            <v>19016</v>
          </cell>
          <cell r="H134">
            <v>2157</v>
          </cell>
          <cell r="I134">
            <v>21172</v>
          </cell>
          <cell r="J134">
            <v>2584</v>
          </cell>
          <cell r="K134">
            <v>7239</v>
          </cell>
          <cell r="L134">
            <v>30998</v>
          </cell>
          <cell r="M134">
            <v>10274</v>
          </cell>
          <cell r="N134">
            <v>92956</v>
          </cell>
          <cell r="O134">
            <v>10743</v>
          </cell>
          <cell r="P134">
            <v>-326</v>
          </cell>
          <cell r="Q134">
            <v>103372</v>
          </cell>
          <cell r="R134">
            <v>2</v>
          </cell>
          <cell r="S134">
            <v>2.9</v>
          </cell>
          <cell r="T134">
            <v>2.1</v>
          </cell>
          <cell r="U134">
            <v>-1</v>
          </cell>
          <cell r="V134">
            <v>1.3</v>
          </cell>
          <cell r="W134">
            <v>-0.5</v>
          </cell>
          <cell r="X134">
            <v>-0.8</v>
          </cell>
          <cell r="Y134">
            <v>-0.6</v>
          </cell>
          <cell r="Z134">
            <v>2.1</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O134">
            <v>2580</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E134">
            <v>2</v>
          </cell>
          <cell r="BF134">
            <v>2.2999999999999998</v>
          </cell>
          <cell r="BG134">
            <v>-0.6</v>
          </cell>
          <cell r="BH134">
            <v>2.2000000000000002</v>
          </cell>
          <cell r="BI134">
            <v>1.4</v>
          </cell>
          <cell r="BJ134">
            <v>-2.2999999999999998</v>
          </cell>
          <cell r="BK134">
            <v>1.9</v>
          </cell>
          <cell r="BL134">
            <v>48334</v>
          </cell>
          <cell r="BM134">
            <v>4299</v>
          </cell>
          <cell r="BN134">
            <v>52633</v>
          </cell>
          <cell r="BO134">
            <v>15178</v>
          </cell>
          <cell r="BP134">
            <v>2822</v>
          </cell>
          <cell r="BQ134">
            <v>18001</v>
          </cell>
          <cell r="BR134">
            <v>2166</v>
          </cell>
          <cell r="BS134">
            <v>20167</v>
          </cell>
          <cell r="BT134">
            <v>2580</v>
          </cell>
          <cell r="BU134">
            <v>7278</v>
          </cell>
          <cell r="BV134">
            <v>30028</v>
          </cell>
          <cell r="BW134">
            <v>9083</v>
          </cell>
          <cell r="BX134">
            <v>91744</v>
          </cell>
          <cell r="BY134">
            <v>10504</v>
          </cell>
          <cell r="BZ134">
            <v>-119</v>
          </cell>
          <cell r="CA134">
            <v>102130</v>
          </cell>
          <cell r="CB134">
            <v>0</v>
          </cell>
          <cell r="CC134">
            <v>0</v>
          </cell>
          <cell r="CD134">
            <v>0</v>
          </cell>
          <cell r="CE134">
            <v>0</v>
          </cell>
          <cell r="CF134">
            <v>0</v>
          </cell>
          <cell r="CG134">
            <v>0</v>
          </cell>
          <cell r="CH134">
            <v>0</v>
          </cell>
          <cell r="CI134">
            <v>0</v>
          </cell>
          <cell r="CJ134">
            <v>1</v>
          </cell>
          <cell r="CK134">
            <v>0</v>
          </cell>
          <cell r="CL134">
            <v>-44</v>
          </cell>
          <cell r="CM134">
            <v>-44</v>
          </cell>
        </row>
        <row r="135">
          <cell r="A135">
            <v>33117</v>
          </cell>
          <cell r="B135">
            <v>47796</v>
          </cell>
          <cell r="C135">
            <v>4333</v>
          </cell>
          <cell r="D135">
            <v>52129</v>
          </cell>
          <cell r="E135">
            <v>15401</v>
          </cell>
          <cell r="F135">
            <v>3788</v>
          </cell>
          <cell r="G135">
            <v>19189</v>
          </cell>
          <cell r="H135">
            <v>2152</v>
          </cell>
          <cell r="I135">
            <v>21341</v>
          </cell>
          <cell r="J135">
            <v>2639</v>
          </cell>
          <cell r="K135">
            <v>7336</v>
          </cell>
          <cell r="L135">
            <v>31317</v>
          </cell>
          <cell r="M135">
            <v>10233</v>
          </cell>
          <cell r="N135">
            <v>93673</v>
          </cell>
          <cell r="O135">
            <v>10693</v>
          </cell>
          <cell r="P135">
            <v>-436</v>
          </cell>
          <cell r="Q135">
            <v>103931</v>
          </cell>
          <cell r="R135">
            <v>0.9</v>
          </cell>
          <cell r="S135">
            <v>2.1</v>
          </cell>
          <cell r="T135">
            <v>1</v>
          </cell>
          <cell r="U135">
            <v>-0.1</v>
          </cell>
          <cell r="V135">
            <v>5.5</v>
          </cell>
          <cell r="W135">
            <v>0.9</v>
          </cell>
          <cell r="X135">
            <v>-0.2</v>
          </cell>
          <cell r="Y135">
            <v>0.8</v>
          </cell>
          <cell r="Z135">
            <v>2.1</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O135">
            <v>2641</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E135">
            <v>2.2999999999999998</v>
          </cell>
          <cell r="BF135">
            <v>1.3</v>
          </cell>
          <cell r="BG135">
            <v>-0.4</v>
          </cell>
          <cell r="BH135">
            <v>-3.9</v>
          </cell>
          <cell r="BI135">
            <v>-0.2</v>
          </cell>
          <cell r="BJ135">
            <v>-0.5</v>
          </cell>
          <cell r="BK135">
            <v>-0.7</v>
          </cell>
          <cell r="BL135">
            <v>46769</v>
          </cell>
          <cell r="BM135">
            <v>4243</v>
          </cell>
          <cell r="BN135">
            <v>51012</v>
          </cell>
          <cell r="BO135">
            <v>14919</v>
          </cell>
          <cell r="BP135">
            <v>4741</v>
          </cell>
          <cell r="BQ135">
            <v>19660</v>
          </cell>
          <cell r="BR135">
            <v>2168</v>
          </cell>
          <cell r="BS135">
            <v>21828</v>
          </cell>
          <cell r="BT135">
            <v>2641</v>
          </cell>
          <cell r="BU135">
            <v>7304</v>
          </cell>
          <cell r="BV135">
            <v>31772</v>
          </cell>
          <cell r="BW135">
            <v>9693</v>
          </cell>
          <cell r="BX135">
            <v>92478</v>
          </cell>
          <cell r="BY135">
            <v>10491</v>
          </cell>
          <cell r="BZ135">
            <v>114</v>
          </cell>
          <cell r="CA135">
            <v>103083</v>
          </cell>
          <cell r="CB135">
            <v>0</v>
          </cell>
          <cell r="CC135">
            <v>0</v>
          </cell>
          <cell r="CD135">
            <v>0</v>
          </cell>
          <cell r="CE135">
            <v>0</v>
          </cell>
          <cell r="CF135">
            <v>0</v>
          </cell>
          <cell r="CG135">
            <v>0</v>
          </cell>
          <cell r="CH135">
            <v>0</v>
          </cell>
          <cell r="CI135">
            <v>0</v>
          </cell>
          <cell r="CJ135">
            <v>1</v>
          </cell>
          <cell r="CK135">
            <v>0</v>
          </cell>
          <cell r="CL135">
            <v>-109</v>
          </cell>
          <cell r="CM135">
            <v>-109</v>
          </cell>
        </row>
        <row r="136">
          <cell r="A136">
            <v>33208</v>
          </cell>
          <cell r="B136">
            <v>47697</v>
          </cell>
          <cell r="C136">
            <v>4366</v>
          </cell>
          <cell r="D136">
            <v>52063</v>
          </cell>
          <cell r="E136">
            <v>15320</v>
          </cell>
          <cell r="F136">
            <v>4014</v>
          </cell>
          <cell r="G136">
            <v>19334</v>
          </cell>
          <cell r="H136">
            <v>2169</v>
          </cell>
          <cell r="I136">
            <v>21503</v>
          </cell>
          <cell r="J136">
            <v>2690</v>
          </cell>
          <cell r="K136">
            <v>7403</v>
          </cell>
          <cell r="L136">
            <v>31596</v>
          </cell>
          <cell r="M136">
            <v>10152</v>
          </cell>
          <cell r="N136">
            <v>93427</v>
          </cell>
          <cell r="O136">
            <v>10705</v>
          </cell>
          <cell r="P136">
            <v>-333</v>
          </cell>
          <cell r="Q136">
            <v>103800</v>
          </cell>
          <cell r="R136">
            <v>-0.2</v>
          </cell>
          <cell r="S136">
            <v>0.7</v>
          </cell>
          <cell r="T136">
            <v>-0.1</v>
          </cell>
          <cell r="U136">
            <v>-0.5</v>
          </cell>
          <cell r="V136">
            <v>6</v>
          </cell>
          <cell r="W136">
            <v>0.8</v>
          </cell>
          <cell r="X136">
            <v>0.8</v>
          </cell>
          <cell r="Y136">
            <v>0.8</v>
          </cell>
          <cell r="Z136">
            <v>1.9</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O136">
            <v>2691</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E136">
            <v>1.9</v>
          </cell>
          <cell r="BF136">
            <v>1.3</v>
          </cell>
          <cell r="BG136">
            <v>4.7</v>
          </cell>
          <cell r="BH136">
            <v>8.6999999999999993</v>
          </cell>
          <cell r="BI136">
            <v>2.2999999999999998</v>
          </cell>
          <cell r="BJ136">
            <v>-0.5</v>
          </cell>
          <cell r="BK136">
            <v>1.2</v>
          </cell>
          <cell r="BL136">
            <v>49372</v>
          </cell>
          <cell r="BM136">
            <v>4531</v>
          </cell>
          <cell r="BN136">
            <v>53903</v>
          </cell>
          <cell r="BO136">
            <v>17487</v>
          </cell>
          <cell r="BP136">
            <v>4282</v>
          </cell>
          <cell r="BQ136">
            <v>21769</v>
          </cell>
          <cell r="BR136">
            <v>2158</v>
          </cell>
          <cell r="BS136">
            <v>23927</v>
          </cell>
          <cell r="BT136">
            <v>2691</v>
          </cell>
          <cell r="BU136">
            <v>7395</v>
          </cell>
          <cell r="BV136">
            <v>34013</v>
          </cell>
          <cell r="BW136">
            <v>12717</v>
          </cell>
          <cell r="BX136">
            <v>100632</v>
          </cell>
          <cell r="BY136">
            <v>10850</v>
          </cell>
          <cell r="BZ136">
            <v>-1471</v>
          </cell>
          <cell r="CA136">
            <v>110011</v>
          </cell>
          <cell r="CB136">
            <v>0</v>
          </cell>
          <cell r="CC136">
            <v>0</v>
          </cell>
          <cell r="CD136">
            <v>0</v>
          </cell>
          <cell r="CE136">
            <v>0</v>
          </cell>
          <cell r="CF136">
            <v>0</v>
          </cell>
          <cell r="CG136">
            <v>0</v>
          </cell>
          <cell r="CH136">
            <v>1</v>
          </cell>
          <cell r="CI136">
            <v>0</v>
          </cell>
          <cell r="CJ136">
            <v>0</v>
          </cell>
          <cell r="CK136">
            <v>0</v>
          </cell>
          <cell r="CL136">
            <v>-136</v>
          </cell>
          <cell r="CM136">
            <v>-136</v>
          </cell>
        </row>
        <row r="137">
          <cell r="A137">
            <v>33298</v>
          </cell>
          <cell r="B137">
            <v>47368</v>
          </cell>
          <cell r="C137">
            <v>4363</v>
          </cell>
          <cell r="D137">
            <v>51731</v>
          </cell>
          <cell r="E137">
            <v>13919</v>
          </cell>
          <cell r="F137">
            <v>4100</v>
          </cell>
          <cell r="G137">
            <v>18019</v>
          </cell>
          <cell r="H137">
            <v>2225</v>
          </cell>
          <cell r="I137">
            <v>20244</v>
          </cell>
          <cell r="J137">
            <v>2728</v>
          </cell>
          <cell r="K137">
            <v>7484</v>
          </cell>
          <cell r="L137">
            <v>30455</v>
          </cell>
          <cell r="M137">
            <v>9982</v>
          </cell>
          <cell r="N137">
            <v>92564</v>
          </cell>
          <cell r="O137">
            <v>10751</v>
          </cell>
          <cell r="P137">
            <v>147</v>
          </cell>
          <cell r="Q137">
            <v>103462</v>
          </cell>
          <cell r="R137">
            <v>-0.7</v>
          </cell>
          <cell r="S137">
            <v>-0.1</v>
          </cell>
          <cell r="T137">
            <v>-0.6</v>
          </cell>
          <cell r="U137">
            <v>-9.1</v>
          </cell>
          <cell r="V137">
            <v>2.1</v>
          </cell>
          <cell r="W137">
            <v>-6.8</v>
          </cell>
          <cell r="X137">
            <v>2.6</v>
          </cell>
          <cell r="Y137">
            <v>-5.9</v>
          </cell>
          <cell r="Z137">
            <v>1.4</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O137">
            <v>2729</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E137">
            <v>1.4</v>
          </cell>
          <cell r="BF137">
            <v>0.4</v>
          </cell>
          <cell r="BG137">
            <v>-5.4</v>
          </cell>
          <cell r="BH137">
            <v>-15.3</v>
          </cell>
          <cell r="BI137">
            <v>-3.8</v>
          </cell>
          <cell r="BJ137">
            <v>2.9</v>
          </cell>
          <cell r="BK137">
            <v>-1.3</v>
          </cell>
          <cell r="BL137">
            <v>46277</v>
          </cell>
          <cell r="BM137">
            <v>4258</v>
          </cell>
          <cell r="BN137">
            <v>50535</v>
          </cell>
          <cell r="BO137">
            <v>12970</v>
          </cell>
          <cell r="BP137">
            <v>3322</v>
          </cell>
          <cell r="BQ137">
            <v>16291</v>
          </cell>
          <cell r="BR137">
            <v>2213</v>
          </cell>
          <cell r="BS137">
            <v>18504</v>
          </cell>
          <cell r="BT137">
            <v>2729</v>
          </cell>
          <cell r="BU137">
            <v>7470</v>
          </cell>
          <cell r="BV137">
            <v>28704</v>
          </cell>
          <cell r="BW137">
            <v>8259</v>
          </cell>
          <cell r="BX137">
            <v>87498</v>
          </cell>
          <cell r="BY137">
            <v>11036</v>
          </cell>
          <cell r="BZ137">
            <v>751</v>
          </cell>
          <cell r="CA137">
            <v>99285</v>
          </cell>
          <cell r="CB137">
            <v>0</v>
          </cell>
          <cell r="CC137">
            <v>0</v>
          </cell>
          <cell r="CD137">
            <v>-1</v>
          </cell>
          <cell r="CE137">
            <v>0</v>
          </cell>
          <cell r="CF137">
            <v>0</v>
          </cell>
          <cell r="CG137">
            <v>0</v>
          </cell>
          <cell r="CH137">
            <v>-1</v>
          </cell>
          <cell r="CI137">
            <v>0</v>
          </cell>
          <cell r="CJ137">
            <v>-1</v>
          </cell>
          <cell r="CK137">
            <v>-1</v>
          </cell>
          <cell r="CL137">
            <v>-91</v>
          </cell>
          <cell r="CM137">
            <v>-92</v>
          </cell>
        </row>
        <row r="138">
          <cell r="A138">
            <v>33390</v>
          </cell>
          <cell r="B138">
            <v>47215</v>
          </cell>
          <cell r="C138">
            <v>4360</v>
          </cell>
          <cell r="D138">
            <v>51575</v>
          </cell>
          <cell r="E138">
            <v>13954</v>
          </cell>
          <cell r="F138">
            <v>4015</v>
          </cell>
          <cell r="G138">
            <v>17969</v>
          </cell>
          <cell r="H138">
            <v>2323</v>
          </cell>
          <cell r="I138">
            <v>20291</v>
          </cell>
          <cell r="J138">
            <v>2751</v>
          </cell>
          <cell r="K138">
            <v>7607</v>
          </cell>
          <cell r="L138">
            <v>30649</v>
          </cell>
          <cell r="M138">
            <v>9701</v>
          </cell>
          <cell r="N138">
            <v>91931</v>
          </cell>
          <cell r="O138">
            <v>10724</v>
          </cell>
          <cell r="P138">
            <v>774</v>
          </cell>
          <cell r="Q138">
            <v>103429</v>
          </cell>
          <cell r="R138">
            <v>-0.3</v>
          </cell>
          <cell r="S138">
            <v>-0.1</v>
          </cell>
          <cell r="T138">
            <v>-0.3</v>
          </cell>
          <cell r="U138">
            <v>0.3</v>
          </cell>
          <cell r="V138">
            <v>-2.1</v>
          </cell>
          <cell r="W138">
            <v>-0.3</v>
          </cell>
          <cell r="X138">
            <v>4.4000000000000004</v>
          </cell>
          <cell r="Y138">
            <v>0.2</v>
          </cell>
          <cell r="Z138">
            <v>0.9</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O138">
            <v>2755</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E138">
            <v>0.9</v>
          </cell>
          <cell r="BF138">
            <v>1.7</v>
          </cell>
          <cell r="BG138">
            <v>-1.5</v>
          </cell>
          <cell r="BH138">
            <v>13.8</v>
          </cell>
          <cell r="BI138">
            <v>0.5</v>
          </cell>
          <cell r="BJ138">
            <v>-1.5</v>
          </cell>
          <cell r="BK138">
            <v>0.1</v>
          </cell>
          <cell r="BL138">
            <v>47550</v>
          </cell>
          <cell r="BM138">
            <v>4360</v>
          </cell>
          <cell r="BN138">
            <v>51910</v>
          </cell>
          <cell r="BO138">
            <v>12770</v>
          </cell>
          <cell r="BP138">
            <v>3920</v>
          </cell>
          <cell r="BQ138">
            <v>16690</v>
          </cell>
          <cell r="BR138">
            <v>2334</v>
          </cell>
          <cell r="BS138">
            <v>19024</v>
          </cell>
          <cell r="BT138">
            <v>2755</v>
          </cell>
          <cell r="BU138">
            <v>7615</v>
          </cell>
          <cell r="BV138">
            <v>29394</v>
          </cell>
          <cell r="BW138">
            <v>9583</v>
          </cell>
          <cell r="BX138">
            <v>90887</v>
          </cell>
          <cell r="BY138">
            <v>10505</v>
          </cell>
          <cell r="BZ138">
            <v>767</v>
          </cell>
          <cell r="CA138">
            <v>102158</v>
          </cell>
          <cell r="CB138">
            <v>0</v>
          </cell>
          <cell r="CC138">
            <v>0</v>
          </cell>
          <cell r="CD138">
            <v>0</v>
          </cell>
          <cell r="CE138">
            <v>0</v>
          </cell>
          <cell r="CF138">
            <v>0</v>
          </cell>
          <cell r="CG138">
            <v>0</v>
          </cell>
          <cell r="CH138">
            <v>0</v>
          </cell>
          <cell r="CI138">
            <v>0</v>
          </cell>
          <cell r="CJ138">
            <v>0</v>
          </cell>
          <cell r="CK138">
            <v>0</v>
          </cell>
          <cell r="CL138">
            <v>-59</v>
          </cell>
          <cell r="CM138">
            <v>-58</v>
          </cell>
        </row>
        <row r="139">
          <cell r="A139">
            <v>33482</v>
          </cell>
          <cell r="B139">
            <v>47356</v>
          </cell>
          <cell r="C139">
            <v>4377</v>
          </cell>
          <cell r="D139">
            <v>51733</v>
          </cell>
          <cell r="E139">
            <v>14247</v>
          </cell>
          <cell r="F139">
            <v>4080</v>
          </cell>
          <cell r="G139">
            <v>18327</v>
          </cell>
          <cell r="H139">
            <v>2444</v>
          </cell>
          <cell r="I139">
            <v>20771</v>
          </cell>
          <cell r="J139">
            <v>2769</v>
          </cell>
          <cell r="K139">
            <v>7749</v>
          </cell>
          <cell r="L139">
            <v>31289</v>
          </cell>
          <cell r="M139">
            <v>9439</v>
          </cell>
          <cell r="N139">
            <v>92381</v>
          </cell>
          <cell r="O139">
            <v>10627</v>
          </cell>
          <cell r="P139">
            <v>1012</v>
          </cell>
          <cell r="Q139">
            <v>104020</v>
          </cell>
          <cell r="R139">
            <v>0.3</v>
          </cell>
          <cell r="S139">
            <v>0.4</v>
          </cell>
          <cell r="T139">
            <v>0.3</v>
          </cell>
          <cell r="U139">
            <v>2.1</v>
          </cell>
          <cell r="V139">
            <v>1.6</v>
          </cell>
          <cell r="W139">
            <v>2</v>
          </cell>
          <cell r="X139">
            <v>5.2</v>
          </cell>
          <cell r="Y139">
            <v>2.4</v>
          </cell>
          <cell r="Z139">
            <v>0.6</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O139">
            <v>2764</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E139">
            <v>0.3</v>
          </cell>
          <cell r="BF139">
            <v>2.7</v>
          </cell>
          <cell r="BG139">
            <v>5.2</v>
          </cell>
          <cell r="BH139">
            <v>-12.1</v>
          </cell>
          <cell r="BI139">
            <v>0.6</v>
          </cell>
          <cell r="BJ139">
            <v>-2.4</v>
          </cell>
          <cell r="BK139">
            <v>0.8</v>
          </cell>
          <cell r="BL139">
            <v>46536</v>
          </cell>
          <cell r="BM139">
            <v>4302</v>
          </cell>
          <cell r="BN139">
            <v>50837</v>
          </cell>
          <cell r="BO139">
            <v>14804</v>
          </cell>
          <cell r="BP139">
            <v>4681</v>
          </cell>
          <cell r="BQ139">
            <v>19485</v>
          </cell>
          <cell r="BR139">
            <v>2456</v>
          </cell>
          <cell r="BS139">
            <v>21941</v>
          </cell>
          <cell r="BT139">
            <v>2764</v>
          </cell>
          <cell r="BU139">
            <v>7763</v>
          </cell>
          <cell r="BV139">
            <v>32468</v>
          </cell>
          <cell r="BW139">
            <v>8566</v>
          </cell>
          <cell r="BX139">
            <v>91871</v>
          </cell>
          <cell r="BY139">
            <v>10340</v>
          </cell>
          <cell r="BZ139">
            <v>1596</v>
          </cell>
          <cell r="CA139">
            <v>103807</v>
          </cell>
          <cell r="CB139">
            <v>0</v>
          </cell>
          <cell r="CC139">
            <v>0</v>
          </cell>
          <cell r="CD139">
            <v>0</v>
          </cell>
          <cell r="CE139">
            <v>0</v>
          </cell>
          <cell r="CF139">
            <v>0</v>
          </cell>
          <cell r="CG139">
            <v>0</v>
          </cell>
          <cell r="CH139">
            <v>0</v>
          </cell>
          <cell r="CI139">
            <v>0</v>
          </cell>
          <cell r="CJ139">
            <v>1</v>
          </cell>
          <cell r="CK139">
            <v>0</v>
          </cell>
          <cell r="CL139">
            <v>-7</v>
          </cell>
          <cell r="CM139">
            <v>-6</v>
          </cell>
        </row>
        <row r="140">
          <cell r="A140">
            <v>33573</v>
          </cell>
          <cell r="B140">
            <v>47719</v>
          </cell>
          <cell r="C140">
            <v>4405</v>
          </cell>
          <cell r="D140">
            <v>52124</v>
          </cell>
          <cell r="E140">
            <v>14748</v>
          </cell>
          <cell r="F140">
            <v>4335</v>
          </cell>
          <cell r="G140">
            <v>19083</v>
          </cell>
          <cell r="H140">
            <v>2582</v>
          </cell>
          <cell r="I140">
            <v>21665</v>
          </cell>
          <cell r="J140">
            <v>2790</v>
          </cell>
          <cell r="K140">
            <v>7863</v>
          </cell>
          <cell r="L140">
            <v>32318</v>
          </cell>
          <cell r="M140">
            <v>9327</v>
          </cell>
          <cell r="N140">
            <v>93769</v>
          </cell>
          <cell r="O140">
            <v>10544</v>
          </cell>
          <cell r="P140">
            <v>881</v>
          </cell>
          <cell r="Q140">
            <v>105193</v>
          </cell>
          <cell r="R140">
            <v>0.8</v>
          </cell>
          <cell r="S140">
            <v>0.6</v>
          </cell>
          <cell r="T140">
            <v>0.8</v>
          </cell>
          <cell r="U140">
            <v>3.5</v>
          </cell>
          <cell r="V140">
            <v>6.2</v>
          </cell>
          <cell r="W140">
            <v>4.0999999999999996</v>
          </cell>
          <cell r="X140">
            <v>5.6</v>
          </cell>
          <cell r="Y140">
            <v>4.3</v>
          </cell>
          <cell r="Z140">
            <v>0.8</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O140">
            <v>2789</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E140">
            <v>0.9</v>
          </cell>
          <cell r="BF140">
            <v>1</v>
          </cell>
          <cell r="BG140">
            <v>1.5</v>
          </cell>
          <cell r="BH140">
            <v>0.3</v>
          </cell>
          <cell r="BI140">
            <v>1.4</v>
          </cell>
          <cell r="BJ140">
            <v>2</v>
          </cell>
          <cell r="BK140">
            <v>1</v>
          </cell>
          <cell r="BL140">
            <v>49290</v>
          </cell>
          <cell r="BM140">
            <v>4584</v>
          </cell>
          <cell r="BN140">
            <v>53874</v>
          </cell>
          <cell r="BO140">
            <v>16350</v>
          </cell>
          <cell r="BP140">
            <v>4092</v>
          </cell>
          <cell r="BQ140">
            <v>20442</v>
          </cell>
          <cell r="BR140">
            <v>2577</v>
          </cell>
          <cell r="BS140">
            <v>23019</v>
          </cell>
          <cell r="BT140">
            <v>2789</v>
          </cell>
          <cell r="BU140">
            <v>7847</v>
          </cell>
          <cell r="BV140">
            <v>33655</v>
          </cell>
          <cell r="BW140">
            <v>11392</v>
          </cell>
          <cell r="BX140">
            <v>98921</v>
          </cell>
          <cell r="BY140">
            <v>10926</v>
          </cell>
          <cell r="BZ140">
            <v>719</v>
          </cell>
          <cell r="CA140">
            <v>110566</v>
          </cell>
          <cell r="CB140">
            <v>-1</v>
          </cell>
          <cell r="CC140">
            <v>0</v>
          </cell>
          <cell r="CD140">
            <v>0</v>
          </cell>
          <cell r="CE140">
            <v>0</v>
          </cell>
          <cell r="CF140">
            <v>0</v>
          </cell>
          <cell r="CG140">
            <v>0</v>
          </cell>
          <cell r="CH140">
            <v>0</v>
          </cell>
          <cell r="CI140">
            <v>0</v>
          </cell>
          <cell r="CJ140">
            <v>0</v>
          </cell>
          <cell r="CK140">
            <v>0</v>
          </cell>
          <cell r="CL140">
            <v>17</v>
          </cell>
          <cell r="CM140">
            <v>16</v>
          </cell>
        </row>
        <row r="141">
          <cell r="A141">
            <v>33664</v>
          </cell>
          <cell r="B141">
            <v>48215</v>
          </cell>
          <cell r="C141">
            <v>4452</v>
          </cell>
          <cell r="D141">
            <v>52667</v>
          </cell>
          <cell r="E141">
            <v>14859</v>
          </cell>
          <cell r="F141">
            <v>4588</v>
          </cell>
          <cell r="G141">
            <v>19447</v>
          </cell>
          <cell r="H141">
            <v>2773</v>
          </cell>
          <cell r="I141">
            <v>22220</v>
          </cell>
          <cell r="J141">
            <v>2819</v>
          </cell>
          <cell r="K141">
            <v>7928</v>
          </cell>
          <cell r="L141">
            <v>32967</v>
          </cell>
          <cell r="M141">
            <v>9363</v>
          </cell>
          <cell r="N141">
            <v>94997</v>
          </cell>
          <cell r="O141">
            <v>10556</v>
          </cell>
          <cell r="P141">
            <v>664</v>
          </cell>
          <cell r="Q141">
            <v>106218</v>
          </cell>
          <cell r="R141">
            <v>1</v>
          </cell>
          <cell r="S141">
            <v>1.1000000000000001</v>
          </cell>
          <cell r="T141">
            <v>1</v>
          </cell>
          <cell r="U141">
            <v>0.8</v>
          </cell>
          <cell r="V141">
            <v>5.8</v>
          </cell>
          <cell r="W141">
            <v>1.9</v>
          </cell>
          <cell r="X141">
            <v>7.4</v>
          </cell>
          <cell r="Y141">
            <v>2.6</v>
          </cell>
          <cell r="Z141">
            <v>1</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O141">
            <v>2819</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E141">
            <v>1.1000000000000001</v>
          </cell>
          <cell r="BF141">
            <v>0.7</v>
          </cell>
          <cell r="BG141">
            <v>4.0999999999999996</v>
          </cell>
          <cell r="BH141">
            <v>4.0999999999999996</v>
          </cell>
          <cell r="BI141">
            <v>2</v>
          </cell>
          <cell r="BJ141">
            <v>-2.4</v>
          </cell>
          <cell r="BK141">
            <v>1.5</v>
          </cell>
          <cell r="BL141">
            <v>47182</v>
          </cell>
          <cell r="BM141">
            <v>4362</v>
          </cell>
          <cell r="BN141">
            <v>51544</v>
          </cell>
          <cell r="BO141">
            <v>13738</v>
          </cell>
          <cell r="BP141">
            <v>4604</v>
          </cell>
          <cell r="BQ141">
            <v>18342</v>
          </cell>
          <cell r="BR141">
            <v>2762</v>
          </cell>
          <cell r="BS141">
            <v>21104</v>
          </cell>
          <cell r="BT141">
            <v>2819</v>
          </cell>
          <cell r="BU141">
            <v>7930</v>
          </cell>
          <cell r="BV141">
            <v>31853</v>
          </cell>
          <cell r="BW141">
            <v>8730</v>
          </cell>
          <cell r="BX141">
            <v>92127</v>
          </cell>
          <cell r="BY141">
            <v>10530</v>
          </cell>
          <cell r="BZ141">
            <v>-61</v>
          </cell>
          <cell r="CA141">
            <v>102596</v>
          </cell>
          <cell r="CB141">
            <v>0</v>
          </cell>
          <cell r="CC141">
            <v>0</v>
          </cell>
          <cell r="CD141">
            <v>0</v>
          </cell>
          <cell r="CE141">
            <v>0</v>
          </cell>
          <cell r="CF141">
            <v>0</v>
          </cell>
          <cell r="CG141">
            <v>0</v>
          </cell>
          <cell r="CH141">
            <v>0</v>
          </cell>
          <cell r="CI141">
            <v>0</v>
          </cell>
          <cell r="CJ141">
            <v>0</v>
          </cell>
          <cell r="CK141">
            <v>0</v>
          </cell>
          <cell r="CL141">
            <v>51</v>
          </cell>
          <cell r="CM141">
            <v>51</v>
          </cell>
        </row>
        <row r="142">
          <cell r="A142">
            <v>33756</v>
          </cell>
          <cell r="B142">
            <v>48766</v>
          </cell>
          <cell r="C142">
            <v>4534</v>
          </cell>
          <cell r="D142">
            <v>53299</v>
          </cell>
          <cell r="E142">
            <v>14811</v>
          </cell>
          <cell r="F142">
            <v>4697</v>
          </cell>
          <cell r="G142">
            <v>19508</v>
          </cell>
          <cell r="H142">
            <v>3036</v>
          </cell>
          <cell r="I142">
            <v>22544</v>
          </cell>
          <cell r="J142">
            <v>2853</v>
          </cell>
          <cell r="K142">
            <v>7974</v>
          </cell>
          <cell r="L142">
            <v>33371</v>
          </cell>
          <cell r="M142">
            <v>9722</v>
          </cell>
          <cell r="N142">
            <v>96392</v>
          </cell>
          <cell r="O142">
            <v>10627</v>
          </cell>
          <cell r="P142">
            <v>124</v>
          </cell>
          <cell r="Q142">
            <v>107143</v>
          </cell>
          <cell r="R142">
            <v>1.1000000000000001</v>
          </cell>
          <cell r="S142">
            <v>1.8</v>
          </cell>
          <cell r="T142">
            <v>1.2</v>
          </cell>
          <cell r="U142">
            <v>-0.3</v>
          </cell>
          <cell r="V142">
            <v>2.4</v>
          </cell>
          <cell r="W142">
            <v>0.3</v>
          </cell>
          <cell r="X142">
            <v>9.5</v>
          </cell>
          <cell r="Y142">
            <v>1.5</v>
          </cell>
          <cell r="Z142">
            <v>1.2</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O142">
            <v>2853</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E142">
            <v>1.2</v>
          </cell>
          <cell r="BF142">
            <v>0.6</v>
          </cell>
          <cell r="BG142">
            <v>-0.4</v>
          </cell>
          <cell r="BH142">
            <v>-0.4</v>
          </cell>
          <cell r="BI142">
            <v>0.5</v>
          </cell>
          <cell r="BJ142">
            <v>1.9</v>
          </cell>
          <cell r="BK142">
            <v>0.4</v>
          </cell>
          <cell r="BL142">
            <v>49389</v>
          </cell>
          <cell r="BM142">
            <v>4564</v>
          </cell>
          <cell r="BN142">
            <v>53953</v>
          </cell>
          <cell r="BO142">
            <v>14150</v>
          </cell>
          <cell r="BP142">
            <v>4333</v>
          </cell>
          <cell r="BQ142">
            <v>18483</v>
          </cell>
          <cell r="BR142">
            <v>3011</v>
          </cell>
          <cell r="BS142">
            <v>21494</v>
          </cell>
          <cell r="BT142">
            <v>2853</v>
          </cell>
          <cell r="BU142">
            <v>7991</v>
          </cell>
          <cell r="BV142">
            <v>32339</v>
          </cell>
          <cell r="BW142">
            <v>8732</v>
          </cell>
          <cell r="BX142">
            <v>95024</v>
          </cell>
          <cell r="BY142">
            <v>10449</v>
          </cell>
          <cell r="BZ142">
            <v>-4</v>
          </cell>
          <cell r="CA142">
            <v>105469</v>
          </cell>
          <cell r="CB142">
            <v>0</v>
          </cell>
          <cell r="CC142">
            <v>0</v>
          </cell>
          <cell r="CD142">
            <v>0</v>
          </cell>
          <cell r="CE142">
            <v>0</v>
          </cell>
          <cell r="CF142">
            <v>0</v>
          </cell>
          <cell r="CG142">
            <v>1</v>
          </cell>
          <cell r="CH142">
            <v>0</v>
          </cell>
          <cell r="CI142">
            <v>0</v>
          </cell>
          <cell r="CJ142">
            <v>0</v>
          </cell>
          <cell r="CK142">
            <v>0</v>
          </cell>
          <cell r="CL142">
            <v>29</v>
          </cell>
          <cell r="CM142">
            <v>29</v>
          </cell>
        </row>
        <row r="143">
          <cell r="A143">
            <v>33848</v>
          </cell>
          <cell r="B143">
            <v>49268</v>
          </cell>
          <cell r="C143">
            <v>4648</v>
          </cell>
          <cell r="D143">
            <v>53915</v>
          </cell>
          <cell r="E143">
            <v>15101</v>
          </cell>
          <cell r="F143">
            <v>4591</v>
          </cell>
          <cell r="G143">
            <v>19692</v>
          </cell>
          <cell r="H143">
            <v>3333</v>
          </cell>
          <cell r="I143">
            <v>23024</v>
          </cell>
          <cell r="J143">
            <v>2888</v>
          </cell>
          <cell r="K143">
            <v>8018</v>
          </cell>
          <cell r="L143">
            <v>33930</v>
          </cell>
          <cell r="M143">
            <v>10024</v>
          </cell>
          <cell r="N143">
            <v>97869</v>
          </cell>
          <cell r="O143">
            <v>10699</v>
          </cell>
          <cell r="P143">
            <v>-208</v>
          </cell>
          <cell r="Q143">
            <v>108360</v>
          </cell>
          <cell r="R143">
            <v>1</v>
          </cell>
          <cell r="S143">
            <v>2.5</v>
          </cell>
          <cell r="T143">
            <v>1.2</v>
          </cell>
          <cell r="U143">
            <v>2</v>
          </cell>
          <cell r="V143">
            <v>-2.2999999999999998</v>
          </cell>
          <cell r="W143">
            <v>0.9</v>
          </cell>
          <cell r="X143">
            <v>9.8000000000000007</v>
          </cell>
          <cell r="Y143">
            <v>2.1</v>
          </cell>
          <cell r="Z143">
            <v>1.2</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O143">
            <v>2889</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E143">
            <v>1.3</v>
          </cell>
          <cell r="BF143">
            <v>0.7</v>
          </cell>
          <cell r="BG143">
            <v>0.3</v>
          </cell>
          <cell r="BH143">
            <v>6.5</v>
          </cell>
          <cell r="BI143">
            <v>1.7</v>
          </cell>
          <cell r="BJ143">
            <v>0.9</v>
          </cell>
          <cell r="BK143">
            <v>0.9</v>
          </cell>
          <cell r="BL143">
            <v>48883</v>
          </cell>
          <cell r="BM143">
            <v>4630</v>
          </cell>
          <cell r="BN143">
            <v>53512</v>
          </cell>
          <cell r="BO143">
            <v>14941</v>
          </cell>
          <cell r="BP143">
            <v>5096</v>
          </cell>
          <cell r="BQ143">
            <v>20038</v>
          </cell>
          <cell r="BR143">
            <v>3362</v>
          </cell>
          <cell r="BS143">
            <v>23399</v>
          </cell>
          <cell r="BT143">
            <v>2889</v>
          </cell>
          <cell r="BU143">
            <v>8006</v>
          </cell>
          <cell r="BV143">
            <v>34295</v>
          </cell>
          <cell r="BW143">
            <v>9335</v>
          </cell>
          <cell r="BX143">
            <v>97142</v>
          </cell>
          <cell r="BY143">
            <v>10613</v>
          </cell>
          <cell r="BZ143">
            <v>-66</v>
          </cell>
          <cell r="CA143">
            <v>107689</v>
          </cell>
          <cell r="CB143">
            <v>0</v>
          </cell>
          <cell r="CC143">
            <v>0</v>
          </cell>
          <cell r="CD143">
            <v>0</v>
          </cell>
          <cell r="CE143">
            <v>0</v>
          </cell>
          <cell r="CF143">
            <v>0</v>
          </cell>
          <cell r="CG143">
            <v>1</v>
          </cell>
          <cell r="CH143">
            <v>0</v>
          </cell>
          <cell r="CI143">
            <v>0</v>
          </cell>
          <cell r="CJ143">
            <v>0</v>
          </cell>
          <cell r="CK143">
            <v>0</v>
          </cell>
          <cell r="CL143">
            <v>-26</v>
          </cell>
          <cell r="CM143">
            <v>-26</v>
          </cell>
        </row>
        <row r="144">
          <cell r="A144">
            <v>33939</v>
          </cell>
          <cell r="B144">
            <v>49713</v>
          </cell>
          <cell r="C144">
            <v>4761</v>
          </cell>
          <cell r="D144">
            <v>54475</v>
          </cell>
          <cell r="E144">
            <v>15803</v>
          </cell>
          <cell r="F144">
            <v>4478</v>
          </cell>
          <cell r="G144">
            <v>20282</v>
          </cell>
          <cell r="H144">
            <v>3608</v>
          </cell>
          <cell r="I144">
            <v>23889</v>
          </cell>
          <cell r="J144">
            <v>2923</v>
          </cell>
          <cell r="K144">
            <v>8047</v>
          </cell>
          <cell r="L144">
            <v>34860</v>
          </cell>
          <cell r="M144">
            <v>10185</v>
          </cell>
          <cell r="N144">
            <v>99519</v>
          </cell>
          <cell r="O144">
            <v>10776</v>
          </cell>
          <cell r="P144">
            <v>-209</v>
          </cell>
          <cell r="Q144">
            <v>110086</v>
          </cell>
          <cell r="R144">
            <v>0.9</v>
          </cell>
          <cell r="S144">
            <v>2.4</v>
          </cell>
          <cell r="T144">
            <v>1</v>
          </cell>
          <cell r="U144">
            <v>4.7</v>
          </cell>
          <cell r="V144">
            <v>-2.5</v>
          </cell>
          <cell r="W144">
            <v>3</v>
          </cell>
          <cell r="X144">
            <v>8.3000000000000007</v>
          </cell>
          <cell r="Y144">
            <v>3.8</v>
          </cell>
          <cell r="Z144">
            <v>1.2</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O144">
            <v>2923</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E144">
            <v>1.2</v>
          </cell>
          <cell r="BF144">
            <v>0.4</v>
          </cell>
          <cell r="BG144">
            <v>6.1</v>
          </cell>
          <cell r="BH144">
            <v>0.9</v>
          </cell>
          <cell r="BI144">
            <v>2.6</v>
          </cell>
          <cell r="BJ144">
            <v>0.9</v>
          </cell>
          <cell r="BK144">
            <v>2</v>
          </cell>
          <cell r="BL144">
            <v>50522</v>
          </cell>
          <cell r="BM144">
            <v>4832</v>
          </cell>
          <cell r="BN144">
            <v>55354</v>
          </cell>
          <cell r="BO144">
            <v>17996</v>
          </cell>
          <cell r="BP144">
            <v>4508</v>
          </cell>
          <cell r="BQ144">
            <v>22504</v>
          </cell>
          <cell r="BR144">
            <v>3611</v>
          </cell>
          <cell r="BS144">
            <v>26115</v>
          </cell>
          <cell r="BT144">
            <v>2923</v>
          </cell>
          <cell r="BU144">
            <v>8043</v>
          </cell>
          <cell r="BV144">
            <v>37080</v>
          </cell>
          <cell r="BW144">
            <v>12156</v>
          </cell>
          <cell r="BX144">
            <v>104590</v>
          </cell>
          <cell r="BY144">
            <v>11104</v>
          </cell>
          <cell r="BZ144">
            <v>27</v>
          </cell>
          <cell r="CA144">
            <v>115721</v>
          </cell>
          <cell r="CB144">
            <v>0</v>
          </cell>
          <cell r="CC144">
            <v>0</v>
          </cell>
          <cell r="CD144">
            <v>0</v>
          </cell>
          <cell r="CE144">
            <v>0</v>
          </cell>
          <cell r="CF144">
            <v>0</v>
          </cell>
          <cell r="CG144">
            <v>0</v>
          </cell>
          <cell r="CH144">
            <v>0</v>
          </cell>
          <cell r="CI144">
            <v>0</v>
          </cell>
          <cell r="CJ144">
            <v>0</v>
          </cell>
          <cell r="CK144">
            <v>0</v>
          </cell>
          <cell r="CL144">
            <v>-25</v>
          </cell>
          <cell r="CM144">
            <v>-25</v>
          </cell>
        </row>
        <row r="145">
          <cell r="A145">
            <v>34029</v>
          </cell>
          <cell r="B145">
            <v>50004</v>
          </cell>
          <cell r="C145">
            <v>4836</v>
          </cell>
          <cell r="D145">
            <v>54840</v>
          </cell>
          <cell r="E145">
            <v>16563</v>
          </cell>
          <cell r="F145">
            <v>4560</v>
          </cell>
          <cell r="G145">
            <v>21124</v>
          </cell>
          <cell r="H145">
            <v>3822</v>
          </cell>
          <cell r="I145">
            <v>24946</v>
          </cell>
          <cell r="J145">
            <v>2960</v>
          </cell>
          <cell r="K145">
            <v>8062</v>
          </cell>
          <cell r="L145">
            <v>35968</v>
          </cell>
          <cell r="M145">
            <v>10164</v>
          </cell>
          <cell r="N145">
            <v>100971</v>
          </cell>
          <cell r="O145">
            <v>10916</v>
          </cell>
          <cell r="P145">
            <v>-175</v>
          </cell>
          <cell r="Q145">
            <v>111712</v>
          </cell>
          <cell r="R145">
            <v>0.6</v>
          </cell>
          <cell r="S145">
            <v>1.6</v>
          </cell>
          <cell r="T145">
            <v>0.7</v>
          </cell>
          <cell r="U145">
            <v>4.8</v>
          </cell>
          <cell r="V145">
            <v>1.8</v>
          </cell>
          <cell r="W145">
            <v>4.2</v>
          </cell>
          <cell r="X145">
            <v>5.9</v>
          </cell>
          <cell r="Y145">
            <v>4.4000000000000004</v>
          </cell>
          <cell r="Z145">
            <v>1.3</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O145">
            <v>2959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E145">
            <v>1.2</v>
          </cell>
          <cell r="BF145">
            <v>0</v>
          </cell>
          <cell r="BG145">
            <v>0.4</v>
          </cell>
          <cell r="BH145">
            <v>-0.3</v>
          </cell>
          <cell r="BI145">
            <v>0.3</v>
          </cell>
          <cell r="BJ145">
            <v>-0.2</v>
          </cell>
          <cell r="BK145">
            <v>1.7</v>
          </cell>
          <cell r="BL145">
            <v>48920</v>
          </cell>
          <cell r="BM145">
            <v>4740</v>
          </cell>
          <cell r="BN145">
            <v>53659</v>
          </cell>
          <cell r="BO145">
            <v>14845</v>
          </cell>
          <cell r="BP145">
            <v>4250</v>
          </cell>
          <cell r="BQ145">
            <v>19094</v>
          </cell>
          <cell r="BR145">
            <v>3823</v>
          </cell>
          <cell r="BS145">
            <v>22917</v>
          </cell>
          <cell r="BT145">
            <v>2959</v>
          </cell>
          <cell r="BU145">
            <v>8063</v>
          </cell>
          <cell r="BV145">
            <v>33939</v>
          </cell>
          <cell r="BW145">
            <v>9937</v>
          </cell>
          <cell r="BX145">
            <v>97535</v>
          </cell>
          <cell r="BY145">
            <v>10831</v>
          </cell>
          <cell r="BZ145">
            <v>-490</v>
          </cell>
          <cell r="CA145">
            <v>107876</v>
          </cell>
          <cell r="CB145">
            <v>0</v>
          </cell>
          <cell r="CC145">
            <v>0</v>
          </cell>
          <cell r="CD145">
            <v>0</v>
          </cell>
          <cell r="CE145">
            <v>0</v>
          </cell>
          <cell r="CF145">
            <v>0</v>
          </cell>
          <cell r="CG145">
            <v>0</v>
          </cell>
          <cell r="CH145">
            <v>-1</v>
          </cell>
          <cell r="CI145">
            <v>0</v>
          </cell>
          <cell r="CJ145">
            <v>0</v>
          </cell>
          <cell r="CK145">
            <v>0</v>
          </cell>
          <cell r="CL145">
            <v>-29</v>
          </cell>
          <cell r="CM145">
            <v>-28</v>
          </cell>
        </row>
        <row r="146">
          <cell r="A146">
            <v>34121</v>
          </cell>
          <cell r="B146">
            <v>50185</v>
          </cell>
          <cell r="C146">
            <v>4864</v>
          </cell>
          <cell r="D146">
            <v>55049</v>
          </cell>
          <cell r="E146">
            <v>16919</v>
          </cell>
          <cell r="F146">
            <v>4716</v>
          </cell>
          <cell r="G146">
            <v>21635</v>
          </cell>
          <cell r="H146">
            <v>3983</v>
          </cell>
          <cell r="I146">
            <v>25618</v>
          </cell>
          <cell r="J146">
            <v>2999</v>
          </cell>
          <cell r="K146">
            <v>8082</v>
          </cell>
          <cell r="L146">
            <v>36699</v>
          </cell>
          <cell r="M146">
            <v>10097</v>
          </cell>
          <cell r="N146">
            <v>101845</v>
          </cell>
          <cell r="O146">
            <v>11218</v>
          </cell>
          <cell r="P146">
            <v>-278</v>
          </cell>
          <cell r="Q146">
            <v>112785</v>
          </cell>
          <cell r="R146">
            <v>0.4</v>
          </cell>
          <cell r="S146">
            <v>0.6</v>
          </cell>
          <cell r="T146">
            <v>0.4</v>
          </cell>
          <cell r="U146">
            <v>2.1</v>
          </cell>
          <cell r="V146">
            <v>3.4</v>
          </cell>
          <cell r="W146">
            <v>2.4</v>
          </cell>
          <cell r="X146">
            <v>4.2</v>
          </cell>
          <cell r="Y146">
            <v>2.7</v>
          </cell>
          <cell r="Z146">
            <v>1.3</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O146">
            <v>2998</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E146">
            <v>1.3</v>
          </cell>
          <cell r="BF146">
            <v>0.3</v>
          </cell>
          <cell r="BG146">
            <v>4.5</v>
          </cell>
          <cell r="BH146">
            <v>-2.4</v>
          </cell>
          <cell r="BI146">
            <v>2.1</v>
          </cell>
          <cell r="BJ146">
            <v>3.6</v>
          </cell>
          <cell r="BK146">
            <v>1</v>
          </cell>
          <cell r="BL146">
            <v>51173</v>
          </cell>
          <cell r="BM146">
            <v>4964</v>
          </cell>
          <cell r="BN146">
            <v>56138</v>
          </cell>
          <cell r="BO146">
            <v>16580</v>
          </cell>
          <cell r="BP146">
            <v>4424</v>
          </cell>
          <cell r="BQ146">
            <v>21003</v>
          </cell>
          <cell r="BR146">
            <v>3998</v>
          </cell>
          <cell r="BS146">
            <v>25001</v>
          </cell>
          <cell r="BT146">
            <v>2998</v>
          </cell>
          <cell r="BU146">
            <v>8097</v>
          </cell>
          <cell r="BV146">
            <v>36095</v>
          </cell>
          <cell r="BW146">
            <v>9120</v>
          </cell>
          <cell r="BX146">
            <v>101353</v>
          </cell>
          <cell r="BY146">
            <v>10988</v>
          </cell>
          <cell r="BZ146">
            <v>-258</v>
          </cell>
          <cell r="CA146">
            <v>112083</v>
          </cell>
          <cell r="CB146">
            <v>0</v>
          </cell>
          <cell r="CC146">
            <v>0</v>
          </cell>
          <cell r="CD146">
            <v>-1</v>
          </cell>
          <cell r="CE146">
            <v>0</v>
          </cell>
          <cell r="CF146">
            <v>0</v>
          </cell>
          <cell r="CG146">
            <v>0</v>
          </cell>
          <cell r="CH146">
            <v>1</v>
          </cell>
          <cell r="CI146">
            <v>0</v>
          </cell>
          <cell r="CJ146">
            <v>0</v>
          </cell>
          <cell r="CK146">
            <v>0</v>
          </cell>
          <cell r="CL146">
            <v>-29</v>
          </cell>
          <cell r="CM146">
            <v>-29</v>
          </cell>
        </row>
        <row r="147">
          <cell r="A147">
            <v>34213</v>
          </cell>
          <cell r="B147">
            <v>50496</v>
          </cell>
          <cell r="C147">
            <v>4891</v>
          </cell>
          <cell r="D147">
            <v>55387</v>
          </cell>
          <cell r="E147">
            <v>17031</v>
          </cell>
          <cell r="F147">
            <v>4895</v>
          </cell>
          <cell r="G147">
            <v>21926</v>
          </cell>
          <cell r="H147">
            <v>4129</v>
          </cell>
          <cell r="I147">
            <v>26055</v>
          </cell>
          <cell r="J147">
            <v>3041</v>
          </cell>
          <cell r="K147">
            <v>8124</v>
          </cell>
          <cell r="L147">
            <v>37220</v>
          </cell>
          <cell r="M147">
            <v>10121</v>
          </cell>
          <cell r="N147">
            <v>102727</v>
          </cell>
          <cell r="O147">
            <v>11610</v>
          </cell>
          <cell r="P147">
            <v>-518</v>
          </cell>
          <cell r="Q147">
            <v>113819</v>
          </cell>
          <cell r="R147">
            <v>0.6</v>
          </cell>
          <cell r="S147">
            <v>0.6</v>
          </cell>
          <cell r="T147">
            <v>0.6</v>
          </cell>
          <cell r="U147">
            <v>0.7</v>
          </cell>
          <cell r="V147">
            <v>3.8</v>
          </cell>
          <cell r="W147">
            <v>1.3</v>
          </cell>
          <cell r="X147">
            <v>3.7</v>
          </cell>
          <cell r="Y147">
            <v>1.7</v>
          </cell>
          <cell r="Z147">
            <v>1.4</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O147">
            <v>3042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E147">
            <v>1.5</v>
          </cell>
          <cell r="BF147">
            <v>0.4</v>
          </cell>
          <cell r="BG147">
            <v>-0.5</v>
          </cell>
          <cell r="BH147">
            <v>1.7</v>
          </cell>
          <cell r="BI147">
            <v>-0.2</v>
          </cell>
          <cell r="BJ147">
            <v>4.5</v>
          </cell>
          <cell r="BK147">
            <v>-0.1</v>
          </cell>
          <cell r="BL147">
            <v>49832</v>
          </cell>
          <cell r="BM147">
            <v>4830</v>
          </cell>
          <cell r="BN147">
            <v>54662</v>
          </cell>
          <cell r="BO147">
            <v>17219</v>
          </cell>
          <cell r="BP147">
            <v>5575</v>
          </cell>
          <cell r="BQ147">
            <v>22793</v>
          </cell>
          <cell r="BR147">
            <v>4112</v>
          </cell>
          <cell r="BS147">
            <v>26905</v>
          </cell>
          <cell r="BT147">
            <v>3042</v>
          </cell>
          <cell r="BU147">
            <v>8104</v>
          </cell>
          <cell r="BV147">
            <v>38051</v>
          </cell>
          <cell r="BW147">
            <v>9399</v>
          </cell>
          <cell r="BX147">
            <v>102112</v>
          </cell>
          <cell r="BY147">
            <v>11592</v>
          </cell>
          <cell r="BZ147">
            <v>-935</v>
          </cell>
          <cell r="CA147">
            <v>112769</v>
          </cell>
          <cell r="CB147">
            <v>0</v>
          </cell>
          <cell r="CC147">
            <v>0</v>
          </cell>
          <cell r="CD147">
            <v>0</v>
          </cell>
          <cell r="CE147">
            <v>0</v>
          </cell>
          <cell r="CF147">
            <v>0</v>
          </cell>
          <cell r="CG147">
            <v>0</v>
          </cell>
          <cell r="CH147">
            <v>1</v>
          </cell>
          <cell r="CI147">
            <v>0</v>
          </cell>
          <cell r="CJ147">
            <v>-1</v>
          </cell>
          <cell r="CK147">
            <v>0</v>
          </cell>
          <cell r="CL147">
            <v>-5</v>
          </cell>
          <cell r="CM147">
            <v>-5</v>
          </cell>
        </row>
        <row r="148">
          <cell r="A148">
            <v>34304</v>
          </cell>
          <cell r="B148">
            <v>51297</v>
          </cell>
          <cell r="C148">
            <v>4962</v>
          </cell>
          <cell r="D148">
            <v>56259</v>
          </cell>
          <cell r="E148">
            <v>17123</v>
          </cell>
          <cell r="F148">
            <v>5016</v>
          </cell>
          <cell r="G148">
            <v>22138</v>
          </cell>
          <cell r="H148">
            <v>4285</v>
          </cell>
          <cell r="I148">
            <v>26424</v>
          </cell>
          <cell r="J148">
            <v>3081</v>
          </cell>
          <cell r="K148">
            <v>8177</v>
          </cell>
          <cell r="L148">
            <v>37681</v>
          </cell>
          <cell r="M148">
            <v>10220</v>
          </cell>
          <cell r="N148">
            <v>104160</v>
          </cell>
          <cell r="O148">
            <v>11956</v>
          </cell>
          <cell r="P148">
            <v>-812</v>
          </cell>
          <cell r="Q148">
            <v>115304</v>
          </cell>
          <cell r="R148">
            <v>1.6</v>
          </cell>
          <cell r="S148">
            <v>1.5</v>
          </cell>
          <cell r="T148">
            <v>1.6</v>
          </cell>
          <cell r="U148">
            <v>0.5</v>
          </cell>
          <cell r="V148">
            <v>2.5</v>
          </cell>
          <cell r="W148">
            <v>1</v>
          </cell>
          <cell r="X148">
            <v>3.8</v>
          </cell>
          <cell r="Y148">
            <v>1.4</v>
          </cell>
          <cell r="Z148">
            <v>1.3</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O148">
            <v>3081</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E148">
            <v>1.3</v>
          </cell>
          <cell r="BF148">
            <v>0.9</v>
          </cell>
          <cell r="BG148">
            <v>1.2</v>
          </cell>
          <cell r="BH148">
            <v>2.2000000000000002</v>
          </cell>
          <cell r="BI148">
            <v>1.3</v>
          </cell>
          <cell r="BJ148">
            <v>2.2000000000000002</v>
          </cell>
          <cell r="BK148">
            <v>2.1</v>
          </cell>
          <cell r="BL148">
            <v>51763</v>
          </cell>
          <cell r="BM148">
            <v>4991</v>
          </cell>
          <cell r="BN148">
            <v>56754</v>
          </cell>
          <cell r="BO148">
            <v>18745</v>
          </cell>
          <cell r="BP148">
            <v>4805</v>
          </cell>
          <cell r="BQ148">
            <v>23551</v>
          </cell>
          <cell r="BR148">
            <v>4287</v>
          </cell>
          <cell r="BS148">
            <v>27837</v>
          </cell>
          <cell r="BT148">
            <v>3081</v>
          </cell>
          <cell r="BU148">
            <v>8179</v>
          </cell>
          <cell r="BV148">
            <v>39097</v>
          </cell>
          <cell r="BW148">
            <v>12854</v>
          </cell>
          <cell r="BX148">
            <v>108705</v>
          </cell>
          <cell r="BY148">
            <v>12277</v>
          </cell>
          <cell r="BZ148">
            <v>610</v>
          </cell>
          <cell r="CA148">
            <v>121592</v>
          </cell>
          <cell r="CB148">
            <v>0</v>
          </cell>
          <cell r="CC148">
            <v>0</v>
          </cell>
          <cell r="CD148">
            <v>0</v>
          </cell>
          <cell r="CE148">
            <v>0</v>
          </cell>
          <cell r="CF148">
            <v>0</v>
          </cell>
          <cell r="CG148">
            <v>0</v>
          </cell>
          <cell r="CH148">
            <v>0</v>
          </cell>
          <cell r="CI148">
            <v>0</v>
          </cell>
          <cell r="CJ148">
            <v>1</v>
          </cell>
          <cell r="CK148">
            <v>0</v>
          </cell>
          <cell r="CL148">
            <v>-17</v>
          </cell>
          <cell r="CM148">
            <v>-18</v>
          </cell>
        </row>
        <row r="149">
          <cell r="A149">
            <v>34394</v>
          </cell>
          <cell r="B149">
            <v>52390</v>
          </cell>
          <cell r="C149">
            <v>5087</v>
          </cell>
          <cell r="D149">
            <v>57477</v>
          </cell>
          <cell r="E149">
            <v>17287</v>
          </cell>
          <cell r="F149">
            <v>4946</v>
          </cell>
          <cell r="G149">
            <v>22233</v>
          </cell>
          <cell r="H149">
            <v>4485</v>
          </cell>
          <cell r="I149">
            <v>26718</v>
          </cell>
          <cell r="J149">
            <v>3115</v>
          </cell>
          <cell r="K149">
            <v>8231</v>
          </cell>
          <cell r="L149">
            <v>38064</v>
          </cell>
          <cell r="M149">
            <v>10329</v>
          </cell>
          <cell r="N149">
            <v>105870</v>
          </cell>
          <cell r="O149">
            <v>12281</v>
          </cell>
          <cell r="P149">
            <v>-568</v>
          </cell>
          <cell r="Q149">
            <v>117583</v>
          </cell>
          <cell r="R149">
            <v>2.1</v>
          </cell>
          <cell r="S149">
            <v>2.5</v>
          </cell>
          <cell r="T149">
            <v>2.2000000000000002</v>
          </cell>
          <cell r="U149">
            <v>1</v>
          </cell>
          <cell r="V149">
            <v>-1.4</v>
          </cell>
          <cell r="W149">
            <v>0.4</v>
          </cell>
          <cell r="X149">
            <v>4.7</v>
          </cell>
          <cell r="Y149">
            <v>1.1000000000000001</v>
          </cell>
          <cell r="Z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O149">
            <v>3115</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E149">
            <v>1.1000000000000001</v>
          </cell>
          <cell r="BF149">
            <v>0.7</v>
          </cell>
          <cell r="BG149">
            <v>3</v>
          </cell>
          <cell r="BH149">
            <v>-1.8</v>
          </cell>
          <cell r="BI149">
            <v>2.6</v>
          </cell>
          <cell r="BJ149">
            <v>2.5</v>
          </cell>
          <cell r="BK149">
            <v>2</v>
          </cell>
          <cell r="BL149">
            <v>51541</v>
          </cell>
          <cell r="BM149">
            <v>5015</v>
          </cell>
          <cell r="BN149">
            <v>56556</v>
          </cell>
          <cell r="BO149">
            <v>16017</v>
          </cell>
          <cell r="BP149">
            <v>4997</v>
          </cell>
          <cell r="BQ149">
            <v>21014</v>
          </cell>
          <cell r="BR149">
            <v>4485</v>
          </cell>
          <cell r="BS149">
            <v>25499</v>
          </cell>
          <cell r="BT149">
            <v>3115</v>
          </cell>
          <cell r="BU149">
            <v>8242</v>
          </cell>
          <cell r="BV149">
            <v>36856</v>
          </cell>
          <cell r="BW149">
            <v>9257</v>
          </cell>
          <cell r="BX149">
            <v>102669</v>
          </cell>
          <cell r="BY149">
            <v>12212</v>
          </cell>
          <cell r="BZ149">
            <v>-1624</v>
          </cell>
          <cell r="CA149">
            <v>113258</v>
          </cell>
          <cell r="CB149">
            <v>0</v>
          </cell>
          <cell r="CC149">
            <v>0</v>
          </cell>
          <cell r="CD149">
            <v>0</v>
          </cell>
          <cell r="CE149">
            <v>0</v>
          </cell>
          <cell r="CF149">
            <v>0</v>
          </cell>
          <cell r="CG149">
            <v>0</v>
          </cell>
          <cell r="CH149">
            <v>0</v>
          </cell>
          <cell r="CI149">
            <v>0</v>
          </cell>
          <cell r="CJ149">
            <v>0</v>
          </cell>
          <cell r="CK149">
            <v>0</v>
          </cell>
          <cell r="CL149">
            <v>169</v>
          </cell>
          <cell r="CM149">
            <v>169</v>
          </cell>
        </row>
        <row r="150">
          <cell r="A150">
            <v>34486</v>
          </cell>
          <cell r="B150">
            <v>53288</v>
          </cell>
          <cell r="C150">
            <v>5228</v>
          </cell>
          <cell r="D150">
            <v>58516</v>
          </cell>
          <cell r="E150">
            <v>17534</v>
          </cell>
          <cell r="F150">
            <v>4828</v>
          </cell>
          <cell r="G150">
            <v>22362</v>
          </cell>
          <cell r="H150">
            <v>4734</v>
          </cell>
          <cell r="I150">
            <v>27096</v>
          </cell>
          <cell r="J150">
            <v>3143</v>
          </cell>
          <cell r="K150">
            <v>8292</v>
          </cell>
          <cell r="L150">
            <v>38531</v>
          </cell>
          <cell r="M150">
            <v>10388</v>
          </cell>
          <cell r="N150">
            <v>107435</v>
          </cell>
          <cell r="O150">
            <v>12649</v>
          </cell>
          <cell r="P150">
            <v>-201</v>
          </cell>
          <cell r="Q150">
            <v>119883</v>
          </cell>
          <cell r="R150">
            <v>1.7</v>
          </cell>
          <cell r="S150">
            <v>2.8</v>
          </cell>
          <cell r="T150">
            <v>1.8</v>
          </cell>
          <cell r="U150">
            <v>1.4</v>
          </cell>
          <cell r="V150">
            <v>-2.4</v>
          </cell>
          <cell r="W150">
            <v>0.6</v>
          </cell>
          <cell r="X150">
            <v>5.6</v>
          </cell>
          <cell r="Y150">
            <v>1.4</v>
          </cell>
          <cell r="Z150">
            <v>0.9</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O150">
            <v>3146</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E150">
            <v>1</v>
          </cell>
          <cell r="BF150">
            <v>0.4</v>
          </cell>
          <cell r="BG150">
            <v>-1.3</v>
          </cell>
          <cell r="BH150">
            <v>3.5</v>
          </cell>
          <cell r="BI150">
            <v>1.3</v>
          </cell>
          <cell r="BJ150">
            <v>2.4</v>
          </cell>
          <cell r="BK150">
            <v>1.3</v>
          </cell>
          <cell r="BL150">
            <v>54554</v>
          </cell>
          <cell r="BM150">
            <v>5330</v>
          </cell>
          <cell r="BN150">
            <v>59885</v>
          </cell>
          <cell r="BO150">
            <v>16468</v>
          </cell>
          <cell r="BP150">
            <v>4447</v>
          </cell>
          <cell r="BQ150">
            <v>20915</v>
          </cell>
          <cell r="BR150">
            <v>4706</v>
          </cell>
          <cell r="BS150">
            <v>25621</v>
          </cell>
          <cell r="BT150">
            <v>3146</v>
          </cell>
          <cell r="BU150">
            <v>8287</v>
          </cell>
          <cell r="BV150">
            <v>37053</v>
          </cell>
          <cell r="BW150">
            <v>9646</v>
          </cell>
          <cell r="BX150">
            <v>106585</v>
          </cell>
          <cell r="BY150">
            <v>12359</v>
          </cell>
          <cell r="BZ150">
            <v>-819</v>
          </cell>
          <cell r="CA150">
            <v>118125</v>
          </cell>
          <cell r="CB150">
            <v>0</v>
          </cell>
          <cell r="CC150">
            <v>0</v>
          </cell>
          <cell r="CD150">
            <v>-1</v>
          </cell>
          <cell r="CE150">
            <v>0</v>
          </cell>
          <cell r="CF150">
            <v>0</v>
          </cell>
          <cell r="CG150">
            <v>0</v>
          </cell>
          <cell r="CH150">
            <v>0</v>
          </cell>
          <cell r="CI150">
            <v>0</v>
          </cell>
          <cell r="CJ150">
            <v>-1</v>
          </cell>
          <cell r="CK150">
            <v>0</v>
          </cell>
          <cell r="CL150">
            <v>-73</v>
          </cell>
          <cell r="CM150">
            <v>-74</v>
          </cell>
        </row>
        <row r="151">
          <cell r="A151">
            <v>34578</v>
          </cell>
          <cell r="B151">
            <v>53855</v>
          </cell>
          <cell r="C151">
            <v>5364</v>
          </cell>
          <cell r="D151">
            <v>59219</v>
          </cell>
          <cell r="E151">
            <v>17651</v>
          </cell>
          <cell r="F151">
            <v>4831</v>
          </cell>
          <cell r="G151">
            <v>22482</v>
          </cell>
          <cell r="H151">
            <v>4999</v>
          </cell>
          <cell r="I151">
            <v>27481</v>
          </cell>
          <cell r="J151">
            <v>3170</v>
          </cell>
          <cell r="K151">
            <v>8359</v>
          </cell>
          <cell r="L151">
            <v>39010</v>
          </cell>
          <cell r="M151">
            <v>10439</v>
          </cell>
          <cell r="N151">
            <v>108669</v>
          </cell>
          <cell r="O151">
            <v>12963</v>
          </cell>
          <cell r="P151">
            <v>-64</v>
          </cell>
          <cell r="Q151">
            <v>121568</v>
          </cell>
          <cell r="R151">
            <v>1.1000000000000001</v>
          </cell>
          <cell r="S151">
            <v>2.6</v>
          </cell>
          <cell r="T151">
            <v>1.2</v>
          </cell>
          <cell r="U151">
            <v>0.7</v>
          </cell>
          <cell r="V151">
            <v>0.1</v>
          </cell>
          <cell r="W151">
            <v>0.5</v>
          </cell>
          <cell r="X151">
            <v>5.6</v>
          </cell>
          <cell r="Y151">
            <v>1.4</v>
          </cell>
          <cell r="Z151">
            <v>0.8</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O151">
            <v>3168</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E151">
            <v>0.7</v>
          </cell>
          <cell r="BF151">
            <v>1.2</v>
          </cell>
          <cell r="BG151">
            <v>2.8</v>
          </cell>
          <cell r="BH151">
            <v>-1.1000000000000001</v>
          </cell>
          <cell r="BI151">
            <v>0.6</v>
          </cell>
          <cell r="BJ151">
            <v>4.8</v>
          </cell>
          <cell r="BK151">
            <v>2.9</v>
          </cell>
          <cell r="BL151">
            <v>52921</v>
          </cell>
          <cell r="BM151">
            <v>5288</v>
          </cell>
          <cell r="BN151">
            <v>58209</v>
          </cell>
          <cell r="BO151">
            <v>18515</v>
          </cell>
          <cell r="BP151">
            <v>5142</v>
          </cell>
          <cell r="BQ151">
            <v>23657</v>
          </cell>
          <cell r="BR151">
            <v>5019</v>
          </cell>
          <cell r="BS151">
            <v>28676</v>
          </cell>
          <cell r="BT151">
            <v>3168</v>
          </cell>
          <cell r="BU151">
            <v>8359</v>
          </cell>
          <cell r="BV151">
            <v>40203</v>
          </cell>
          <cell r="BW151">
            <v>9937</v>
          </cell>
          <cell r="BX151">
            <v>108349</v>
          </cell>
          <cell r="BY151">
            <v>13027</v>
          </cell>
          <cell r="BZ151">
            <v>368</v>
          </cell>
          <cell r="CA151">
            <v>121744</v>
          </cell>
          <cell r="CB151">
            <v>0</v>
          </cell>
          <cell r="CC151">
            <v>0</v>
          </cell>
          <cell r="CD151">
            <v>0</v>
          </cell>
          <cell r="CE151">
            <v>0</v>
          </cell>
          <cell r="CF151">
            <v>0</v>
          </cell>
          <cell r="CG151">
            <v>0</v>
          </cell>
          <cell r="CH151">
            <v>0</v>
          </cell>
          <cell r="CI151">
            <v>0</v>
          </cell>
          <cell r="CJ151">
            <v>0</v>
          </cell>
          <cell r="CK151">
            <v>0</v>
          </cell>
          <cell r="CL151">
            <v>-17</v>
          </cell>
          <cell r="CM151">
            <v>-17</v>
          </cell>
        </row>
        <row r="152">
          <cell r="A152">
            <v>34669</v>
          </cell>
          <cell r="B152">
            <v>54414</v>
          </cell>
          <cell r="C152">
            <v>5496</v>
          </cell>
          <cell r="D152">
            <v>59910</v>
          </cell>
          <cell r="E152">
            <v>17644</v>
          </cell>
          <cell r="F152">
            <v>4915</v>
          </cell>
          <cell r="G152">
            <v>22559</v>
          </cell>
          <cell r="H152">
            <v>5231</v>
          </cell>
          <cell r="I152">
            <v>27790</v>
          </cell>
          <cell r="J152">
            <v>3198</v>
          </cell>
          <cell r="K152">
            <v>8443</v>
          </cell>
          <cell r="L152">
            <v>39432</v>
          </cell>
          <cell r="M152">
            <v>10423</v>
          </cell>
          <cell r="N152">
            <v>109764</v>
          </cell>
          <cell r="O152">
            <v>13137</v>
          </cell>
          <cell r="P152">
            <v>-85</v>
          </cell>
          <cell r="Q152">
            <v>122817</v>
          </cell>
          <cell r="R152">
            <v>1</v>
          </cell>
          <cell r="S152">
            <v>2.4</v>
          </cell>
          <cell r="T152">
            <v>1.2</v>
          </cell>
          <cell r="U152">
            <v>0</v>
          </cell>
          <cell r="V152">
            <v>1.7</v>
          </cell>
          <cell r="W152">
            <v>0.3</v>
          </cell>
          <cell r="X152">
            <v>4.7</v>
          </cell>
          <cell r="Y152">
            <v>1.1000000000000001</v>
          </cell>
          <cell r="Z152">
            <v>0.9</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O152">
            <v>3198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E152">
            <v>1</v>
          </cell>
          <cell r="BF152">
            <v>0.9</v>
          </cell>
          <cell r="BG152">
            <v>1</v>
          </cell>
          <cell r="BH152">
            <v>0.1</v>
          </cell>
          <cell r="BI152">
            <v>1.2</v>
          </cell>
          <cell r="BJ152">
            <v>-0.1</v>
          </cell>
          <cell r="BK152">
            <v>-0.6</v>
          </cell>
          <cell r="BL152">
            <v>55107</v>
          </cell>
          <cell r="BM152">
            <v>5560</v>
          </cell>
          <cell r="BN152">
            <v>60667</v>
          </cell>
          <cell r="BO152">
            <v>19387</v>
          </cell>
          <cell r="BP152">
            <v>4942</v>
          </cell>
          <cell r="BQ152">
            <v>24329</v>
          </cell>
          <cell r="BR152">
            <v>5240</v>
          </cell>
          <cell r="BS152">
            <v>29569</v>
          </cell>
          <cell r="BT152">
            <v>3198</v>
          </cell>
          <cell r="BU152">
            <v>8437</v>
          </cell>
          <cell r="BV152">
            <v>41204</v>
          </cell>
          <cell r="BW152">
            <v>12833</v>
          </cell>
          <cell r="BX152">
            <v>114704</v>
          </cell>
          <cell r="BY152">
            <v>13474</v>
          </cell>
          <cell r="BZ152">
            <v>354</v>
          </cell>
          <cell r="CA152">
            <v>128532</v>
          </cell>
          <cell r="CB152">
            <v>0</v>
          </cell>
          <cell r="CC152">
            <v>0</v>
          </cell>
          <cell r="CD152">
            <v>0</v>
          </cell>
          <cell r="CE152">
            <v>0</v>
          </cell>
          <cell r="CF152">
            <v>0</v>
          </cell>
          <cell r="CG152">
            <v>0</v>
          </cell>
          <cell r="CH152">
            <v>0</v>
          </cell>
          <cell r="CI152">
            <v>0</v>
          </cell>
          <cell r="CJ152">
            <v>0</v>
          </cell>
          <cell r="CK152">
            <v>0</v>
          </cell>
          <cell r="CL152">
            <v>-42</v>
          </cell>
          <cell r="CM152">
            <v>-42</v>
          </cell>
        </row>
        <row r="153">
          <cell r="A153">
            <v>34759</v>
          </cell>
          <cell r="B153">
            <v>55266</v>
          </cell>
          <cell r="C153">
            <v>5628</v>
          </cell>
          <cell r="D153">
            <v>60894</v>
          </cell>
          <cell r="E153">
            <v>17683</v>
          </cell>
          <cell r="F153">
            <v>4972</v>
          </cell>
          <cell r="G153">
            <v>22655</v>
          </cell>
          <cell r="H153">
            <v>5385</v>
          </cell>
          <cell r="I153">
            <v>28040</v>
          </cell>
          <cell r="J153">
            <v>3233</v>
          </cell>
          <cell r="K153">
            <v>8514</v>
          </cell>
          <cell r="L153">
            <v>39787</v>
          </cell>
          <cell r="M153">
            <v>10411</v>
          </cell>
          <cell r="N153">
            <v>111092</v>
          </cell>
          <cell r="O153">
            <v>13263</v>
          </cell>
          <cell r="P153">
            <v>-230</v>
          </cell>
          <cell r="Q153">
            <v>124125</v>
          </cell>
          <cell r="R153">
            <v>1.6</v>
          </cell>
          <cell r="S153">
            <v>2.4</v>
          </cell>
          <cell r="T153">
            <v>1.6</v>
          </cell>
          <cell r="U153">
            <v>0.2</v>
          </cell>
          <cell r="V153">
            <v>1.1000000000000001</v>
          </cell>
          <cell r="W153">
            <v>0.4</v>
          </cell>
          <cell r="X153">
            <v>2.9</v>
          </cell>
          <cell r="Y153">
            <v>0.9</v>
          </cell>
          <cell r="Z153">
            <v>1.1000000000000001</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O153">
            <v>3233</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E153">
            <v>1.1000000000000001</v>
          </cell>
          <cell r="BF153">
            <v>0.7</v>
          </cell>
          <cell r="BG153">
            <v>1.1000000000000001</v>
          </cell>
          <cell r="BH153">
            <v>0.7</v>
          </cell>
          <cell r="BI153">
            <v>1.9</v>
          </cell>
          <cell r="BJ153">
            <v>0.1</v>
          </cell>
          <cell r="BK153">
            <v>1.8</v>
          </cell>
          <cell r="BL153">
            <v>54589</v>
          </cell>
          <cell r="BM153">
            <v>5570</v>
          </cell>
          <cell r="BN153">
            <v>60159</v>
          </cell>
          <cell r="BO153">
            <v>16050</v>
          </cell>
          <cell r="BP153">
            <v>5036</v>
          </cell>
          <cell r="BQ153">
            <v>21087</v>
          </cell>
          <cell r="BR153">
            <v>5392</v>
          </cell>
          <cell r="BS153">
            <v>26479</v>
          </cell>
          <cell r="BT153">
            <v>3233</v>
          </cell>
          <cell r="BU153">
            <v>8499</v>
          </cell>
          <cell r="BV153">
            <v>38211</v>
          </cell>
          <cell r="BW153">
            <v>9336</v>
          </cell>
          <cell r="BX153">
            <v>107706</v>
          </cell>
          <cell r="BY153">
            <v>13070</v>
          </cell>
          <cell r="BZ153">
            <v>-1305</v>
          </cell>
          <cell r="CA153">
            <v>119470</v>
          </cell>
          <cell r="CB153">
            <v>0</v>
          </cell>
          <cell r="CC153">
            <v>0</v>
          </cell>
          <cell r="CD153">
            <v>0</v>
          </cell>
          <cell r="CE153">
            <v>0</v>
          </cell>
          <cell r="CF153">
            <v>0</v>
          </cell>
          <cell r="CG153">
            <v>0</v>
          </cell>
          <cell r="CH153">
            <v>0</v>
          </cell>
          <cell r="CI153">
            <v>0</v>
          </cell>
          <cell r="CJ153">
            <v>0</v>
          </cell>
          <cell r="CK153">
            <v>0</v>
          </cell>
          <cell r="CL153">
            <v>-30</v>
          </cell>
          <cell r="CM153">
            <v>-29</v>
          </cell>
        </row>
        <row r="154">
          <cell r="A154">
            <v>34851</v>
          </cell>
          <cell r="B154">
            <v>56394</v>
          </cell>
          <cell r="C154">
            <v>5755</v>
          </cell>
          <cell r="D154">
            <v>62149</v>
          </cell>
          <cell r="E154">
            <v>17994</v>
          </cell>
          <cell r="F154">
            <v>4880</v>
          </cell>
          <cell r="G154">
            <v>22873</v>
          </cell>
          <cell r="H154">
            <v>5466</v>
          </cell>
          <cell r="I154">
            <v>28339</v>
          </cell>
          <cell r="J154">
            <v>3276</v>
          </cell>
          <cell r="K154">
            <v>8549</v>
          </cell>
          <cell r="L154">
            <v>40165</v>
          </cell>
          <cell r="M154">
            <v>10507</v>
          </cell>
          <cell r="N154">
            <v>112820</v>
          </cell>
          <cell r="O154">
            <v>13463</v>
          </cell>
          <cell r="P154">
            <v>-218</v>
          </cell>
          <cell r="Q154">
            <v>126066</v>
          </cell>
          <cell r="R154">
            <v>2</v>
          </cell>
          <cell r="S154">
            <v>2.2999999999999998</v>
          </cell>
          <cell r="T154">
            <v>2.1</v>
          </cell>
          <cell r="U154">
            <v>1.8</v>
          </cell>
          <cell r="V154">
            <v>-1.9</v>
          </cell>
          <cell r="W154">
            <v>1</v>
          </cell>
          <cell r="X154">
            <v>1.5</v>
          </cell>
          <cell r="Y154">
            <v>1.1000000000000001</v>
          </cell>
          <cell r="Z154">
            <v>1.3</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O154">
            <v>3272</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E154">
            <v>1.2</v>
          </cell>
          <cell r="BF154">
            <v>1.2</v>
          </cell>
          <cell r="BG154">
            <v>-0.5</v>
          </cell>
          <cell r="BH154">
            <v>-1.6</v>
          </cell>
          <cell r="BI154">
            <v>0.2</v>
          </cell>
          <cell r="BJ154">
            <v>2.5</v>
          </cell>
          <cell r="BK154">
            <v>1.4</v>
          </cell>
          <cell r="BL154">
            <v>56832</v>
          </cell>
          <cell r="BM154">
            <v>5801</v>
          </cell>
          <cell r="BN154">
            <v>62632</v>
          </cell>
          <cell r="BO154">
            <v>17089</v>
          </cell>
          <cell r="BP154">
            <v>4322</v>
          </cell>
          <cell r="BQ154">
            <v>21412</v>
          </cell>
          <cell r="BR154">
            <v>5475</v>
          </cell>
          <cell r="BS154">
            <v>26887</v>
          </cell>
          <cell r="BT154">
            <v>3272</v>
          </cell>
          <cell r="BU154">
            <v>8618</v>
          </cell>
          <cell r="BV154">
            <v>38776</v>
          </cell>
          <cell r="BW154">
            <v>9515</v>
          </cell>
          <cell r="BX154">
            <v>110923</v>
          </cell>
          <cell r="BY154">
            <v>13315</v>
          </cell>
          <cell r="BZ154">
            <v>583</v>
          </cell>
          <cell r="CA154">
            <v>124821</v>
          </cell>
          <cell r="CB154">
            <v>0</v>
          </cell>
          <cell r="CC154">
            <v>0</v>
          </cell>
          <cell r="CD154">
            <v>0</v>
          </cell>
          <cell r="CE154">
            <v>0</v>
          </cell>
          <cell r="CF154">
            <v>0</v>
          </cell>
          <cell r="CG154">
            <v>0</v>
          </cell>
          <cell r="CH154">
            <v>0</v>
          </cell>
          <cell r="CI154">
            <v>0</v>
          </cell>
          <cell r="CJ154">
            <v>0</v>
          </cell>
          <cell r="CK154">
            <v>0</v>
          </cell>
          <cell r="CL154">
            <v>2</v>
          </cell>
          <cell r="CM154">
            <v>3</v>
          </cell>
        </row>
        <row r="155">
          <cell r="A155">
            <v>34943</v>
          </cell>
          <cell r="B155">
            <v>57488</v>
          </cell>
          <cell r="C155">
            <v>5871</v>
          </cell>
          <cell r="D155">
            <v>63359</v>
          </cell>
          <cell r="E155">
            <v>18797</v>
          </cell>
          <cell r="F155">
            <v>4652</v>
          </cell>
          <cell r="G155">
            <v>23449</v>
          </cell>
          <cell r="H155">
            <v>5521</v>
          </cell>
          <cell r="I155">
            <v>28970</v>
          </cell>
          <cell r="J155">
            <v>3321</v>
          </cell>
          <cell r="K155">
            <v>8572</v>
          </cell>
          <cell r="L155">
            <v>40863</v>
          </cell>
          <cell r="M155">
            <v>10688</v>
          </cell>
          <cell r="N155">
            <v>114910</v>
          </cell>
          <cell r="O155">
            <v>13792</v>
          </cell>
          <cell r="P155">
            <v>-133</v>
          </cell>
          <cell r="Q155">
            <v>128570</v>
          </cell>
          <cell r="R155">
            <v>1.9</v>
          </cell>
          <cell r="S155">
            <v>2</v>
          </cell>
          <cell r="T155">
            <v>1.9</v>
          </cell>
          <cell r="U155">
            <v>4.5</v>
          </cell>
          <cell r="V155">
            <v>-4.7</v>
          </cell>
          <cell r="W155">
            <v>2.5</v>
          </cell>
          <cell r="X155">
            <v>1</v>
          </cell>
          <cell r="Y155">
            <v>2.2000000000000002</v>
          </cell>
          <cell r="Z155">
            <v>1.4</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O155">
            <v>3324</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E155">
            <v>1.6</v>
          </cell>
          <cell r="BF155">
            <v>-0.6</v>
          </cell>
          <cell r="BG155">
            <v>3</v>
          </cell>
          <cell r="BH155">
            <v>5.2</v>
          </cell>
          <cell r="BI155">
            <v>2.9</v>
          </cell>
          <cell r="BJ155">
            <v>2.7</v>
          </cell>
          <cell r="BK155">
            <v>2.2000000000000002</v>
          </cell>
          <cell r="BL155">
            <v>56959</v>
          </cell>
          <cell r="BM155">
            <v>5817</v>
          </cell>
          <cell r="BN155">
            <v>62775</v>
          </cell>
          <cell r="BO155">
            <v>19364</v>
          </cell>
          <cell r="BP155">
            <v>5346</v>
          </cell>
          <cell r="BQ155">
            <v>24710</v>
          </cell>
          <cell r="BR155">
            <v>5498</v>
          </cell>
          <cell r="BS155">
            <v>30208</v>
          </cell>
          <cell r="BT155">
            <v>3324</v>
          </cell>
          <cell r="BU155">
            <v>8533</v>
          </cell>
          <cell r="BV155">
            <v>42066</v>
          </cell>
          <cell r="BW155">
            <v>9629</v>
          </cell>
          <cell r="BX155">
            <v>114469</v>
          </cell>
          <cell r="BY155">
            <v>13724</v>
          </cell>
          <cell r="BZ155">
            <v>-355</v>
          </cell>
          <cell r="CA155">
            <v>127838</v>
          </cell>
          <cell r="CB155">
            <v>0</v>
          </cell>
          <cell r="CC155">
            <v>0</v>
          </cell>
          <cell r="CD155">
            <v>0</v>
          </cell>
          <cell r="CE155">
            <v>0</v>
          </cell>
          <cell r="CF155">
            <v>0</v>
          </cell>
          <cell r="CG155">
            <v>0</v>
          </cell>
          <cell r="CH155">
            <v>0</v>
          </cell>
          <cell r="CI155">
            <v>0</v>
          </cell>
          <cell r="CJ155">
            <v>0</v>
          </cell>
          <cell r="CK155">
            <v>0</v>
          </cell>
          <cell r="CL155">
            <v>21</v>
          </cell>
          <cell r="CM155">
            <v>21</v>
          </cell>
        </row>
        <row r="156">
          <cell r="A156">
            <v>35034</v>
          </cell>
          <cell r="B156">
            <v>58490</v>
          </cell>
          <cell r="C156">
            <v>5986</v>
          </cell>
          <cell r="D156">
            <v>64476</v>
          </cell>
          <cell r="E156">
            <v>19620</v>
          </cell>
          <cell r="F156">
            <v>4457</v>
          </cell>
          <cell r="G156">
            <v>24077</v>
          </cell>
          <cell r="H156">
            <v>5582</v>
          </cell>
          <cell r="I156">
            <v>29659</v>
          </cell>
          <cell r="J156">
            <v>3363</v>
          </cell>
          <cell r="K156">
            <v>8630</v>
          </cell>
          <cell r="L156">
            <v>41652</v>
          </cell>
          <cell r="M156">
            <v>10964</v>
          </cell>
          <cell r="N156">
            <v>117092</v>
          </cell>
          <cell r="O156">
            <v>14157</v>
          </cell>
          <cell r="P156">
            <v>-291</v>
          </cell>
          <cell r="Q156">
            <v>130958</v>
          </cell>
          <cell r="R156">
            <v>1.7</v>
          </cell>
          <cell r="S156">
            <v>2</v>
          </cell>
          <cell r="T156">
            <v>1.8</v>
          </cell>
          <cell r="U156">
            <v>4.4000000000000004</v>
          </cell>
          <cell r="V156">
            <v>-4.2</v>
          </cell>
          <cell r="W156">
            <v>2.7</v>
          </cell>
          <cell r="X156">
            <v>1.1000000000000001</v>
          </cell>
          <cell r="Y156">
            <v>2.4</v>
          </cell>
          <cell r="Z156">
            <v>1.3</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O156">
            <v>3363</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E156">
            <v>1.2</v>
          </cell>
          <cell r="BF156">
            <v>0.9</v>
          </cell>
          <cell r="BG156">
            <v>1.9</v>
          </cell>
          <cell r="BH156">
            <v>-0.1</v>
          </cell>
          <cell r="BI156">
            <v>2</v>
          </cell>
          <cell r="BJ156">
            <v>1.7</v>
          </cell>
          <cell r="BK156">
            <v>1.9</v>
          </cell>
          <cell r="BL156">
            <v>59733</v>
          </cell>
          <cell r="BM156">
            <v>6103</v>
          </cell>
          <cell r="BN156">
            <v>65836</v>
          </cell>
          <cell r="BO156">
            <v>21507</v>
          </cell>
          <cell r="BP156">
            <v>4381</v>
          </cell>
          <cell r="BQ156">
            <v>25887</v>
          </cell>
          <cell r="BR156">
            <v>5581</v>
          </cell>
          <cell r="BS156">
            <v>31468</v>
          </cell>
          <cell r="BT156">
            <v>3363</v>
          </cell>
          <cell r="BU156">
            <v>8615</v>
          </cell>
          <cell r="BV156">
            <v>43446</v>
          </cell>
          <cell r="BW156">
            <v>14719</v>
          </cell>
          <cell r="BX156">
            <v>124002</v>
          </cell>
          <cell r="BY156">
            <v>14423</v>
          </cell>
          <cell r="BZ156">
            <v>136</v>
          </cell>
          <cell r="CA156">
            <v>138560</v>
          </cell>
          <cell r="CB156">
            <v>0</v>
          </cell>
          <cell r="CC156">
            <v>0</v>
          </cell>
          <cell r="CD156">
            <v>0</v>
          </cell>
          <cell r="CE156">
            <v>0</v>
          </cell>
          <cell r="CF156">
            <v>0</v>
          </cell>
          <cell r="CG156">
            <v>-1</v>
          </cell>
          <cell r="CH156">
            <v>0</v>
          </cell>
          <cell r="CI156">
            <v>0</v>
          </cell>
          <cell r="CJ156">
            <v>0</v>
          </cell>
          <cell r="CK156">
            <v>0</v>
          </cell>
          <cell r="CL156">
            <v>17</v>
          </cell>
          <cell r="CM156">
            <v>17</v>
          </cell>
        </row>
        <row r="157">
          <cell r="A157">
            <v>35125</v>
          </cell>
          <cell r="B157">
            <v>59407</v>
          </cell>
          <cell r="C157">
            <v>6121</v>
          </cell>
          <cell r="D157">
            <v>65529</v>
          </cell>
          <cell r="E157">
            <v>20020</v>
          </cell>
          <cell r="F157">
            <v>4400</v>
          </cell>
          <cell r="G157">
            <v>24420</v>
          </cell>
          <cell r="H157">
            <v>5650</v>
          </cell>
          <cell r="I157">
            <v>30070</v>
          </cell>
          <cell r="J157">
            <v>3391</v>
          </cell>
          <cell r="K157">
            <v>8781</v>
          </cell>
          <cell r="L157">
            <v>42242</v>
          </cell>
          <cell r="M157">
            <v>11135</v>
          </cell>
          <cell r="N157">
            <v>118906</v>
          </cell>
          <cell r="O157">
            <v>14439</v>
          </cell>
          <cell r="P157">
            <v>-344</v>
          </cell>
          <cell r="Q157">
            <v>133001</v>
          </cell>
          <cell r="R157">
            <v>1.6</v>
          </cell>
          <cell r="S157">
            <v>2.2999999999999998</v>
          </cell>
          <cell r="T157">
            <v>1.6</v>
          </cell>
          <cell r="U157">
            <v>2</v>
          </cell>
          <cell r="V157">
            <v>-1.3</v>
          </cell>
          <cell r="W157">
            <v>1.4</v>
          </cell>
          <cell r="X157">
            <v>1.2</v>
          </cell>
          <cell r="Y157">
            <v>1.4</v>
          </cell>
          <cell r="Z157">
            <v>0.8</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O157">
            <v>3392</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E157">
            <v>0.9</v>
          </cell>
          <cell r="BF157">
            <v>1.8</v>
          </cell>
          <cell r="BG157">
            <v>1.3</v>
          </cell>
          <cell r="BH157">
            <v>3.1</v>
          </cell>
          <cell r="BI157">
            <v>1.2</v>
          </cell>
          <cell r="BJ157">
            <v>3</v>
          </cell>
          <cell r="BK157">
            <v>1.3</v>
          </cell>
          <cell r="BL157">
            <v>58118</v>
          </cell>
          <cell r="BM157">
            <v>5991</v>
          </cell>
          <cell r="BN157">
            <v>64109</v>
          </cell>
          <cell r="BO157">
            <v>18381</v>
          </cell>
          <cell r="BP157">
            <v>4123</v>
          </cell>
          <cell r="BQ157">
            <v>22504</v>
          </cell>
          <cell r="BR157">
            <v>5655</v>
          </cell>
          <cell r="BS157">
            <v>28159</v>
          </cell>
          <cell r="BT157">
            <v>3392</v>
          </cell>
          <cell r="BU157">
            <v>8774</v>
          </cell>
          <cell r="BV157">
            <v>40326</v>
          </cell>
          <cell r="BW157">
            <v>9925</v>
          </cell>
          <cell r="BX157">
            <v>114360</v>
          </cell>
          <cell r="BY157">
            <v>14393</v>
          </cell>
          <cell r="BZ157">
            <v>-1016</v>
          </cell>
          <cell r="CA157">
            <v>127738</v>
          </cell>
          <cell r="CB157">
            <v>-1</v>
          </cell>
          <cell r="CC157">
            <v>0</v>
          </cell>
          <cell r="CD157">
            <v>0</v>
          </cell>
          <cell r="CE157">
            <v>0</v>
          </cell>
          <cell r="CF157">
            <v>0</v>
          </cell>
          <cell r="CG157">
            <v>0</v>
          </cell>
          <cell r="CH157">
            <v>1</v>
          </cell>
          <cell r="CI157">
            <v>0</v>
          </cell>
          <cell r="CJ157">
            <v>0</v>
          </cell>
          <cell r="CK157">
            <v>0</v>
          </cell>
          <cell r="CL157">
            <v>-18</v>
          </cell>
          <cell r="CM157">
            <v>-19</v>
          </cell>
        </row>
        <row r="158">
          <cell r="A158">
            <v>35217</v>
          </cell>
          <cell r="B158">
            <v>60329</v>
          </cell>
          <cell r="C158">
            <v>6281</v>
          </cell>
          <cell r="D158">
            <v>66610</v>
          </cell>
          <cell r="E158">
            <v>19879</v>
          </cell>
          <cell r="F158">
            <v>4416</v>
          </cell>
          <cell r="G158">
            <v>24295</v>
          </cell>
          <cell r="H158">
            <v>5706</v>
          </cell>
          <cell r="I158">
            <v>30001</v>
          </cell>
          <cell r="J158">
            <v>3405</v>
          </cell>
          <cell r="K158">
            <v>9031</v>
          </cell>
          <cell r="L158">
            <v>42437</v>
          </cell>
          <cell r="M158">
            <v>11196</v>
          </cell>
          <cell r="N158">
            <v>120243</v>
          </cell>
          <cell r="O158">
            <v>14569</v>
          </cell>
          <cell r="P158">
            <v>-206</v>
          </cell>
          <cell r="Q158">
            <v>134606</v>
          </cell>
          <cell r="R158">
            <v>1.6</v>
          </cell>
          <cell r="S158">
            <v>2.6</v>
          </cell>
          <cell r="T158">
            <v>1.6</v>
          </cell>
          <cell r="U158">
            <v>-0.7</v>
          </cell>
          <cell r="V158">
            <v>0.4</v>
          </cell>
          <cell r="W158">
            <v>-0.5</v>
          </cell>
          <cell r="X158">
            <v>1</v>
          </cell>
          <cell r="Y158">
            <v>-0.2</v>
          </cell>
          <cell r="Z158">
            <v>0.4</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O158">
            <v>3412</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E158">
            <v>0.6</v>
          </cell>
          <cell r="BF158">
            <v>2.7</v>
          </cell>
          <cell r="BG158">
            <v>0.2</v>
          </cell>
          <cell r="BH158">
            <v>1.8</v>
          </cell>
          <cell r="BI158">
            <v>1.1000000000000001</v>
          </cell>
          <cell r="BJ158">
            <v>1.4</v>
          </cell>
          <cell r="BK158">
            <v>1.6</v>
          </cell>
          <cell r="BL158">
            <v>59985</v>
          </cell>
          <cell r="BM158">
            <v>6243</v>
          </cell>
          <cell r="BN158">
            <v>66228</v>
          </cell>
          <cell r="BO158">
            <v>19088</v>
          </cell>
          <cell r="BP158">
            <v>4197</v>
          </cell>
          <cell r="BQ158">
            <v>23285</v>
          </cell>
          <cell r="BR158">
            <v>5721</v>
          </cell>
          <cell r="BS158">
            <v>29006</v>
          </cell>
          <cell r="BT158">
            <v>3412</v>
          </cell>
          <cell r="BU158">
            <v>9033</v>
          </cell>
          <cell r="BV158">
            <v>41450</v>
          </cell>
          <cell r="BW158">
            <v>10031</v>
          </cell>
          <cell r="BX158">
            <v>117709</v>
          </cell>
          <cell r="BY158">
            <v>14518</v>
          </cell>
          <cell r="BZ158">
            <v>1236</v>
          </cell>
          <cell r="CA158">
            <v>133463</v>
          </cell>
          <cell r="CB158">
            <v>0</v>
          </cell>
          <cell r="CC158">
            <v>0</v>
          </cell>
          <cell r="CD158">
            <v>-1</v>
          </cell>
          <cell r="CE158">
            <v>0</v>
          </cell>
          <cell r="CF158">
            <v>-1</v>
          </cell>
          <cell r="CG158">
            <v>0</v>
          </cell>
          <cell r="CH158">
            <v>0</v>
          </cell>
          <cell r="CI158">
            <v>0</v>
          </cell>
          <cell r="CJ158">
            <v>0</v>
          </cell>
          <cell r="CK158">
            <v>0</v>
          </cell>
          <cell r="CL158">
            <v>36</v>
          </cell>
          <cell r="CM158">
            <v>36</v>
          </cell>
        </row>
        <row r="159">
          <cell r="A159">
            <v>35309</v>
          </cell>
          <cell r="B159">
            <v>61278</v>
          </cell>
          <cell r="C159">
            <v>6447</v>
          </cell>
          <cell r="D159">
            <v>67725</v>
          </cell>
          <cell r="E159">
            <v>19467</v>
          </cell>
          <cell r="F159">
            <v>4402</v>
          </cell>
          <cell r="G159">
            <v>23869</v>
          </cell>
          <cell r="H159">
            <v>5750</v>
          </cell>
          <cell r="I159">
            <v>29619</v>
          </cell>
          <cell r="J159">
            <v>3414</v>
          </cell>
          <cell r="K159">
            <v>9319</v>
          </cell>
          <cell r="L159">
            <v>42352</v>
          </cell>
          <cell r="M159">
            <v>11291</v>
          </cell>
          <cell r="N159">
            <v>121367</v>
          </cell>
          <cell r="O159">
            <v>14604</v>
          </cell>
          <cell r="P159">
            <v>-59</v>
          </cell>
          <cell r="Q159">
            <v>135913</v>
          </cell>
          <cell r="R159">
            <v>1.6</v>
          </cell>
          <cell r="S159">
            <v>2.6</v>
          </cell>
          <cell r="T159">
            <v>1.7</v>
          </cell>
          <cell r="U159">
            <v>-2.1</v>
          </cell>
          <cell r="V159">
            <v>-0.3</v>
          </cell>
          <cell r="W159">
            <v>-1.8</v>
          </cell>
          <cell r="X159">
            <v>0.8</v>
          </cell>
          <cell r="Y159">
            <v>-1.3</v>
          </cell>
          <cell r="Z159">
            <v>0.2</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O159">
            <v>3408</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E159">
            <v>-0.1</v>
          </cell>
          <cell r="BF159">
            <v>3.6</v>
          </cell>
          <cell r="BG159">
            <v>0.5</v>
          </cell>
          <cell r="BH159">
            <v>-3.7</v>
          </cell>
          <cell r="BI159">
            <v>1.1000000000000001</v>
          </cell>
          <cell r="BJ159">
            <v>-1.2</v>
          </cell>
          <cell r="BK159">
            <v>0.5</v>
          </cell>
          <cell r="BL159">
            <v>60965</v>
          </cell>
          <cell r="BM159">
            <v>6431</v>
          </cell>
          <cell r="BN159">
            <v>67396</v>
          </cell>
          <cell r="BO159">
            <v>20002</v>
          </cell>
          <cell r="BP159">
            <v>5141</v>
          </cell>
          <cell r="BQ159">
            <v>25143</v>
          </cell>
          <cell r="BR159">
            <v>5740</v>
          </cell>
          <cell r="BS159">
            <v>30883</v>
          </cell>
          <cell r="BT159">
            <v>3408</v>
          </cell>
          <cell r="BU159">
            <v>9324</v>
          </cell>
          <cell r="BV159">
            <v>43615</v>
          </cell>
          <cell r="BW159">
            <v>9713</v>
          </cell>
          <cell r="BX159">
            <v>120724</v>
          </cell>
          <cell r="BY159">
            <v>14417</v>
          </cell>
          <cell r="BZ159">
            <v>-256</v>
          </cell>
          <cell r="CA159">
            <v>134885</v>
          </cell>
          <cell r="CB159">
            <v>0</v>
          </cell>
          <cell r="CC159">
            <v>0</v>
          </cell>
          <cell r="CD159">
            <v>0</v>
          </cell>
          <cell r="CE159">
            <v>0</v>
          </cell>
          <cell r="CF159">
            <v>0</v>
          </cell>
          <cell r="CG159">
            <v>0</v>
          </cell>
          <cell r="CH159">
            <v>0</v>
          </cell>
          <cell r="CI159">
            <v>0</v>
          </cell>
          <cell r="CJ159">
            <v>0</v>
          </cell>
          <cell r="CK159">
            <v>0</v>
          </cell>
          <cell r="CL159">
            <v>16</v>
          </cell>
          <cell r="CM159">
            <v>16</v>
          </cell>
        </row>
        <row r="160">
          <cell r="A160">
            <v>35400</v>
          </cell>
          <cell r="B160">
            <v>62297</v>
          </cell>
          <cell r="C160">
            <v>6595</v>
          </cell>
          <cell r="D160">
            <v>68892</v>
          </cell>
          <cell r="E160">
            <v>19119</v>
          </cell>
          <cell r="F160">
            <v>4406</v>
          </cell>
          <cell r="G160">
            <v>23525</v>
          </cell>
          <cell r="H160">
            <v>5809</v>
          </cell>
          <cell r="I160">
            <v>29334</v>
          </cell>
          <cell r="J160">
            <v>3429</v>
          </cell>
          <cell r="K160">
            <v>9593</v>
          </cell>
          <cell r="L160">
            <v>42356</v>
          </cell>
          <cell r="M160">
            <v>11489</v>
          </cell>
          <cell r="N160">
            <v>122736</v>
          </cell>
          <cell r="O160">
            <v>14777</v>
          </cell>
          <cell r="P160">
            <v>-40</v>
          </cell>
          <cell r="Q160">
            <v>137473</v>
          </cell>
          <cell r="R160">
            <v>1.7</v>
          </cell>
          <cell r="S160">
            <v>2.2999999999999998</v>
          </cell>
          <cell r="T160">
            <v>1.7</v>
          </cell>
          <cell r="U160">
            <v>-1.8</v>
          </cell>
          <cell r="V160">
            <v>0.1</v>
          </cell>
          <cell r="W160">
            <v>-1.4</v>
          </cell>
          <cell r="X160">
            <v>1</v>
          </cell>
          <cell r="Y160">
            <v>-1</v>
          </cell>
          <cell r="Z160">
            <v>0.4</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O160">
            <v>3427</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E160">
            <v>0.6</v>
          </cell>
          <cell r="BF160">
            <v>2.8</v>
          </cell>
          <cell r="BG160">
            <v>-0.8</v>
          </cell>
          <cell r="BH160">
            <v>6.5</v>
          </cell>
          <cell r="BI160">
            <v>1.2</v>
          </cell>
          <cell r="BJ160">
            <v>1</v>
          </cell>
          <cell r="BK160">
            <v>1.5</v>
          </cell>
          <cell r="BL160">
            <v>64421</v>
          </cell>
          <cell r="BM160">
            <v>6813</v>
          </cell>
          <cell r="BN160">
            <v>71235</v>
          </cell>
          <cell r="BO160">
            <v>21010</v>
          </cell>
          <cell r="BP160">
            <v>4041</v>
          </cell>
          <cell r="BQ160">
            <v>25051</v>
          </cell>
          <cell r="BR160">
            <v>5805</v>
          </cell>
          <cell r="BS160">
            <v>30856</v>
          </cell>
          <cell r="BT160">
            <v>3427</v>
          </cell>
          <cell r="BU160">
            <v>9597</v>
          </cell>
          <cell r="BV160">
            <v>43880</v>
          </cell>
          <cell r="BW160">
            <v>15166</v>
          </cell>
          <cell r="BX160">
            <v>130281</v>
          </cell>
          <cell r="BY160">
            <v>15006</v>
          </cell>
          <cell r="BZ160">
            <v>348</v>
          </cell>
          <cell r="CA160">
            <v>145634</v>
          </cell>
          <cell r="CB160">
            <v>0</v>
          </cell>
          <cell r="CC160">
            <v>0</v>
          </cell>
          <cell r="CD160">
            <v>0</v>
          </cell>
          <cell r="CE160">
            <v>0</v>
          </cell>
          <cell r="CF160">
            <v>0</v>
          </cell>
          <cell r="CG160">
            <v>0</v>
          </cell>
          <cell r="CH160">
            <v>0</v>
          </cell>
          <cell r="CI160">
            <v>0</v>
          </cell>
          <cell r="CJ160">
            <v>0</v>
          </cell>
          <cell r="CK160">
            <v>1</v>
          </cell>
          <cell r="CL160">
            <v>-2</v>
          </cell>
          <cell r="CM160">
            <v>-2</v>
          </cell>
        </row>
        <row r="161">
          <cell r="A161">
            <v>35490</v>
          </cell>
          <cell r="B161">
            <v>63196</v>
          </cell>
          <cell r="C161">
            <v>6692</v>
          </cell>
          <cell r="D161">
            <v>69888</v>
          </cell>
          <cell r="E161">
            <v>19196</v>
          </cell>
          <cell r="F161">
            <v>4478</v>
          </cell>
          <cell r="G161">
            <v>23674</v>
          </cell>
          <cell r="H161">
            <v>5912</v>
          </cell>
          <cell r="I161">
            <v>29586</v>
          </cell>
          <cell r="J161">
            <v>3461</v>
          </cell>
          <cell r="K161">
            <v>9808</v>
          </cell>
          <cell r="L161">
            <v>42854</v>
          </cell>
          <cell r="M161">
            <v>11867</v>
          </cell>
          <cell r="N161">
            <v>124610</v>
          </cell>
          <cell r="O161">
            <v>15063</v>
          </cell>
          <cell r="P161">
            <v>-311</v>
          </cell>
          <cell r="Q161">
            <v>139361</v>
          </cell>
          <cell r="R161">
            <v>1.4</v>
          </cell>
          <cell r="S161">
            <v>1.5</v>
          </cell>
          <cell r="T161">
            <v>1.4</v>
          </cell>
          <cell r="U161">
            <v>0.4</v>
          </cell>
          <cell r="V161">
            <v>1.6</v>
          </cell>
          <cell r="W161">
            <v>0.6</v>
          </cell>
          <cell r="X161">
            <v>1.8</v>
          </cell>
          <cell r="Y161">
            <v>0.9</v>
          </cell>
          <cell r="Z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O161">
            <v>3460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E161">
            <v>1</v>
          </cell>
          <cell r="BF161">
            <v>2.1</v>
          </cell>
          <cell r="BG161">
            <v>0.6</v>
          </cell>
          <cell r="BH161">
            <v>1.2</v>
          </cell>
          <cell r="BI161">
            <v>0.7</v>
          </cell>
          <cell r="BJ161">
            <v>2.9</v>
          </cell>
          <cell r="BK161">
            <v>0.9</v>
          </cell>
          <cell r="BL161">
            <v>61364</v>
          </cell>
          <cell r="BM161">
            <v>6499</v>
          </cell>
          <cell r="BN161">
            <v>67864</v>
          </cell>
          <cell r="BO161">
            <v>17211</v>
          </cell>
          <cell r="BP161">
            <v>4335</v>
          </cell>
          <cell r="BQ161">
            <v>21546</v>
          </cell>
          <cell r="BR161">
            <v>5908</v>
          </cell>
          <cell r="BS161">
            <v>27454</v>
          </cell>
          <cell r="BT161">
            <v>3460</v>
          </cell>
          <cell r="BU161">
            <v>9807</v>
          </cell>
          <cell r="BV161">
            <v>40722</v>
          </cell>
          <cell r="BW161">
            <v>10411</v>
          </cell>
          <cell r="BX161">
            <v>118996</v>
          </cell>
          <cell r="BY161">
            <v>15003</v>
          </cell>
          <cell r="BZ161">
            <v>-641</v>
          </cell>
          <cell r="CA161">
            <v>133359</v>
          </cell>
          <cell r="CB161">
            <v>-1</v>
          </cell>
          <cell r="CC161">
            <v>0</v>
          </cell>
          <cell r="CD161">
            <v>0</v>
          </cell>
          <cell r="CE161">
            <v>0</v>
          </cell>
          <cell r="CF161">
            <v>0</v>
          </cell>
          <cell r="CG161">
            <v>-1</v>
          </cell>
          <cell r="CH161">
            <v>0</v>
          </cell>
          <cell r="CI161">
            <v>0</v>
          </cell>
          <cell r="CJ161">
            <v>0</v>
          </cell>
          <cell r="CK161">
            <v>0</v>
          </cell>
          <cell r="CL161">
            <v>-16</v>
          </cell>
          <cell r="CM161">
            <v>-16</v>
          </cell>
        </row>
        <row r="162">
          <cell r="A162">
            <v>35582</v>
          </cell>
          <cell r="B162">
            <v>63938</v>
          </cell>
          <cell r="C162">
            <v>6746</v>
          </cell>
          <cell r="D162">
            <v>70683</v>
          </cell>
          <cell r="E162">
            <v>19552</v>
          </cell>
          <cell r="F162">
            <v>4677</v>
          </cell>
          <cell r="G162">
            <v>24230</v>
          </cell>
          <cell r="H162">
            <v>6059</v>
          </cell>
          <cell r="I162">
            <v>30289</v>
          </cell>
          <cell r="J162">
            <v>3508</v>
          </cell>
          <cell r="K162">
            <v>9968</v>
          </cell>
          <cell r="L162">
            <v>43765</v>
          </cell>
          <cell r="M162">
            <v>12375</v>
          </cell>
          <cell r="N162">
            <v>126823</v>
          </cell>
          <cell r="O162">
            <v>15324</v>
          </cell>
          <cell r="P162">
            <v>-418</v>
          </cell>
          <cell r="Q162">
            <v>141729</v>
          </cell>
          <cell r="R162">
            <v>1.2</v>
          </cell>
          <cell r="S162">
            <v>0.8</v>
          </cell>
          <cell r="T162">
            <v>1.1000000000000001</v>
          </cell>
          <cell r="U162">
            <v>1.9</v>
          </cell>
          <cell r="V162">
            <v>4.5</v>
          </cell>
          <cell r="W162">
            <v>2.2999999999999998</v>
          </cell>
          <cell r="X162">
            <v>2.5</v>
          </cell>
          <cell r="Y162">
            <v>2.4</v>
          </cell>
          <cell r="Z162">
            <v>1.4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O162">
            <v>3506</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E162">
            <v>1.3</v>
          </cell>
          <cell r="BF162">
            <v>1.8</v>
          </cell>
          <cell r="BG162">
            <v>3.8</v>
          </cell>
          <cell r="BH162">
            <v>4.0999999999999996</v>
          </cell>
          <cell r="BI162">
            <v>3.2</v>
          </cell>
          <cell r="BJ162">
            <v>3.3</v>
          </cell>
          <cell r="BK162">
            <v>2.6</v>
          </cell>
          <cell r="BL162">
            <v>64038</v>
          </cell>
          <cell r="BM162">
            <v>6753</v>
          </cell>
          <cell r="BN162">
            <v>70791</v>
          </cell>
          <cell r="BO162">
            <v>18948</v>
          </cell>
          <cell r="BP162">
            <v>4702</v>
          </cell>
          <cell r="BQ162">
            <v>23651</v>
          </cell>
          <cell r="BR162">
            <v>6048</v>
          </cell>
          <cell r="BS162">
            <v>29699</v>
          </cell>
          <cell r="BT162">
            <v>3506</v>
          </cell>
          <cell r="BU162">
            <v>10006</v>
          </cell>
          <cell r="BV162">
            <v>43210</v>
          </cell>
          <cell r="BW162">
            <v>11461</v>
          </cell>
          <cell r="BX162">
            <v>125463</v>
          </cell>
          <cell r="BY162">
            <v>15401</v>
          </cell>
          <cell r="BZ162">
            <v>549</v>
          </cell>
          <cell r="CA162">
            <v>141413</v>
          </cell>
          <cell r="CB162">
            <v>0</v>
          </cell>
          <cell r="CC162">
            <v>0</v>
          </cell>
          <cell r="CD162">
            <v>0</v>
          </cell>
          <cell r="CE162">
            <v>0</v>
          </cell>
          <cell r="CF162">
            <v>0</v>
          </cell>
          <cell r="CG162">
            <v>0</v>
          </cell>
          <cell r="CH162">
            <v>0</v>
          </cell>
          <cell r="CI162">
            <v>0</v>
          </cell>
          <cell r="CJ162">
            <v>0</v>
          </cell>
          <cell r="CK162">
            <v>0</v>
          </cell>
          <cell r="CL162">
            <v>-20</v>
          </cell>
          <cell r="CM162">
            <v>-21</v>
          </cell>
        </row>
        <row r="163">
          <cell r="A163">
            <v>35674</v>
          </cell>
          <cell r="B163">
            <v>64536</v>
          </cell>
          <cell r="C163">
            <v>6776</v>
          </cell>
          <cell r="D163">
            <v>71312</v>
          </cell>
          <cell r="E163">
            <v>20032</v>
          </cell>
          <cell r="F163">
            <v>4903</v>
          </cell>
          <cell r="G163">
            <v>24934</v>
          </cell>
          <cell r="H163">
            <v>6223</v>
          </cell>
          <cell r="I163">
            <v>31157</v>
          </cell>
          <cell r="J163">
            <v>3559</v>
          </cell>
          <cell r="K163">
            <v>10111</v>
          </cell>
          <cell r="L163">
            <v>44827</v>
          </cell>
          <cell r="M163">
            <v>12816</v>
          </cell>
          <cell r="N163">
            <v>128955</v>
          </cell>
          <cell r="O163">
            <v>15513</v>
          </cell>
          <cell r="P163">
            <v>-207</v>
          </cell>
          <cell r="Q163">
            <v>144262</v>
          </cell>
          <cell r="R163">
            <v>0.9</v>
          </cell>
          <cell r="S163">
            <v>0.5</v>
          </cell>
          <cell r="T163">
            <v>0.9</v>
          </cell>
          <cell r="U163">
            <v>2.5</v>
          </cell>
          <cell r="V163">
            <v>4.8</v>
          </cell>
          <cell r="W163">
            <v>2.9</v>
          </cell>
          <cell r="X163">
            <v>2.7</v>
          </cell>
          <cell r="Y163">
            <v>2.9</v>
          </cell>
          <cell r="Z163">
            <v>1.5</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O163">
            <v>3563</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E163">
            <v>1.6</v>
          </cell>
          <cell r="BF163">
            <v>1</v>
          </cell>
          <cell r="BG163">
            <v>2</v>
          </cell>
          <cell r="BH163">
            <v>4.5999999999999996</v>
          </cell>
          <cell r="BI163">
            <v>1</v>
          </cell>
          <cell r="BJ163">
            <v>-2.5</v>
          </cell>
          <cell r="BK163">
            <v>0.7</v>
          </cell>
          <cell r="BL163">
            <v>64114</v>
          </cell>
          <cell r="BM163">
            <v>6746</v>
          </cell>
          <cell r="BN163">
            <v>70859</v>
          </cell>
          <cell r="BO163">
            <v>20949</v>
          </cell>
          <cell r="BP163">
            <v>5075</v>
          </cell>
          <cell r="BQ163">
            <v>26023</v>
          </cell>
          <cell r="BR163">
            <v>6238</v>
          </cell>
          <cell r="BS163">
            <v>32261</v>
          </cell>
          <cell r="BT163">
            <v>3563</v>
          </cell>
          <cell r="BU163">
            <v>10069</v>
          </cell>
          <cell r="BV163">
            <v>45894</v>
          </cell>
          <cell r="BW163">
            <v>11780</v>
          </cell>
          <cell r="BX163">
            <v>128534</v>
          </cell>
          <cell r="BY163">
            <v>15091</v>
          </cell>
          <cell r="BZ163">
            <v>-606</v>
          </cell>
          <cell r="CA163">
            <v>143019</v>
          </cell>
          <cell r="CB163">
            <v>0</v>
          </cell>
          <cell r="CC163">
            <v>0</v>
          </cell>
          <cell r="CD163">
            <v>0</v>
          </cell>
          <cell r="CE163">
            <v>0</v>
          </cell>
          <cell r="CF163">
            <v>0</v>
          </cell>
          <cell r="CG163">
            <v>0</v>
          </cell>
          <cell r="CH163">
            <v>0</v>
          </cell>
          <cell r="CI163">
            <v>0</v>
          </cell>
          <cell r="CJ163">
            <v>0</v>
          </cell>
          <cell r="CK163">
            <v>1</v>
          </cell>
          <cell r="CL163">
            <v>-18</v>
          </cell>
          <cell r="CM163">
            <v>-17</v>
          </cell>
        </row>
        <row r="164">
          <cell r="A164">
            <v>35765</v>
          </cell>
          <cell r="B164">
            <v>65020</v>
          </cell>
          <cell r="C164">
            <v>6806</v>
          </cell>
          <cell r="D164">
            <v>71827</v>
          </cell>
          <cell r="E164">
            <v>20407</v>
          </cell>
          <cell r="F164">
            <v>5013</v>
          </cell>
          <cell r="G164">
            <v>25420</v>
          </cell>
          <cell r="H164">
            <v>6378</v>
          </cell>
          <cell r="I164">
            <v>31798</v>
          </cell>
          <cell r="J164">
            <v>3609</v>
          </cell>
          <cell r="K164">
            <v>10256</v>
          </cell>
          <cell r="L164">
            <v>45663</v>
          </cell>
          <cell r="M164">
            <v>13169</v>
          </cell>
          <cell r="N164">
            <v>130659</v>
          </cell>
          <cell r="O164">
            <v>15632</v>
          </cell>
          <cell r="P164">
            <v>190</v>
          </cell>
          <cell r="Q164">
            <v>146481</v>
          </cell>
          <cell r="R164">
            <v>0.8</v>
          </cell>
          <cell r="S164">
            <v>0.4</v>
          </cell>
          <cell r="T164">
            <v>0.7</v>
          </cell>
          <cell r="U164">
            <v>1.9</v>
          </cell>
          <cell r="V164">
            <v>2.2999999999999998</v>
          </cell>
          <cell r="W164">
            <v>1.9</v>
          </cell>
          <cell r="X164">
            <v>2.5</v>
          </cell>
          <cell r="Y164">
            <v>2.1</v>
          </cell>
          <cell r="Z164">
            <v>1.4</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O164">
            <v>3609</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E164">
            <v>1.3</v>
          </cell>
          <cell r="BF164">
            <v>1.8</v>
          </cell>
          <cell r="BG164">
            <v>1</v>
          </cell>
          <cell r="BH164">
            <v>3.4</v>
          </cell>
          <cell r="BI164">
            <v>1.3</v>
          </cell>
          <cell r="BJ164">
            <v>3.8</v>
          </cell>
          <cell r="BK164">
            <v>2.7</v>
          </cell>
          <cell r="BL164">
            <v>67116</v>
          </cell>
          <cell r="BM164">
            <v>7022</v>
          </cell>
          <cell r="BN164">
            <v>74138</v>
          </cell>
          <cell r="BO164">
            <v>21962</v>
          </cell>
          <cell r="BP164">
            <v>4901</v>
          </cell>
          <cell r="BQ164">
            <v>26864</v>
          </cell>
          <cell r="BR164">
            <v>6378</v>
          </cell>
          <cell r="BS164">
            <v>33242</v>
          </cell>
          <cell r="BT164">
            <v>3609</v>
          </cell>
          <cell r="BU164">
            <v>10255</v>
          </cell>
          <cell r="BV164">
            <v>47106</v>
          </cell>
          <cell r="BW164">
            <v>15982</v>
          </cell>
          <cell r="BX164">
            <v>137226</v>
          </cell>
          <cell r="BY164">
            <v>16127</v>
          </cell>
          <cell r="BZ164">
            <v>1132</v>
          </cell>
          <cell r="CA164">
            <v>154484</v>
          </cell>
          <cell r="CB164">
            <v>0</v>
          </cell>
          <cell r="CC164">
            <v>0</v>
          </cell>
          <cell r="CD164">
            <v>0</v>
          </cell>
          <cell r="CE164">
            <v>0</v>
          </cell>
          <cell r="CF164">
            <v>1</v>
          </cell>
          <cell r="CG164">
            <v>0</v>
          </cell>
          <cell r="CH164">
            <v>0</v>
          </cell>
          <cell r="CI164">
            <v>0</v>
          </cell>
          <cell r="CJ164">
            <v>0</v>
          </cell>
          <cell r="CK164">
            <v>0</v>
          </cell>
          <cell r="CL164">
            <v>-10</v>
          </cell>
          <cell r="CM164">
            <v>-9</v>
          </cell>
        </row>
        <row r="165">
          <cell r="A165">
            <v>35855</v>
          </cell>
          <cell r="B165">
            <v>65791</v>
          </cell>
          <cell r="C165">
            <v>6894</v>
          </cell>
          <cell r="D165">
            <v>72685</v>
          </cell>
          <cell r="E165">
            <v>20668</v>
          </cell>
          <cell r="F165">
            <v>4971</v>
          </cell>
          <cell r="G165">
            <v>25638</v>
          </cell>
          <cell r="H165">
            <v>6507</v>
          </cell>
          <cell r="I165">
            <v>32145</v>
          </cell>
          <cell r="J165">
            <v>3659</v>
          </cell>
          <cell r="K165">
            <v>10406</v>
          </cell>
          <cell r="L165">
            <v>46210</v>
          </cell>
          <cell r="M165">
            <v>13261</v>
          </cell>
          <cell r="N165">
            <v>132156</v>
          </cell>
          <cell r="O165">
            <v>15861</v>
          </cell>
          <cell r="P165">
            <v>178</v>
          </cell>
          <cell r="Q165">
            <v>148195</v>
          </cell>
          <cell r="R165">
            <v>1.2</v>
          </cell>
          <cell r="S165">
            <v>1.3</v>
          </cell>
          <cell r="T165">
            <v>1.2</v>
          </cell>
          <cell r="U165">
            <v>1.3</v>
          </cell>
          <cell r="V165">
            <v>-0.8</v>
          </cell>
          <cell r="W165">
            <v>0.9</v>
          </cell>
          <cell r="X165">
            <v>2</v>
          </cell>
          <cell r="Y165">
            <v>1.1000000000000001</v>
          </cell>
          <cell r="Z165">
            <v>1.4</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O165">
            <v>3658</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E165">
            <v>1.3</v>
          </cell>
          <cell r="BF165">
            <v>1.4</v>
          </cell>
          <cell r="BG165">
            <v>2.6</v>
          </cell>
          <cell r="BH165">
            <v>-1.4</v>
          </cell>
          <cell r="BI165">
            <v>1.3</v>
          </cell>
          <cell r="BJ165">
            <v>1</v>
          </cell>
          <cell r="BK165">
            <v>0.7</v>
          </cell>
          <cell r="BL165">
            <v>64243</v>
          </cell>
          <cell r="BM165">
            <v>6715</v>
          </cell>
          <cell r="BN165">
            <v>70959</v>
          </cell>
          <cell r="BO165">
            <v>18962</v>
          </cell>
          <cell r="BP165">
            <v>5146</v>
          </cell>
          <cell r="BQ165">
            <v>24108</v>
          </cell>
          <cell r="BR165">
            <v>6506</v>
          </cell>
          <cell r="BS165">
            <v>30614</v>
          </cell>
          <cell r="BT165">
            <v>3658</v>
          </cell>
          <cell r="BU165">
            <v>10408</v>
          </cell>
          <cell r="BV165">
            <v>44680</v>
          </cell>
          <cell r="BW165">
            <v>12163</v>
          </cell>
          <cell r="BX165">
            <v>127801</v>
          </cell>
          <cell r="BY165">
            <v>15870</v>
          </cell>
          <cell r="BZ165">
            <v>-1379</v>
          </cell>
          <cell r="CA165">
            <v>142292</v>
          </cell>
          <cell r="CB165">
            <v>0</v>
          </cell>
          <cell r="CC165">
            <v>0</v>
          </cell>
          <cell r="CD165">
            <v>0</v>
          </cell>
          <cell r="CE165">
            <v>0</v>
          </cell>
          <cell r="CF165">
            <v>-1</v>
          </cell>
          <cell r="CG165">
            <v>0</v>
          </cell>
          <cell r="CH165">
            <v>0</v>
          </cell>
          <cell r="CI165">
            <v>0</v>
          </cell>
          <cell r="CJ165">
            <v>0</v>
          </cell>
          <cell r="CK165">
            <v>0</v>
          </cell>
          <cell r="CL165">
            <v>-7</v>
          </cell>
          <cell r="CM165">
            <v>-6</v>
          </cell>
        </row>
        <row r="166">
          <cell r="A166">
            <v>35947</v>
          </cell>
          <cell r="B166">
            <v>67002</v>
          </cell>
          <cell r="C166">
            <v>7057</v>
          </cell>
          <cell r="D166">
            <v>74059</v>
          </cell>
          <cell r="E166">
            <v>21107</v>
          </cell>
          <cell r="F166">
            <v>4759</v>
          </cell>
          <cell r="G166">
            <v>25867</v>
          </cell>
          <cell r="H166">
            <v>6609</v>
          </cell>
          <cell r="I166">
            <v>32476</v>
          </cell>
          <cell r="J166">
            <v>3709</v>
          </cell>
          <cell r="K166">
            <v>10554</v>
          </cell>
          <cell r="L166">
            <v>46739</v>
          </cell>
          <cell r="M166">
            <v>13205</v>
          </cell>
          <cell r="N166">
            <v>134003</v>
          </cell>
          <cell r="O166">
            <v>16147</v>
          </cell>
          <cell r="P166">
            <v>-161</v>
          </cell>
          <cell r="Q166">
            <v>149988</v>
          </cell>
          <cell r="R166">
            <v>1.8</v>
          </cell>
          <cell r="S166">
            <v>2.4</v>
          </cell>
          <cell r="T166">
            <v>1.9</v>
          </cell>
          <cell r="U166">
            <v>2.1</v>
          </cell>
          <cell r="V166">
            <v>-4.3</v>
          </cell>
          <cell r="W166">
            <v>0.9</v>
          </cell>
          <cell r="X166">
            <v>1.6</v>
          </cell>
          <cell r="Y166">
            <v>1</v>
          </cell>
          <cell r="Z166">
            <v>1.4</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O166">
            <v>3708</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E166">
            <v>1.4</v>
          </cell>
          <cell r="BF166">
            <v>1.4</v>
          </cell>
          <cell r="BG166">
            <v>0.1</v>
          </cell>
          <cell r="BH166">
            <v>2.1</v>
          </cell>
          <cell r="BI166">
            <v>1.1000000000000001</v>
          </cell>
          <cell r="BJ166">
            <v>-0.7</v>
          </cell>
          <cell r="BK166">
            <v>0.8</v>
          </cell>
          <cell r="BL166">
            <v>66280</v>
          </cell>
          <cell r="BM166">
            <v>6978</v>
          </cell>
          <cell r="BN166">
            <v>73258</v>
          </cell>
          <cell r="BO166">
            <v>20441</v>
          </cell>
          <cell r="BP166">
            <v>4443</v>
          </cell>
          <cell r="BQ166">
            <v>24884</v>
          </cell>
          <cell r="BR166">
            <v>6622</v>
          </cell>
          <cell r="BS166">
            <v>31506</v>
          </cell>
          <cell r="BT166">
            <v>3708</v>
          </cell>
          <cell r="BU166">
            <v>10582</v>
          </cell>
          <cell r="BV166">
            <v>45795</v>
          </cell>
          <cell r="BW166">
            <v>12762</v>
          </cell>
          <cell r="BX166">
            <v>131815</v>
          </cell>
          <cell r="BY166">
            <v>15634</v>
          </cell>
          <cell r="BZ166">
            <v>853</v>
          </cell>
          <cell r="CA166">
            <v>148302</v>
          </cell>
          <cell r="CB166">
            <v>0</v>
          </cell>
          <cell r="CC166">
            <v>0</v>
          </cell>
          <cell r="CD166">
            <v>0</v>
          </cell>
          <cell r="CE166">
            <v>0</v>
          </cell>
          <cell r="CF166">
            <v>0</v>
          </cell>
          <cell r="CG166">
            <v>0</v>
          </cell>
          <cell r="CH166">
            <v>0</v>
          </cell>
          <cell r="CI166">
            <v>0</v>
          </cell>
          <cell r="CJ166">
            <v>0</v>
          </cell>
          <cell r="CK166">
            <v>0</v>
          </cell>
          <cell r="CL166">
            <v>10</v>
          </cell>
          <cell r="CM166">
            <v>10</v>
          </cell>
        </row>
        <row r="167">
          <cell r="A167">
            <v>36039</v>
          </cell>
          <cell r="B167">
            <v>68169</v>
          </cell>
          <cell r="C167">
            <v>7229</v>
          </cell>
          <cell r="D167">
            <v>75398</v>
          </cell>
          <cell r="E167">
            <v>21917</v>
          </cell>
          <cell r="F167">
            <v>4496</v>
          </cell>
          <cell r="G167">
            <v>26413</v>
          </cell>
          <cell r="H167">
            <v>6705</v>
          </cell>
          <cell r="I167">
            <v>33118</v>
          </cell>
          <cell r="J167">
            <v>3762</v>
          </cell>
          <cell r="K167">
            <v>10690</v>
          </cell>
          <cell r="L167">
            <v>47569</v>
          </cell>
          <cell r="M167">
            <v>13132</v>
          </cell>
          <cell r="N167">
            <v>136099</v>
          </cell>
          <cell r="O167">
            <v>16315</v>
          </cell>
          <cell r="P167">
            <v>-308</v>
          </cell>
          <cell r="Q167">
            <v>152106</v>
          </cell>
          <cell r="R167">
            <v>1.7</v>
          </cell>
          <cell r="S167">
            <v>2.4</v>
          </cell>
          <cell r="T167">
            <v>1.8</v>
          </cell>
          <cell r="U167">
            <v>3.8</v>
          </cell>
          <cell r="V167">
            <v>-5.5</v>
          </cell>
          <cell r="W167">
            <v>2.1</v>
          </cell>
          <cell r="X167">
            <v>1.4</v>
          </cell>
          <cell r="Y167">
            <v>2</v>
          </cell>
          <cell r="Z167">
            <v>1.4</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O167">
            <v>3764</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E167">
            <v>1.5</v>
          </cell>
          <cell r="BF167">
            <v>1.3</v>
          </cell>
          <cell r="BG167">
            <v>1.3</v>
          </cell>
          <cell r="BH167">
            <v>-3.4</v>
          </cell>
          <cell r="BI167">
            <v>1.8</v>
          </cell>
          <cell r="BJ167">
            <v>5.6</v>
          </cell>
          <cell r="BK167">
            <v>1.8</v>
          </cell>
          <cell r="BL167">
            <v>68499</v>
          </cell>
          <cell r="BM167">
            <v>7281</v>
          </cell>
          <cell r="BN167">
            <v>75779</v>
          </cell>
          <cell r="BO167">
            <v>22176</v>
          </cell>
          <cell r="BP167">
            <v>4759</v>
          </cell>
          <cell r="BQ167">
            <v>26935</v>
          </cell>
          <cell r="BR167">
            <v>6695</v>
          </cell>
          <cell r="BS167">
            <v>33630</v>
          </cell>
          <cell r="BT167">
            <v>3764</v>
          </cell>
          <cell r="BU167">
            <v>10673</v>
          </cell>
          <cell r="BV167">
            <v>48067</v>
          </cell>
          <cell r="BW167">
            <v>11737</v>
          </cell>
          <cell r="BX167">
            <v>135583</v>
          </cell>
          <cell r="BY167">
            <v>16566</v>
          </cell>
          <cell r="BZ167">
            <v>-1005</v>
          </cell>
          <cell r="CA167">
            <v>151144</v>
          </cell>
          <cell r="CB167">
            <v>1</v>
          </cell>
          <cell r="CC167">
            <v>0</v>
          </cell>
          <cell r="CD167">
            <v>0</v>
          </cell>
          <cell r="CE167">
            <v>0</v>
          </cell>
          <cell r="CF167">
            <v>0</v>
          </cell>
          <cell r="CG167">
            <v>0</v>
          </cell>
          <cell r="CH167">
            <v>0</v>
          </cell>
          <cell r="CI167">
            <v>0</v>
          </cell>
          <cell r="CJ167">
            <v>0</v>
          </cell>
          <cell r="CK167">
            <v>0</v>
          </cell>
          <cell r="CL167">
            <v>23</v>
          </cell>
          <cell r="CM167">
            <v>23</v>
          </cell>
        </row>
        <row r="168">
          <cell r="A168">
            <v>36130</v>
          </cell>
          <cell r="B168">
            <v>69148</v>
          </cell>
          <cell r="C168">
            <v>7370</v>
          </cell>
          <cell r="D168">
            <v>76518</v>
          </cell>
          <cell r="E168">
            <v>22548</v>
          </cell>
          <cell r="F168">
            <v>4429</v>
          </cell>
          <cell r="G168">
            <v>26977</v>
          </cell>
          <cell r="H168">
            <v>6812</v>
          </cell>
          <cell r="I168">
            <v>33789</v>
          </cell>
          <cell r="J168">
            <v>3814</v>
          </cell>
          <cell r="K168">
            <v>10822</v>
          </cell>
          <cell r="L168">
            <v>48425</v>
          </cell>
          <cell r="M168">
            <v>12998</v>
          </cell>
          <cell r="N168">
            <v>137942</v>
          </cell>
          <cell r="O168">
            <v>16399</v>
          </cell>
          <cell r="P168">
            <v>-4</v>
          </cell>
          <cell r="Q168">
            <v>154337</v>
          </cell>
          <cell r="R168">
            <v>1.4</v>
          </cell>
          <cell r="S168">
            <v>2</v>
          </cell>
          <cell r="T168">
            <v>1.5</v>
          </cell>
          <cell r="U168">
            <v>2.9</v>
          </cell>
          <cell r="V168">
            <v>-1.5</v>
          </cell>
          <cell r="W168">
            <v>2.1</v>
          </cell>
          <cell r="X168">
            <v>1.6</v>
          </cell>
          <cell r="Y168">
            <v>2</v>
          </cell>
          <cell r="Z168">
            <v>1.4</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O168">
            <v>3814</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E168">
            <v>1.3</v>
          </cell>
          <cell r="BF168">
            <v>1.2</v>
          </cell>
          <cell r="BG168">
            <v>2.8</v>
          </cell>
          <cell r="BH168">
            <v>1.9</v>
          </cell>
          <cell r="BI168">
            <v>1.5</v>
          </cell>
          <cell r="BJ168">
            <v>-2.4</v>
          </cell>
          <cell r="BK168">
            <v>1.9</v>
          </cell>
          <cell r="BL168">
            <v>71154</v>
          </cell>
          <cell r="BM168">
            <v>7589</v>
          </cell>
          <cell r="BN168">
            <v>78742</v>
          </cell>
          <cell r="BO168">
            <v>24742</v>
          </cell>
          <cell r="BP168">
            <v>4255</v>
          </cell>
          <cell r="BQ168">
            <v>28997</v>
          </cell>
          <cell r="BR168">
            <v>6810</v>
          </cell>
          <cell r="BS168">
            <v>35807</v>
          </cell>
          <cell r="BT168">
            <v>3814</v>
          </cell>
          <cell r="BU168">
            <v>10813</v>
          </cell>
          <cell r="BV168">
            <v>50433</v>
          </cell>
          <cell r="BW168">
            <v>15697</v>
          </cell>
          <cell r="BX168">
            <v>144872</v>
          </cell>
          <cell r="BY168">
            <v>16678</v>
          </cell>
          <cell r="BZ168">
            <v>357</v>
          </cell>
          <cell r="CA168">
            <v>161908</v>
          </cell>
          <cell r="CB168">
            <v>0</v>
          </cell>
          <cell r="CC168">
            <v>0</v>
          </cell>
          <cell r="CD168">
            <v>0</v>
          </cell>
          <cell r="CE168">
            <v>0</v>
          </cell>
          <cell r="CF168">
            <v>0</v>
          </cell>
          <cell r="CG168">
            <v>0</v>
          </cell>
          <cell r="CH168">
            <v>0</v>
          </cell>
          <cell r="CI168">
            <v>0</v>
          </cell>
          <cell r="CJ168">
            <v>1</v>
          </cell>
          <cell r="CK168">
            <v>0</v>
          </cell>
          <cell r="CL168">
            <v>25</v>
          </cell>
          <cell r="CM168">
            <v>25</v>
          </cell>
        </row>
        <row r="169">
          <cell r="A169">
            <v>36220</v>
          </cell>
          <cell r="B169">
            <v>69807</v>
          </cell>
          <cell r="C169">
            <v>7446</v>
          </cell>
          <cell r="D169">
            <v>77253</v>
          </cell>
          <cell r="E169">
            <v>22616</v>
          </cell>
          <cell r="F169">
            <v>4460</v>
          </cell>
          <cell r="G169">
            <v>27076</v>
          </cell>
          <cell r="H169">
            <v>6959</v>
          </cell>
          <cell r="I169">
            <v>34035</v>
          </cell>
          <cell r="J169">
            <v>3859</v>
          </cell>
          <cell r="K169">
            <v>10972</v>
          </cell>
          <cell r="L169">
            <v>48866</v>
          </cell>
          <cell r="M169">
            <v>12937</v>
          </cell>
          <cell r="N169">
            <v>139055</v>
          </cell>
          <cell r="O169">
            <v>16627</v>
          </cell>
          <cell r="P169">
            <v>427</v>
          </cell>
          <cell r="Q169">
            <v>156109</v>
          </cell>
          <cell r="R169">
            <v>1</v>
          </cell>
          <cell r="S169">
            <v>1</v>
          </cell>
          <cell r="T169">
            <v>1</v>
          </cell>
          <cell r="U169">
            <v>0.3</v>
          </cell>
          <cell r="V169">
            <v>0.7</v>
          </cell>
          <cell r="W169">
            <v>0.4</v>
          </cell>
          <cell r="X169">
            <v>2.2000000000000002</v>
          </cell>
          <cell r="Y169">
            <v>0.7</v>
          </cell>
          <cell r="Z169">
            <v>1.2</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O169">
            <v>3860</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E169">
            <v>1.2</v>
          </cell>
          <cell r="BF169">
            <v>1.3</v>
          </cell>
          <cell r="BG169">
            <v>2.2999999999999998</v>
          </cell>
          <cell r="BH169">
            <v>-1.8</v>
          </cell>
          <cell r="BI169">
            <v>1.1000000000000001</v>
          </cell>
          <cell r="BJ169">
            <v>0.8</v>
          </cell>
          <cell r="BK169">
            <v>0.9</v>
          </cell>
          <cell r="BL169">
            <v>68083</v>
          </cell>
          <cell r="BM169">
            <v>7255</v>
          </cell>
          <cell r="BN169">
            <v>75338</v>
          </cell>
          <cell r="BO169">
            <v>21302</v>
          </cell>
          <cell r="BP169">
            <v>4653</v>
          </cell>
          <cell r="BQ169">
            <v>25955</v>
          </cell>
          <cell r="BR169">
            <v>6956</v>
          </cell>
          <cell r="BS169">
            <v>32911</v>
          </cell>
          <cell r="BT169">
            <v>3860</v>
          </cell>
          <cell r="BU169">
            <v>10971</v>
          </cell>
          <cell r="BV169">
            <v>47742</v>
          </cell>
          <cell r="BW169">
            <v>11991</v>
          </cell>
          <cell r="BX169">
            <v>135072</v>
          </cell>
          <cell r="BY169">
            <v>16388</v>
          </cell>
          <cell r="BZ169">
            <v>-820</v>
          </cell>
          <cell r="CA169">
            <v>150640</v>
          </cell>
          <cell r="CB169">
            <v>0</v>
          </cell>
          <cell r="CC169">
            <v>0</v>
          </cell>
          <cell r="CD169">
            <v>0</v>
          </cell>
          <cell r="CE169">
            <v>0</v>
          </cell>
          <cell r="CF169">
            <v>0</v>
          </cell>
          <cell r="CG169">
            <v>0</v>
          </cell>
          <cell r="CH169">
            <v>0</v>
          </cell>
          <cell r="CI169">
            <v>0</v>
          </cell>
          <cell r="CJ169">
            <v>0</v>
          </cell>
          <cell r="CK169">
            <v>0</v>
          </cell>
          <cell r="CL169">
            <v>22</v>
          </cell>
          <cell r="CM169">
            <v>22</v>
          </cell>
        </row>
        <row r="170">
          <cell r="A170">
            <v>36312</v>
          </cell>
          <cell r="B170">
            <v>70496</v>
          </cell>
          <cell r="C170">
            <v>7494</v>
          </cell>
          <cell r="D170">
            <v>77990</v>
          </cell>
          <cell r="E170">
            <v>22354</v>
          </cell>
          <cell r="F170">
            <v>4485</v>
          </cell>
          <cell r="G170">
            <v>26839</v>
          </cell>
          <cell r="H170">
            <v>7151</v>
          </cell>
          <cell r="I170">
            <v>33990</v>
          </cell>
          <cell r="J170">
            <v>3895</v>
          </cell>
          <cell r="K170">
            <v>11153</v>
          </cell>
          <cell r="L170">
            <v>49037</v>
          </cell>
          <cell r="M170">
            <v>13021</v>
          </cell>
          <cell r="N170">
            <v>140048</v>
          </cell>
          <cell r="O170">
            <v>17027</v>
          </cell>
          <cell r="P170">
            <v>602</v>
          </cell>
          <cell r="Q170">
            <v>157677</v>
          </cell>
          <cell r="R170">
            <v>1</v>
          </cell>
          <cell r="S170">
            <v>0.6</v>
          </cell>
          <cell r="T170">
            <v>1</v>
          </cell>
          <cell r="U170">
            <v>-1.2</v>
          </cell>
          <cell r="V170">
            <v>0.6</v>
          </cell>
          <cell r="W170">
            <v>-0.9</v>
          </cell>
          <cell r="X170">
            <v>2.8</v>
          </cell>
          <cell r="Y170">
            <v>-0.1</v>
          </cell>
          <cell r="Z170">
            <v>0.9</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O170">
            <v>3901</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E170">
            <v>1.1000000000000001</v>
          </cell>
          <cell r="BF170">
            <v>1.5</v>
          </cell>
          <cell r="BG170">
            <v>-2.4</v>
          </cell>
          <cell r="BH170">
            <v>-1.7</v>
          </cell>
          <cell r="BI170">
            <v>-0.1</v>
          </cell>
          <cell r="BJ170">
            <v>2.9</v>
          </cell>
          <cell r="BK170">
            <v>0.6</v>
          </cell>
          <cell r="BL170">
            <v>70363</v>
          </cell>
          <cell r="BM170">
            <v>7486</v>
          </cell>
          <cell r="BN170">
            <v>77849</v>
          </cell>
          <cell r="BO170">
            <v>21319</v>
          </cell>
          <cell r="BP170">
            <v>4185</v>
          </cell>
          <cell r="BQ170">
            <v>25504</v>
          </cell>
          <cell r="BR170">
            <v>7132</v>
          </cell>
          <cell r="BS170">
            <v>32636</v>
          </cell>
          <cell r="BT170">
            <v>3901</v>
          </cell>
          <cell r="BU170">
            <v>11166</v>
          </cell>
          <cell r="BV170">
            <v>47703</v>
          </cell>
          <cell r="BW170">
            <v>12367</v>
          </cell>
          <cell r="BX170">
            <v>137920</v>
          </cell>
          <cell r="BY170">
            <v>16722</v>
          </cell>
          <cell r="BZ170">
            <v>1468</v>
          </cell>
          <cell r="CA170">
            <v>156109</v>
          </cell>
          <cell r="CB170">
            <v>-1</v>
          </cell>
          <cell r="CC170">
            <v>0</v>
          </cell>
          <cell r="CD170">
            <v>0</v>
          </cell>
          <cell r="CE170">
            <v>0</v>
          </cell>
          <cell r="CF170">
            <v>1</v>
          </cell>
          <cell r="CG170">
            <v>0</v>
          </cell>
          <cell r="CH170">
            <v>0</v>
          </cell>
          <cell r="CI170">
            <v>0</v>
          </cell>
          <cell r="CJ170">
            <v>0</v>
          </cell>
          <cell r="CK170">
            <v>0</v>
          </cell>
          <cell r="CL170">
            <v>23</v>
          </cell>
          <cell r="CM170">
            <v>23</v>
          </cell>
        </row>
        <row r="171">
          <cell r="A171">
            <v>36404</v>
          </cell>
          <cell r="B171">
            <v>71573</v>
          </cell>
          <cell r="C171">
            <v>7574</v>
          </cell>
          <cell r="D171">
            <v>79147</v>
          </cell>
          <cell r="E171">
            <v>22773</v>
          </cell>
          <cell r="F171">
            <v>4524</v>
          </cell>
          <cell r="G171">
            <v>27297</v>
          </cell>
          <cell r="H171">
            <v>7360</v>
          </cell>
          <cell r="I171">
            <v>34657</v>
          </cell>
          <cell r="J171">
            <v>3926</v>
          </cell>
          <cell r="K171">
            <v>11355</v>
          </cell>
          <cell r="L171">
            <v>49938</v>
          </cell>
          <cell r="M171">
            <v>13211</v>
          </cell>
          <cell r="N171">
            <v>142295</v>
          </cell>
          <cell r="O171">
            <v>17489</v>
          </cell>
          <cell r="P171">
            <v>332</v>
          </cell>
          <cell r="Q171">
            <v>160116</v>
          </cell>
          <cell r="R171">
            <v>1.5</v>
          </cell>
          <cell r="S171">
            <v>1.1000000000000001</v>
          </cell>
          <cell r="T171">
            <v>1.5</v>
          </cell>
          <cell r="U171">
            <v>1.9</v>
          </cell>
          <cell r="V171">
            <v>0.9</v>
          </cell>
          <cell r="W171">
            <v>1.7</v>
          </cell>
          <cell r="X171">
            <v>2.9</v>
          </cell>
          <cell r="Y171">
            <v>2</v>
          </cell>
          <cell r="Z171">
            <v>0.8</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O171">
            <v>3922</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E171">
            <v>0.5</v>
          </cell>
          <cell r="BF171">
            <v>2.2000000000000002</v>
          </cell>
          <cell r="BG171">
            <v>2.2000000000000002</v>
          </cell>
          <cell r="BH171">
            <v>6.4</v>
          </cell>
          <cell r="BI171">
            <v>1.5</v>
          </cell>
          <cell r="BJ171">
            <v>6</v>
          </cell>
          <cell r="BK171">
            <v>1.9</v>
          </cell>
          <cell r="BL171">
            <v>71012</v>
          </cell>
          <cell r="BM171">
            <v>7519</v>
          </cell>
          <cell r="BN171">
            <v>78530</v>
          </cell>
          <cell r="BO171">
            <v>23466</v>
          </cell>
          <cell r="BP171">
            <v>4731</v>
          </cell>
          <cell r="BQ171">
            <v>28197</v>
          </cell>
          <cell r="BR171">
            <v>7377</v>
          </cell>
          <cell r="BS171">
            <v>35574</v>
          </cell>
          <cell r="BT171">
            <v>3922</v>
          </cell>
          <cell r="BU171">
            <v>11348</v>
          </cell>
          <cell r="BV171">
            <v>50844</v>
          </cell>
          <cell r="BW171">
            <v>11835</v>
          </cell>
          <cell r="BX171">
            <v>141209</v>
          </cell>
          <cell r="BY171">
            <v>17747</v>
          </cell>
          <cell r="BZ171">
            <v>544</v>
          </cell>
          <cell r="CA171">
            <v>159501</v>
          </cell>
          <cell r="CB171">
            <v>0</v>
          </cell>
          <cell r="CC171">
            <v>0</v>
          </cell>
          <cell r="CD171">
            <v>-1</v>
          </cell>
          <cell r="CE171">
            <v>0</v>
          </cell>
          <cell r="CF171">
            <v>0</v>
          </cell>
          <cell r="CG171">
            <v>0</v>
          </cell>
          <cell r="CH171">
            <v>0</v>
          </cell>
          <cell r="CI171">
            <v>0</v>
          </cell>
          <cell r="CJ171">
            <v>0</v>
          </cell>
          <cell r="CK171">
            <v>0</v>
          </cell>
          <cell r="CL171">
            <v>9</v>
          </cell>
          <cell r="CM171">
            <v>9</v>
          </cell>
        </row>
        <row r="172">
          <cell r="A172">
            <v>36495</v>
          </cell>
          <cell r="B172">
            <v>72846</v>
          </cell>
          <cell r="C172">
            <v>7689</v>
          </cell>
          <cell r="D172">
            <v>80534</v>
          </cell>
          <cell r="E172">
            <v>24253</v>
          </cell>
          <cell r="F172">
            <v>4641</v>
          </cell>
          <cell r="G172">
            <v>28894</v>
          </cell>
          <cell r="H172">
            <v>7548</v>
          </cell>
          <cell r="I172">
            <v>36442</v>
          </cell>
          <cell r="J172">
            <v>3965</v>
          </cell>
          <cell r="K172">
            <v>11560</v>
          </cell>
          <cell r="L172">
            <v>51967</v>
          </cell>
          <cell r="M172">
            <v>13371</v>
          </cell>
          <cell r="N172">
            <v>145873</v>
          </cell>
          <cell r="O172">
            <v>17652</v>
          </cell>
          <cell r="P172">
            <v>-68</v>
          </cell>
          <cell r="Q172">
            <v>163457</v>
          </cell>
          <cell r="R172">
            <v>1.8</v>
          </cell>
          <cell r="S172">
            <v>1.5</v>
          </cell>
          <cell r="T172">
            <v>1.8</v>
          </cell>
          <cell r="U172">
            <v>6.5</v>
          </cell>
          <cell r="V172">
            <v>2.6</v>
          </cell>
          <cell r="W172">
            <v>5.8</v>
          </cell>
          <cell r="X172">
            <v>2.6</v>
          </cell>
          <cell r="Y172">
            <v>5.2</v>
          </cell>
          <cell r="Z172">
            <v>1</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O172">
            <v>3964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E172">
            <v>1.1000000000000001</v>
          </cell>
          <cell r="BF172">
            <v>1.6</v>
          </cell>
          <cell r="BG172">
            <v>5.2</v>
          </cell>
          <cell r="BH172">
            <v>-2.5</v>
          </cell>
          <cell r="BI172">
            <v>3.1</v>
          </cell>
          <cell r="BJ172">
            <v>-3</v>
          </cell>
          <cell r="BK172">
            <v>1.7</v>
          </cell>
          <cell r="BL172">
            <v>75155</v>
          </cell>
          <cell r="BM172">
            <v>7931</v>
          </cell>
          <cell r="BN172">
            <v>83086</v>
          </cell>
          <cell r="BO172">
            <v>25861</v>
          </cell>
          <cell r="BP172">
            <v>4633</v>
          </cell>
          <cell r="BQ172">
            <v>30495</v>
          </cell>
          <cell r="BR172">
            <v>7553</v>
          </cell>
          <cell r="BS172">
            <v>38048</v>
          </cell>
          <cell r="BT172">
            <v>3964</v>
          </cell>
          <cell r="BU172">
            <v>11539</v>
          </cell>
          <cell r="BV172">
            <v>53550</v>
          </cell>
          <cell r="BW172">
            <v>15584</v>
          </cell>
          <cell r="BX172">
            <v>152220</v>
          </cell>
          <cell r="BY172">
            <v>17819</v>
          </cell>
          <cell r="BZ172">
            <v>242</v>
          </cell>
          <cell r="CA172">
            <v>170281</v>
          </cell>
          <cell r="CB172">
            <v>0</v>
          </cell>
          <cell r="CC172">
            <v>0</v>
          </cell>
          <cell r="CD172">
            <v>0</v>
          </cell>
          <cell r="CE172">
            <v>0</v>
          </cell>
          <cell r="CF172">
            <v>0</v>
          </cell>
          <cell r="CG172">
            <v>0</v>
          </cell>
          <cell r="CH172">
            <v>0</v>
          </cell>
          <cell r="CI172">
            <v>0</v>
          </cell>
          <cell r="CJ172">
            <v>0</v>
          </cell>
          <cell r="CK172">
            <v>-1</v>
          </cell>
          <cell r="CL172">
            <v>-3</v>
          </cell>
          <cell r="CM172">
            <v>-4</v>
          </cell>
        </row>
        <row r="173">
          <cell r="A173">
            <v>36586</v>
          </cell>
          <cell r="B173">
            <v>74162</v>
          </cell>
          <cell r="C173">
            <v>7835</v>
          </cell>
          <cell r="D173">
            <v>81998</v>
          </cell>
          <cell r="E173">
            <v>26244</v>
          </cell>
          <cell r="F173">
            <v>4775</v>
          </cell>
          <cell r="G173">
            <v>31019</v>
          </cell>
          <cell r="H173">
            <v>7688</v>
          </cell>
          <cell r="I173">
            <v>38707</v>
          </cell>
          <cell r="J173">
            <v>4025</v>
          </cell>
          <cell r="K173">
            <v>11732</v>
          </cell>
          <cell r="L173">
            <v>54464</v>
          </cell>
          <cell r="M173">
            <v>13410</v>
          </cell>
          <cell r="N173">
            <v>149871</v>
          </cell>
          <cell r="O173">
            <v>17675</v>
          </cell>
          <cell r="P173">
            <v>-231</v>
          </cell>
          <cell r="Q173">
            <v>167315</v>
          </cell>
          <cell r="R173">
            <v>1.8</v>
          </cell>
          <cell r="S173">
            <v>1.9</v>
          </cell>
          <cell r="T173">
            <v>1.8</v>
          </cell>
          <cell r="U173">
            <v>8.1999999999999993</v>
          </cell>
          <cell r="V173">
            <v>2.9</v>
          </cell>
          <cell r="W173">
            <v>7.4</v>
          </cell>
          <cell r="X173">
            <v>1.8</v>
          </cell>
          <cell r="Y173">
            <v>6.2</v>
          </cell>
          <cell r="Z173">
            <v>1.5</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O173">
            <v>4023</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E173">
            <v>1.5</v>
          </cell>
          <cell r="BF173">
            <v>1.5</v>
          </cell>
          <cell r="BG173">
            <v>5.2</v>
          </cell>
          <cell r="BH173">
            <v>2.5</v>
          </cell>
          <cell r="BI173">
            <v>3</v>
          </cell>
          <cell r="BJ173">
            <v>2.7</v>
          </cell>
          <cell r="BK173">
            <v>3</v>
          </cell>
          <cell r="BL173">
            <v>72677</v>
          </cell>
          <cell r="BM173">
            <v>7665</v>
          </cell>
          <cell r="BN173">
            <v>80342</v>
          </cell>
          <cell r="BO173">
            <v>24852</v>
          </cell>
          <cell r="BP173">
            <v>4830</v>
          </cell>
          <cell r="BQ173">
            <v>29682</v>
          </cell>
          <cell r="BR173">
            <v>7691</v>
          </cell>
          <cell r="BS173">
            <v>37373</v>
          </cell>
          <cell r="BT173">
            <v>4023</v>
          </cell>
          <cell r="BU173">
            <v>11734</v>
          </cell>
          <cell r="BV173">
            <v>53130</v>
          </cell>
          <cell r="BW173">
            <v>12893</v>
          </cell>
          <cell r="BX173">
            <v>146366</v>
          </cell>
          <cell r="BY173">
            <v>17781</v>
          </cell>
          <cell r="BZ173">
            <v>-1526</v>
          </cell>
          <cell r="CA173">
            <v>162620</v>
          </cell>
          <cell r="CB173">
            <v>0</v>
          </cell>
          <cell r="CC173">
            <v>0</v>
          </cell>
          <cell r="CD173">
            <v>0</v>
          </cell>
          <cell r="CE173">
            <v>0</v>
          </cell>
          <cell r="CF173">
            <v>0</v>
          </cell>
          <cell r="CG173">
            <v>0</v>
          </cell>
          <cell r="CH173">
            <v>0</v>
          </cell>
          <cell r="CI173">
            <v>0</v>
          </cell>
          <cell r="CJ173">
            <v>0</v>
          </cell>
          <cell r="CK173">
            <v>-1</v>
          </cell>
          <cell r="CL173">
            <v>-8</v>
          </cell>
          <cell r="CM173">
            <v>-8</v>
          </cell>
        </row>
        <row r="174">
          <cell r="A174">
            <v>36678</v>
          </cell>
          <cell r="B174">
            <v>75346</v>
          </cell>
          <cell r="C174">
            <v>7991</v>
          </cell>
          <cell r="D174">
            <v>83337</v>
          </cell>
          <cell r="E174">
            <v>27456</v>
          </cell>
          <cell r="F174">
            <v>4850</v>
          </cell>
          <cell r="G174">
            <v>32307</v>
          </cell>
          <cell r="H174">
            <v>7784</v>
          </cell>
          <cell r="I174">
            <v>40091</v>
          </cell>
          <cell r="J174">
            <v>4108</v>
          </cell>
          <cell r="K174">
            <v>11847</v>
          </cell>
          <cell r="L174">
            <v>56045</v>
          </cell>
          <cell r="M174">
            <v>13222</v>
          </cell>
          <cell r="N174">
            <v>152604</v>
          </cell>
          <cell r="O174">
            <v>18041</v>
          </cell>
          <cell r="P174">
            <v>-196</v>
          </cell>
          <cell r="Q174">
            <v>170449</v>
          </cell>
          <cell r="R174">
            <v>1.6</v>
          </cell>
          <cell r="S174">
            <v>2</v>
          </cell>
          <cell r="T174">
            <v>1.6</v>
          </cell>
          <cell r="U174">
            <v>4.5999999999999996</v>
          </cell>
          <cell r="V174">
            <v>1.6</v>
          </cell>
          <cell r="W174">
            <v>4.2</v>
          </cell>
          <cell r="X174">
            <v>1.3</v>
          </cell>
          <cell r="Y174">
            <v>3.6</v>
          </cell>
          <cell r="Z174">
            <v>2.1</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O174">
            <v>4100</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E174">
            <v>1.9</v>
          </cell>
          <cell r="BF174">
            <v>1.4</v>
          </cell>
          <cell r="BG174">
            <v>2.2999999999999998</v>
          </cell>
          <cell r="BH174">
            <v>-3.1</v>
          </cell>
          <cell r="BI174">
            <v>1.2</v>
          </cell>
          <cell r="BJ174">
            <v>-0.4</v>
          </cell>
          <cell r="BK174">
            <v>1.2</v>
          </cell>
          <cell r="BL174">
            <v>74780</v>
          </cell>
          <cell r="BM174">
            <v>7924</v>
          </cell>
          <cell r="BN174">
            <v>82704</v>
          </cell>
          <cell r="BO174">
            <v>26079</v>
          </cell>
          <cell r="BP174">
            <v>4516</v>
          </cell>
          <cell r="BQ174">
            <v>30596</v>
          </cell>
          <cell r="BR174">
            <v>7789</v>
          </cell>
          <cell r="BS174">
            <v>38385</v>
          </cell>
          <cell r="BT174">
            <v>4100</v>
          </cell>
          <cell r="BU174">
            <v>11925</v>
          </cell>
          <cell r="BV174">
            <v>54410</v>
          </cell>
          <cell r="BW174">
            <v>13023</v>
          </cell>
          <cell r="BX174">
            <v>150138</v>
          </cell>
          <cell r="BY174">
            <v>17580</v>
          </cell>
          <cell r="BZ174">
            <v>739</v>
          </cell>
          <cell r="CA174">
            <v>168457</v>
          </cell>
          <cell r="CB174">
            <v>0</v>
          </cell>
          <cell r="CC174">
            <v>0</v>
          </cell>
          <cell r="CD174">
            <v>0</v>
          </cell>
          <cell r="CE174">
            <v>0</v>
          </cell>
          <cell r="CF174">
            <v>0</v>
          </cell>
          <cell r="CG174">
            <v>0</v>
          </cell>
          <cell r="CH174">
            <v>0</v>
          </cell>
          <cell r="CI174">
            <v>0</v>
          </cell>
          <cell r="CJ174">
            <v>0</v>
          </cell>
          <cell r="CK174">
            <v>0</v>
          </cell>
          <cell r="CL174">
            <v>-9</v>
          </cell>
          <cell r="CM174">
            <v>-10</v>
          </cell>
        </row>
        <row r="175">
          <cell r="A175">
            <v>36770</v>
          </cell>
          <cell r="B175">
            <v>76413</v>
          </cell>
          <cell r="C175">
            <v>8150</v>
          </cell>
          <cell r="D175">
            <v>84564</v>
          </cell>
          <cell r="E175">
            <v>27823</v>
          </cell>
          <cell r="F175">
            <v>4797</v>
          </cell>
          <cell r="G175">
            <v>32620</v>
          </cell>
          <cell r="H175">
            <v>7867</v>
          </cell>
          <cell r="I175">
            <v>40487</v>
          </cell>
          <cell r="J175">
            <v>4199</v>
          </cell>
          <cell r="K175">
            <v>11921</v>
          </cell>
          <cell r="L175">
            <v>56607</v>
          </cell>
          <cell r="M175">
            <v>12973</v>
          </cell>
          <cell r="N175">
            <v>154144</v>
          </cell>
          <cell r="O175">
            <v>18902</v>
          </cell>
          <cell r="P175">
            <v>-264</v>
          </cell>
          <cell r="Q175">
            <v>172782</v>
          </cell>
          <cell r="R175">
            <v>1.4</v>
          </cell>
          <cell r="S175">
            <v>2</v>
          </cell>
          <cell r="T175">
            <v>1.5</v>
          </cell>
          <cell r="U175">
            <v>1.3</v>
          </cell>
          <cell r="V175">
            <v>-1.1000000000000001</v>
          </cell>
          <cell r="W175">
            <v>1</v>
          </cell>
          <cell r="X175">
            <v>1.1000000000000001</v>
          </cell>
          <cell r="Y175">
            <v>1</v>
          </cell>
          <cell r="Z175">
            <v>2.2000000000000002</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O175">
            <v>4207</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E175">
            <v>2.6</v>
          </cell>
          <cell r="BF175">
            <v>0.1</v>
          </cell>
          <cell r="BG175">
            <v>1.9</v>
          </cell>
          <cell r="BH175">
            <v>1.6</v>
          </cell>
          <cell r="BI175">
            <v>1.8</v>
          </cell>
          <cell r="BJ175">
            <v>5.8</v>
          </cell>
          <cell r="BK175">
            <v>2.5</v>
          </cell>
          <cell r="BL175">
            <v>76467</v>
          </cell>
          <cell r="BM175">
            <v>8180</v>
          </cell>
          <cell r="BN175">
            <v>84647</v>
          </cell>
          <cell r="BO175">
            <v>29435</v>
          </cell>
          <cell r="BP175">
            <v>5155</v>
          </cell>
          <cell r="BQ175">
            <v>34590</v>
          </cell>
          <cell r="BR175">
            <v>7854</v>
          </cell>
          <cell r="BS175">
            <v>42444</v>
          </cell>
          <cell r="BT175">
            <v>4207</v>
          </cell>
          <cell r="BU175">
            <v>11872</v>
          </cell>
          <cell r="BV175">
            <v>58522</v>
          </cell>
          <cell r="BW175">
            <v>11374</v>
          </cell>
          <cell r="BX175">
            <v>154543</v>
          </cell>
          <cell r="BY175">
            <v>19070</v>
          </cell>
          <cell r="BZ175">
            <v>-347</v>
          </cell>
          <cell r="CA175">
            <v>173266</v>
          </cell>
          <cell r="CB175">
            <v>0</v>
          </cell>
          <cell r="CC175">
            <v>0</v>
          </cell>
          <cell r="CD175">
            <v>0</v>
          </cell>
          <cell r="CE175">
            <v>0</v>
          </cell>
          <cell r="CF175">
            <v>0</v>
          </cell>
          <cell r="CG175">
            <v>0</v>
          </cell>
          <cell r="CH175">
            <v>0</v>
          </cell>
          <cell r="CI175">
            <v>0</v>
          </cell>
          <cell r="CJ175">
            <v>0</v>
          </cell>
          <cell r="CK175">
            <v>0</v>
          </cell>
          <cell r="CL175">
            <v>-8</v>
          </cell>
          <cell r="CM175">
            <v>-9</v>
          </cell>
        </row>
        <row r="176">
          <cell r="A176">
            <v>36861</v>
          </cell>
          <cell r="B176">
            <v>77630</v>
          </cell>
          <cell r="C176">
            <v>8325</v>
          </cell>
          <cell r="D176">
            <v>85955</v>
          </cell>
          <cell r="E176">
            <v>27404</v>
          </cell>
          <cell r="F176">
            <v>4700</v>
          </cell>
          <cell r="G176">
            <v>32103</v>
          </cell>
          <cell r="H176">
            <v>7952</v>
          </cell>
          <cell r="I176">
            <v>40056</v>
          </cell>
          <cell r="J176">
            <v>4282</v>
          </cell>
          <cell r="K176">
            <v>11992</v>
          </cell>
          <cell r="L176">
            <v>56330</v>
          </cell>
          <cell r="M176">
            <v>12783</v>
          </cell>
          <cell r="N176">
            <v>155068</v>
          </cell>
          <cell r="O176">
            <v>19941</v>
          </cell>
          <cell r="P176">
            <v>-260</v>
          </cell>
          <cell r="Q176">
            <v>174749</v>
          </cell>
          <cell r="R176">
            <v>1.6</v>
          </cell>
          <cell r="S176">
            <v>2.1</v>
          </cell>
          <cell r="T176">
            <v>1.6</v>
          </cell>
          <cell r="U176">
            <v>-1.5</v>
          </cell>
          <cell r="V176">
            <v>-2</v>
          </cell>
          <cell r="W176">
            <v>-1.6</v>
          </cell>
          <cell r="X176">
            <v>1.1000000000000001</v>
          </cell>
          <cell r="Y176">
            <v>-1.1000000000000001</v>
          </cell>
          <cell r="Z176">
            <v>2</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O176">
            <v>4284</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E176">
            <v>1.8</v>
          </cell>
          <cell r="BF176">
            <v>0.6</v>
          </cell>
          <cell r="BG176">
            <v>-2.2000000000000002</v>
          </cell>
          <cell r="BH176">
            <v>-6.8</v>
          </cell>
          <cell r="BI176">
            <v>-0.7</v>
          </cell>
          <cell r="BJ176">
            <v>7.1</v>
          </cell>
          <cell r="BK176">
            <v>-0.5</v>
          </cell>
          <cell r="BL176">
            <v>79544</v>
          </cell>
          <cell r="BM176">
            <v>8526</v>
          </cell>
          <cell r="BN176">
            <v>88070</v>
          </cell>
          <cell r="BO176">
            <v>28564</v>
          </cell>
          <cell r="BP176">
            <v>4760</v>
          </cell>
          <cell r="BQ176">
            <v>33324</v>
          </cell>
          <cell r="BR176">
            <v>7953</v>
          </cell>
          <cell r="BS176">
            <v>41277</v>
          </cell>
          <cell r="BT176">
            <v>4284</v>
          </cell>
          <cell r="BU176">
            <v>11957</v>
          </cell>
          <cell r="BV176">
            <v>57518</v>
          </cell>
          <cell r="BW176">
            <v>15482</v>
          </cell>
          <cell r="BX176">
            <v>161070</v>
          </cell>
          <cell r="BY176">
            <v>20938</v>
          </cell>
          <cell r="BZ176">
            <v>-1012</v>
          </cell>
          <cell r="CA176">
            <v>180995</v>
          </cell>
          <cell r="CB176">
            <v>-1</v>
          </cell>
          <cell r="CC176">
            <v>0</v>
          </cell>
          <cell r="CD176">
            <v>-1</v>
          </cell>
          <cell r="CE176">
            <v>0</v>
          </cell>
          <cell r="CF176">
            <v>0</v>
          </cell>
          <cell r="CG176">
            <v>0</v>
          </cell>
          <cell r="CH176">
            <v>0</v>
          </cell>
          <cell r="CI176">
            <v>-1</v>
          </cell>
          <cell r="CJ176">
            <v>0</v>
          </cell>
          <cell r="CK176">
            <v>0</v>
          </cell>
          <cell r="CL176">
            <v>-7</v>
          </cell>
          <cell r="CM176">
            <v>-7</v>
          </cell>
        </row>
        <row r="177">
          <cell r="A177">
            <v>36951</v>
          </cell>
          <cell r="B177">
            <v>78870</v>
          </cell>
          <cell r="C177">
            <v>8477</v>
          </cell>
          <cell r="D177">
            <v>87347</v>
          </cell>
          <cell r="E177">
            <v>26764</v>
          </cell>
          <cell r="F177">
            <v>4688</v>
          </cell>
          <cell r="G177">
            <v>31451</v>
          </cell>
          <cell r="H177">
            <v>8044</v>
          </cell>
          <cell r="I177">
            <v>39495</v>
          </cell>
          <cell r="J177">
            <v>4348</v>
          </cell>
          <cell r="K177">
            <v>12112</v>
          </cell>
          <cell r="L177">
            <v>55955</v>
          </cell>
          <cell r="M177">
            <v>13087</v>
          </cell>
          <cell r="N177">
            <v>156388</v>
          </cell>
          <cell r="O177">
            <v>20693</v>
          </cell>
          <cell r="P177">
            <v>96</v>
          </cell>
          <cell r="Q177">
            <v>177178</v>
          </cell>
          <cell r="R177">
            <v>1.6</v>
          </cell>
          <cell r="S177">
            <v>1.8</v>
          </cell>
          <cell r="T177">
            <v>1.6</v>
          </cell>
          <cell r="U177">
            <v>-2.2999999999999998</v>
          </cell>
          <cell r="V177">
            <v>-0.3</v>
          </cell>
          <cell r="W177">
            <v>-2</v>
          </cell>
          <cell r="X177">
            <v>1.2</v>
          </cell>
          <cell r="Y177">
            <v>-1.4</v>
          </cell>
          <cell r="Z177">
            <v>1.5</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O177">
            <v>4348</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E177">
            <v>1.5</v>
          </cell>
          <cell r="BF177">
            <v>1.2</v>
          </cell>
          <cell r="BG177">
            <v>1.4</v>
          </cell>
          <cell r="BH177">
            <v>7</v>
          </cell>
          <cell r="BI177">
            <v>2.1</v>
          </cell>
          <cell r="BJ177">
            <v>2.5</v>
          </cell>
          <cell r="BK177">
            <v>2.8</v>
          </cell>
          <cell r="BL177">
            <v>77249</v>
          </cell>
          <cell r="BM177">
            <v>8297</v>
          </cell>
          <cell r="BN177">
            <v>85546</v>
          </cell>
          <cell r="BO177">
            <v>25944</v>
          </cell>
          <cell r="BP177">
            <v>4484</v>
          </cell>
          <cell r="BQ177">
            <v>30427</v>
          </cell>
          <cell r="BR177">
            <v>8047</v>
          </cell>
          <cell r="BS177">
            <v>38474</v>
          </cell>
          <cell r="BT177">
            <v>4348</v>
          </cell>
          <cell r="BU177">
            <v>12135</v>
          </cell>
          <cell r="BV177">
            <v>54958</v>
          </cell>
          <cell r="BW177">
            <v>12578</v>
          </cell>
          <cell r="BX177">
            <v>153083</v>
          </cell>
          <cell r="BY177">
            <v>19986</v>
          </cell>
          <cell r="BZ177">
            <v>-551</v>
          </cell>
          <cell r="CA177">
            <v>172518</v>
          </cell>
          <cell r="CB177">
            <v>0</v>
          </cell>
          <cell r="CC177">
            <v>0</v>
          </cell>
          <cell r="CD177">
            <v>0</v>
          </cell>
          <cell r="CE177">
            <v>0</v>
          </cell>
          <cell r="CF177">
            <v>0</v>
          </cell>
          <cell r="CG177">
            <v>0</v>
          </cell>
          <cell r="CH177">
            <v>0</v>
          </cell>
          <cell r="CI177">
            <v>0</v>
          </cell>
          <cell r="CJ177">
            <v>0</v>
          </cell>
          <cell r="CK177">
            <v>0</v>
          </cell>
          <cell r="CL177">
            <v>-4</v>
          </cell>
          <cell r="CM177">
            <v>-4</v>
          </cell>
        </row>
        <row r="178">
          <cell r="A178">
            <v>37043</v>
          </cell>
          <cell r="B178">
            <v>79983</v>
          </cell>
          <cell r="C178">
            <v>8586</v>
          </cell>
          <cell r="D178">
            <v>88569</v>
          </cell>
          <cell r="E178">
            <v>26485</v>
          </cell>
          <cell r="F178">
            <v>4855</v>
          </cell>
          <cell r="G178">
            <v>31340</v>
          </cell>
          <cell r="H178">
            <v>8136</v>
          </cell>
          <cell r="I178">
            <v>39476</v>
          </cell>
          <cell r="J178">
            <v>4399</v>
          </cell>
          <cell r="K178">
            <v>12300</v>
          </cell>
          <cell r="L178">
            <v>56175</v>
          </cell>
          <cell r="M178">
            <v>14229</v>
          </cell>
          <cell r="N178">
            <v>158973</v>
          </cell>
          <cell r="O178">
            <v>20858</v>
          </cell>
          <cell r="P178">
            <v>213</v>
          </cell>
          <cell r="Q178">
            <v>180044</v>
          </cell>
          <cell r="R178">
            <v>1.4</v>
          </cell>
          <cell r="S178">
            <v>1.3</v>
          </cell>
          <cell r="T178">
            <v>1.4</v>
          </cell>
          <cell r="U178">
            <v>-1</v>
          </cell>
          <cell r="V178">
            <v>3.6</v>
          </cell>
          <cell r="W178">
            <v>-0.4</v>
          </cell>
          <cell r="X178">
            <v>1.1000000000000001</v>
          </cell>
          <cell r="Y178">
            <v>0</v>
          </cell>
          <cell r="Z178">
            <v>1.2</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O178">
            <v>4400</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E178">
            <v>1.2</v>
          </cell>
          <cell r="BF178">
            <v>1.3</v>
          </cell>
          <cell r="BG178">
            <v>-2.4</v>
          </cell>
          <cell r="BH178">
            <v>4.2</v>
          </cell>
          <cell r="BI178">
            <v>0.3</v>
          </cell>
          <cell r="BJ178">
            <v>2.2000000000000002</v>
          </cell>
          <cell r="BK178">
            <v>1</v>
          </cell>
          <cell r="BL178">
            <v>79700</v>
          </cell>
          <cell r="BM178">
            <v>8561</v>
          </cell>
          <cell r="BN178">
            <v>88260</v>
          </cell>
          <cell r="BO178">
            <v>24347</v>
          </cell>
          <cell r="BP178">
            <v>4558</v>
          </cell>
          <cell r="BQ178">
            <v>28906</v>
          </cell>
          <cell r="BR178">
            <v>8136</v>
          </cell>
          <cell r="BS178">
            <v>37042</v>
          </cell>
          <cell r="BT178">
            <v>4400</v>
          </cell>
          <cell r="BU178">
            <v>12324</v>
          </cell>
          <cell r="BV178">
            <v>53766</v>
          </cell>
          <cell r="BW178">
            <v>13360</v>
          </cell>
          <cell r="BX178">
            <v>155387</v>
          </cell>
          <cell r="BY178">
            <v>20690</v>
          </cell>
          <cell r="BZ178">
            <v>1911</v>
          </cell>
          <cell r="CA178">
            <v>177987</v>
          </cell>
          <cell r="CB178">
            <v>0</v>
          </cell>
          <cell r="CC178">
            <v>0</v>
          </cell>
          <cell r="CD178">
            <v>0</v>
          </cell>
          <cell r="CE178">
            <v>0</v>
          </cell>
          <cell r="CF178">
            <v>0</v>
          </cell>
          <cell r="CG178">
            <v>0</v>
          </cell>
          <cell r="CH178">
            <v>1</v>
          </cell>
          <cell r="CI178">
            <v>0</v>
          </cell>
          <cell r="CJ178">
            <v>0</v>
          </cell>
          <cell r="CK178">
            <v>-1</v>
          </cell>
          <cell r="CL178">
            <v>2</v>
          </cell>
          <cell r="CM178">
            <v>2</v>
          </cell>
        </row>
        <row r="179">
          <cell r="A179">
            <v>37135</v>
          </cell>
          <cell r="B179">
            <v>80960</v>
          </cell>
          <cell r="C179">
            <v>8667</v>
          </cell>
          <cell r="D179">
            <v>89628</v>
          </cell>
          <cell r="E179">
            <v>26807</v>
          </cell>
          <cell r="F179">
            <v>5071</v>
          </cell>
          <cell r="G179">
            <v>31878</v>
          </cell>
          <cell r="H179">
            <v>8222</v>
          </cell>
          <cell r="I179">
            <v>40100</v>
          </cell>
          <cell r="J179">
            <v>4447</v>
          </cell>
          <cell r="K179">
            <v>12528</v>
          </cell>
          <cell r="L179">
            <v>57075</v>
          </cell>
          <cell r="M179">
            <v>15833</v>
          </cell>
          <cell r="N179">
            <v>162536</v>
          </cell>
          <cell r="O179">
            <v>20748</v>
          </cell>
          <cell r="P179">
            <v>-4</v>
          </cell>
          <cell r="Q179">
            <v>183280</v>
          </cell>
          <cell r="R179">
            <v>1.2</v>
          </cell>
          <cell r="S179">
            <v>0.9</v>
          </cell>
          <cell r="T179">
            <v>1.2</v>
          </cell>
          <cell r="U179">
            <v>1.2</v>
          </cell>
          <cell r="V179">
            <v>4.5</v>
          </cell>
          <cell r="W179">
            <v>1.7</v>
          </cell>
          <cell r="X179">
            <v>1.1000000000000001</v>
          </cell>
          <cell r="Y179">
            <v>1.6</v>
          </cell>
          <cell r="Z179">
            <v>1.1000000000000001</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O179">
            <v>4443</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E179">
            <v>1</v>
          </cell>
          <cell r="BF179">
            <v>2.1</v>
          </cell>
          <cell r="BG179">
            <v>4.0999999999999996</v>
          </cell>
          <cell r="BH179">
            <v>14.8</v>
          </cell>
          <cell r="BI179">
            <v>3.3</v>
          </cell>
          <cell r="BJ179">
            <v>-3</v>
          </cell>
          <cell r="BK179">
            <v>2.1</v>
          </cell>
          <cell r="BL179">
            <v>80948</v>
          </cell>
          <cell r="BM179">
            <v>8676</v>
          </cell>
          <cell r="BN179">
            <v>89623</v>
          </cell>
          <cell r="BO179">
            <v>28006</v>
          </cell>
          <cell r="BP179">
            <v>5057</v>
          </cell>
          <cell r="BQ179">
            <v>33063</v>
          </cell>
          <cell r="BR179">
            <v>8220</v>
          </cell>
          <cell r="BS179">
            <v>41283</v>
          </cell>
          <cell r="BT179">
            <v>4443</v>
          </cell>
          <cell r="BU179">
            <v>12488</v>
          </cell>
          <cell r="BV179">
            <v>58214</v>
          </cell>
          <cell r="BW179">
            <v>13864</v>
          </cell>
          <cell r="BX179">
            <v>161701</v>
          </cell>
          <cell r="BY179">
            <v>20731</v>
          </cell>
          <cell r="BZ179">
            <v>-15</v>
          </cell>
          <cell r="CA179">
            <v>182416</v>
          </cell>
          <cell r="CB179">
            <v>0</v>
          </cell>
          <cell r="CC179">
            <v>0</v>
          </cell>
          <cell r="CD179">
            <v>0</v>
          </cell>
          <cell r="CE179">
            <v>0</v>
          </cell>
          <cell r="CF179">
            <v>0</v>
          </cell>
          <cell r="CG179">
            <v>1</v>
          </cell>
          <cell r="CH179">
            <v>0</v>
          </cell>
          <cell r="CI179">
            <v>0</v>
          </cell>
          <cell r="CJ179">
            <v>-1</v>
          </cell>
          <cell r="CK179">
            <v>1</v>
          </cell>
          <cell r="CL179">
            <v>10</v>
          </cell>
          <cell r="CM179">
            <v>10</v>
          </cell>
        </row>
        <row r="180">
          <cell r="A180">
            <v>37226</v>
          </cell>
          <cell r="B180">
            <v>81868</v>
          </cell>
          <cell r="C180">
            <v>8764</v>
          </cell>
          <cell r="D180">
            <v>90632</v>
          </cell>
          <cell r="E180">
            <v>27472</v>
          </cell>
          <cell r="F180">
            <v>5097</v>
          </cell>
          <cell r="G180">
            <v>32568</v>
          </cell>
          <cell r="H180">
            <v>8306</v>
          </cell>
          <cell r="I180">
            <v>40875</v>
          </cell>
          <cell r="J180">
            <v>4494</v>
          </cell>
          <cell r="K180">
            <v>12754</v>
          </cell>
          <cell r="L180">
            <v>58123</v>
          </cell>
          <cell r="M180">
            <v>17350</v>
          </cell>
          <cell r="N180">
            <v>166105</v>
          </cell>
          <cell r="O180">
            <v>20751</v>
          </cell>
          <cell r="P180">
            <v>-291</v>
          </cell>
          <cell r="Q180">
            <v>186565</v>
          </cell>
          <cell r="R180">
            <v>1.1000000000000001</v>
          </cell>
          <cell r="S180">
            <v>1.1000000000000001</v>
          </cell>
          <cell r="T180">
            <v>1.1000000000000001</v>
          </cell>
          <cell r="U180">
            <v>2.5</v>
          </cell>
          <cell r="V180">
            <v>0.5</v>
          </cell>
          <cell r="W180">
            <v>2.2000000000000002</v>
          </cell>
          <cell r="X180">
            <v>1</v>
          </cell>
          <cell r="Y180">
            <v>1.9</v>
          </cell>
          <cell r="Z180">
            <v>1.1000000000000001</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O180">
            <v>4495</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E180">
            <v>1.2</v>
          </cell>
          <cell r="BF180">
            <v>1.9</v>
          </cell>
          <cell r="BG180">
            <v>1.7</v>
          </cell>
          <cell r="BH180">
            <v>11.9</v>
          </cell>
          <cell r="BI180">
            <v>2.4</v>
          </cell>
          <cell r="BJ180">
            <v>1.2</v>
          </cell>
          <cell r="BK180">
            <v>1.4</v>
          </cell>
          <cell r="BL180">
            <v>83857</v>
          </cell>
          <cell r="BM180">
            <v>8992</v>
          </cell>
          <cell r="BN180">
            <v>92849</v>
          </cell>
          <cell r="BO180">
            <v>29648</v>
          </cell>
          <cell r="BP180">
            <v>5423</v>
          </cell>
          <cell r="BQ180">
            <v>35071</v>
          </cell>
          <cell r="BR180">
            <v>8306</v>
          </cell>
          <cell r="BS180">
            <v>43377</v>
          </cell>
          <cell r="BT180">
            <v>4495</v>
          </cell>
          <cell r="BU180">
            <v>12750</v>
          </cell>
          <cell r="BV180">
            <v>60622</v>
          </cell>
          <cell r="BW180">
            <v>21652</v>
          </cell>
          <cell r="BX180">
            <v>175123</v>
          </cell>
          <cell r="BY180">
            <v>21672</v>
          </cell>
          <cell r="BZ180">
            <v>-1468</v>
          </cell>
          <cell r="CA180">
            <v>195328</v>
          </cell>
          <cell r="CB180">
            <v>0</v>
          </cell>
          <cell r="CC180">
            <v>0</v>
          </cell>
          <cell r="CD180">
            <v>0</v>
          </cell>
          <cell r="CE180">
            <v>1</v>
          </cell>
          <cell r="CF180">
            <v>0</v>
          </cell>
          <cell r="CG180">
            <v>0</v>
          </cell>
          <cell r="CH180">
            <v>0</v>
          </cell>
          <cell r="CI180">
            <v>0</v>
          </cell>
          <cell r="CJ180">
            <v>0</v>
          </cell>
          <cell r="CK180">
            <v>1</v>
          </cell>
          <cell r="CL180">
            <v>10</v>
          </cell>
          <cell r="CM180">
            <v>11</v>
          </cell>
        </row>
        <row r="181">
          <cell r="A181">
            <v>37316</v>
          </cell>
          <cell r="B181">
            <v>82968</v>
          </cell>
          <cell r="C181">
            <v>8926</v>
          </cell>
          <cell r="D181">
            <v>91894</v>
          </cell>
          <cell r="E181">
            <v>28436</v>
          </cell>
          <cell r="F181">
            <v>4950</v>
          </cell>
          <cell r="G181">
            <v>33386</v>
          </cell>
          <cell r="H181">
            <v>8389</v>
          </cell>
          <cell r="I181">
            <v>41775</v>
          </cell>
          <cell r="J181">
            <v>4542</v>
          </cell>
          <cell r="K181">
            <v>12945</v>
          </cell>
          <cell r="L181">
            <v>59262</v>
          </cell>
          <cell r="M181">
            <v>18164</v>
          </cell>
          <cell r="N181">
            <v>169320</v>
          </cell>
          <cell r="O181">
            <v>21136</v>
          </cell>
          <cell r="P181">
            <v>-327</v>
          </cell>
          <cell r="Q181">
            <v>190129</v>
          </cell>
          <cell r="R181">
            <v>1.3</v>
          </cell>
          <cell r="S181">
            <v>1.9</v>
          </cell>
          <cell r="T181">
            <v>1.4</v>
          </cell>
          <cell r="U181">
            <v>3.5</v>
          </cell>
          <cell r="V181">
            <v>-2.9</v>
          </cell>
          <cell r="W181">
            <v>2.5</v>
          </cell>
          <cell r="X181">
            <v>1</v>
          </cell>
          <cell r="Y181">
            <v>2.2000000000000002</v>
          </cell>
          <cell r="Z181">
            <v>1.1000000000000001</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O181">
            <v>4543</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E181">
            <v>1.1000000000000001</v>
          </cell>
          <cell r="BF181">
            <v>1.4</v>
          </cell>
          <cell r="BG181">
            <v>1.1000000000000001</v>
          </cell>
          <cell r="BH181">
            <v>-0.6</v>
          </cell>
          <cell r="BI181">
            <v>1</v>
          </cell>
          <cell r="BJ181">
            <v>1.8</v>
          </cell>
          <cell r="BK181">
            <v>2.2000000000000002</v>
          </cell>
          <cell r="BL181">
            <v>80534</v>
          </cell>
          <cell r="BM181">
            <v>8671</v>
          </cell>
          <cell r="BN181">
            <v>89205</v>
          </cell>
          <cell r="BO181">
            <v>26531</v>
          </cell>
          <cell r="BP181">
            <v>4846</v>
          </cell>
          <cell r="BQ181">
            <v>31377</v>
          </cell>
          <cell r="BR181">
            <v>8388</v>
          </cell>
          <cell r="BS181">
            <v>39765</v>
          </cell>
          <cell r="BT181">
            <v>4543</v>
          </cell>
          <cell r="BU181">
            <v>12967</v>
          </cell>
          <cell r="BV181">
            <v>57276</v>
          </cell>
          <cell r="BW181">
            <v>16688</v>
          </cell>
          <cell r="BX181">
            <v>163169</v>
          </cell>
          <cell r="BY181">
            <v>20373</v>
          </cell>
          <cell r="BZ181">
            <v>456</v>
          </cell>
          <cell r="CA181">
            <v>183998</v>
          </cell>
          <cell r="CB181">
            <v>0</v>
          </cell>
          <cell r="CC181">
            <v>0</v>
          </cell>
          <cell r="CD181">
            <v>0</v>
          </cell>
          <cell r="CE181">
            <v>0</v>
          </cell>
          <cell r="CF181">
            <v>1</v>
          </cell>
          <cell r="CG181">
            <v>0</v>
          </cell>
          <cell r="CH181">
            <v>0</v>
          </cell>
          <cell r="CI181">
            <v>0</v>
          </cell>
          <cell r="CJ181">
            <v>1</v>
          </cell>
          <cell r="CK181">
            <v>0</v>
          </cell>
          <cell r="CL181">
            <v>11</v>
          </cell>
          <cell r="CM181">
            <v>10</v>
          </cell>
        </row>
        <row r="182">
          <cell r="A182">
            <v>37408</v>
          </cell>
          <cell r="B182">
            <v>84155</v>
          </cell>
          <cell r="C182">
            <v>9138</v>
          </cell>
          <cell r="D182">
            <v>93293</v>
          </cell>
          <cell r="E182">
            <v>29688</v>
          </cell>
          <cell r="F182">
            <v>4824</v>
          </cell>
          <cell r="G182">
            <v>34512</v>
          </cell>
          <cell r="H182">
            <v>8457</v>
          </cell>
          <cell r="I182">
            <v>42968</v>
          </cell>
          <cell r="J182">
            <v>4589</v>
          </cell>
          <cell r="K182">
            <v>13099</v>
          </cell>
          <cell r="L182">
            <v>60656</v>
          </cell>
          <cell r="M182">
            <v>17943</v>
          </cell>
          <cell r="N182">
            <v>171892</v>
          </cell>
          <cell r="O182">
            <v>21830</v>
          </cell>
          <cell r="P182">
            <v>-220</v>
          </cell>
          <cell r="Q182">
            <v>193502</v>
          </cell>
          <cell r="R182">
            <v>1.4</v>
          </cell>
          <cell r="S182">
            <v>2.4</v>
          </cell>
          <cell r="T182">
            <v>1.5</v>
          </cell>
          <cell r="U182">
            <v>4.4000000000000004</v>
          </cell>
          <cell r="V182">
            <v>-2.5</v>
          </cell>
          <cell r="W182">
            <v>3.4</v>
          </cell>
          <cell r="X182">
            <v>0.8</v>
          </cell>
          <cell r="Y182">
            <v>2.9</v>
          </cell>
          <cell r="Z182">
            <v>1</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O182">
            <v>4589</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E182">
            <v>1</v>
          </cell>
          <cell r="BF182">
            <v>1.1000000000000001</v>
          </cell>
          <cell r="BG182">
            <v>2.1</v>
          </cell>
          <cell r="BH182">
            <v>5.9</v>
          </cell>
          <cell r="BI182">
            <v>2.2000000000000002</v>
          </cell>
          <cell r="BJ182">
            <v>2.7</v>
          </cell>
          <cell r="BK182">
            <v>1.8</v>
          </cell>
          <cell r="BL182">
            <v>84101</v>
          </cell>
          <cell r="BM182">
            <v>9126</v>
          </cell>
          <cell r="BN182">
            <v>93227</v>
          </cell>
          <cell r="BO182">
            <v>28197</v>
          </cell>
          <cell r="BP182">
            <v>4599</v>
          </cell>
          <cell r="BQ182">
            <v>32796</v>
          </cell>
          <cell r="BR182">
            <v>8462</v>
          </cell>
          <cell r="BS182">
            <v>41258</v>
          </cell>
          <cell r="BT182">
            <v>4589</v>
          </cell>
          <cell r="BU182">
            <v>13150</v>
          </cell>
          <cell r="BV182">
            <v>58996</v>
          </cell>
          <cell r="BW182">
            <v>17715</v>
          </cell>
          <cell r="BX182">
            <v>169938</v>
          </cell>
          <cell r="BY182">
            <v>21236</v>
          </cell>
          <cell r="BZ182">
            <v>1027</v>
          </cell>
          <cell r="CA182">
            <v>192201</v>
          </cell>
          <cell r="CB182">
            <v>1</v>
          </cell>
          <cell r="CC182">
            <v>0</v>
          </cell>
          <cell r="CD182">
            <v>0</v>
          </cell>
          <cell r="CE182">
            <v>0</v>
          </cell>
          <cell r="CF182">
            <v>0</v>
          </cell>
          <cell r="CG182">
            <v>0</v>
          </cell>
          <cell r="CH182">
            <v>0</v>
          </cell>
          <cell r="CI182">
            <v>0</v>
          </cell>
          <cell r="CJ182">
            <v>1</v>
          </cell>
          <cell r="CK182">
            <v>-2</v>
          </cell>
          <cell r="CL182">
            <v>1</v>
          </cell>
          <cell r="CM182">
            <v>0</v>
          </cell>
        </row>
        <row r="183">
          <cell r="A183">
            <v>37500</v>
          </cell>
          <cell r="B183">
            <v>85272</v>
          </cell>
          <cell r="C183">
            <v>9357</v>
          </cell>
          <cell r="D183">
            <v>94628</v>
          </cell>
          <cell r="E183">
            <v>31240</v>
          </cell>
          <cell r="F183">
            <v>4792</v>
          </cell>
          <cell r="G183">
            <v>36032</v>
          </cell>
          <cell r="H183">
            <v>8530</v>
          </cell>
          <cell r="I183">
            <v>44562</v>
          </cell>
          <cell r="J183">
            <v>4634</v>
          </cell>
          <cell r="K183">
            <v>13243</v>
          </cell>
          <cell r="L183">
            <v>62439</v>
          </cell>
          <cell r="M183">
            <v>17193</v>
          </cell>
          <cell r="N183">
            <v>174261</v>
          </cell>
          <cell r="O183">
            <v>22408</v>
          </cell>
          <cell r="P183">
            <v>-27</v>
          </cell>
          <cell r="Q183">
            <v>196642</v>
          </cell>
          <cell r="R183">
            <v>1.3</v>
          </cell>
          <cell r="S183">
            <v>2.4</v>
          </cell>
          <cell r="T183">
            <v>1.4</v>
          </cell>
          <cell r="U183">
            <v>5.2</v>
          </cell>
          <cell r="V183">
            <v>-0.7</v>
          </cell>
          <cell r="W183">
            <v>4.4000000000000004</v>
          </cell>
          <cell r="X183">
            <v>0.9</v>
          </cell>
          <cell r="Y183">
            <v>3.7</v>
          </cell>
          <cell r="Z183">
            <v>1</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O183">
            <v>4634</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E183">
            <v>1</v>
          </cell>
          <cell r="BF183">
            <v>1.2</v>
          </cell>
          <cell r="BG183">
            <v>3.9</v>
          </cell>
          <cell r="BH183">
            <v>-10.9</v>
          </cell>
          <cell r="BI183">
            <v>1.2</v>
          </cell>
          <cell r="BJ183">
            <v>4.5999999999999996</v>
          </cell>
          <cell r="BK183">
            <v>1.3</v>
          </cell>
          <cell r="BL183">
            <v>85689</v>
          </cell>
          <cell r="BM183">
            <v>9413</v>
          </cell>
          <cell r="BN183">
            <v>95102</v>
          </cell>
          <cell r="BO183">
            <v>32159</v>
          </cell>
          <cell r="BP183">
            <v>4909</v>
          </cell>
          <cell r="BQ183">
            <v>37068</v>
          </cell>
          <cell r="BR183">
            <v>8472</v>
          </cell>
          <cell r="BS183">
            <v>45540</v>
          </cell>
          <cell r="BT183">
            <v>4634</v>
          </cell>
          <cell r="BU183">
            <v>13183</v>
          </cell>
          <cell r="BV183">
            <v>63356</v>
          </cell>
          <cell r="BW183">
            <v>15543</v>
          </cell>
          <cell r="BX183">
            <v>174000</v>
          </cell>
          <cell r="BY183">
            <v>22906</v>
          </cell>
          <cell r="BZ183">
            <v>-1021</v>
          </cell>
          <cell r="CA183">
            <v>195885</v>
          </cell>
          <cell r="CB183">
            <v>0</v>
          </cell>
          <cell r="CC183">
            <v>-1</v>
          </cell>
          <cell r="CD183">
            <v>0</v>
          </cell>
          <cell r="CE183">
            <v>0</v>
          </cell>
          <cell r="CF183">
            <v>0</v>
          </cell>
          <cell r="CG183">
            <v>0</v>
          </cell>
          <cell r="CH183">
            <v>-1</v>
          </cell>
          <cell r="CI183">
            <v>0</v>
          </cell>
          <cell r="CJ183">
            <v>-1</v>
          </cell>
          <cell r="CK183">
            <v>0</v>
          </cell>
          <cell r="CL183">
            <v>8</v>
          </cell>
          <cell r="CM183">
            <v>7</v>
          </cell>
        </row>
        <row r="184">
          <cell r="A184">
            <v>37591</v>
          </cell>
          <cell r="B184">
            <v>86412</v>
          </cell>
          <cell r="C184">
            <v>9571</v>
          </cell>
          <cell r="D184">
            <v>95983</v>
          </cell>
          <cell r="E184">
            <v>32427</v>
          </cell>
          <cell r="F184">
            <v>4828</v>
          </cell>
          <cell r="G184">
            <v>37256</v>
          </cell>
          <cell r="H184">
            <v>8591</v>
          </cell>
          <cell r="I184">
            <v>45847</v>
          </cell>
          <cell r="J184">
            <v>4680</v>
          </cell>
          <cell r="K184">
            <v>13375</v>
          </cell>
          <cell r="L184">
            <v>63902</v>
          </cell>
          <cell r="M184">
            <v>16268</v>
          </cell>
          <cell r="N184">
            <v>176154</v>
          </cell>
          <cell r="O184">
            <v>22815</v>
          </cell>
          <cell r="P184">
            <v>225</v>
          </cell>
          <cell r="Q184">
            <v>199193</v>
          </cell>
          <cell r="R184">
            <v>1.3</v>
          </cell>
          <cell r="S184">
            <v>2.2999999999999998</v>
          </cell>
          <cell r="T184">
            <v>1.4</v>
          </cell>
          <cell r="U184">
            <v>3.8</v>
          </cell>
          <cell r="V184">
            <v>0.8</v>
          </cell>
          <cell r="W184">
            <v>3.4</v>
          </cell>
          <cell r="X184">
            <v>0.7</v>
          </cell>
          <cell r="Y184">
            <v>2.9</v>
          </cell>
          <cell r="Z184">
            <v>1</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O184">
            <v>4679</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E184">
            <v>1</v>
          </cell>
          <cell r="BF184">
            <v>1.1000000000000001</v>
          </cell>
          <cell r="BG184">
            <v>2.9</v>
          </cell>
          <cell r="BH184">
            <v>-2.6</v>
          </cell>
          <cell r="BI184">
            <v>1.2</v>
          </cell>
          <cell r="BJ184">
            <v>0.6</v>
          </cell>
          <cell r="BK184">
            <v>1.7</v>
          </cell>
          <cell r="BL184">
            <v>88427</v>
          </cell>
          <cell r="BM184">
            <v>9790</v>
          </cell>
          <cell r="BN184">
            <v>98217</v>
          </cell>
          <cell r="BO184">
            <v>35639</v>
          </cell>
          <cell r="BP184">
            <v>4882</v>
          </cell>
          <cell r="BQ184">
            <v>40521</v>
          </cell>
          <cell r="BR184">
            <v>8628</v>
          </cell>
          <cell r="BS184">
            <v>49149</v>
          </cell>
          <cell r="BT184">
            <v>4679</v>
          </cell>
          <cell r="BU184">
            <v>13363</v>
          </cell>
          <cell r="BV184">
            <v>67192</v>
          </cell>
          <cell r="BW184">
            <v>18808</v>
          </cell>
          <cell r="BX184">
            <v>184217</v>
          </cell>
          <cell r="BY184">
            <v>23964</v>
          </cell>
          <cell r="BZ184">
            <v>188</v>
          </cell>
          <cell r="CA184">
            <v>208369</v>
          </cell>
          <cell r="CB184">
            <v>0</v>
          </cell>
          <cell r="CC184">
            <v>0</v>
          </cell>
          <cell r="CD184">
            <v>0</v>
          </cell>
          <cell r="CE184">
            <v>0</v>
          </cell>
          <cell r="CF184">
            <v>0</v>
          </cell>
          <cell r="CG184">
            <v>0</v>
          </cell>
          <cell r="CH184">
            <v>0</v>
          </cell>
          <cell r="CI184">
            <v>0</v>
          </cell>
          <cell r="CJ184">
            <v>0</v>
          </cell>
          <cell r="CK184">
            <v>1</v>
          </cell>
          <cell r="CL184">
            <v>-35</v>
          </cell>
          <cell r="CM184">
            <v>-34</v>
          </cell>
        </row>
        <row r="185">
          <cell r="A185">
            <v>37681</v>
          </cell>
          <cell r="B185">
            <v>87665</v>
          </cell>
          <cell r="C185">
            <v>9779</v>
          </cell>
          <cell r="D185">
            <v>97444</v>
          </cell>
          <cell r="E185">
            <v>33008</v>
          </cell>
          <cell r="F185">
            <v>4909</v>
          </cell>
          <cell r="G185">
            <v>37918</v>
          </cell>
          <cell r="H185">
            <v>8658</v>
          </cell>
          <cell r="I185">
            <v>46576</v>
          </cell>
          <cell r="J185">
            <v>4721</v>
          </cell>
          <cell r="K185">
            <v>13515</v>
          </cell>
          <cell r="L185">
            <v>64812</v>
          </cell>
          <cell r="M185">
            <v>15684</v>
          </cell>
          <cell r="N185">
            <v>177940</v>
          </cell>
          <cell r="O185">
            <v>23169</v>
          </cell>
          <cell r="P185">
            <v>458</v>
          </cell>
          <cell r="Q185">
            <v>201567</v>
          </cell>
          <cell r="R185">
            <v>1.4</v>
          </cell>
          <cell r="S185">
            <v>2.2000000000000002</v>
          </cell>
          <cell r="T185">
            <v>1.5</v>
          </cell>
          <cell r="U185">
            <v>1.8</v>
          </cell>
          <cell r="V185">
            <v>1.7</v>
          </cell>
          <cell r="W185">
            <v>1.8</v>
          </cell>
          <cell r="X185">
            <v>0.8</v>
          </cell>
          <cell r="Y185">
            <v>1.6</v>
          </cell>
          <cell r="Z185">
            <v>0.9</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O185">
            <v>4721</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E185">
            <v>0.9</v>
          </cell>
          <cell r="BF185">
            <v>1.1000000000000001</v>
          </cell>
          <cell r="BG185">
            <v>0.2</v>
          </cell>
          <cell r="BH185">
            <v>-1.3</v>
          </cell>
          <cell r="BI185">
            <v>0.9</v>
          </cell>
          <cell r="BJ185">
            <v>0.3</v>
          </cell>
          <cell r="BK185">
            <v>1.1000000000000001</v>
          </cell>
          <cell r="BL185">
            <v>85127</v>
          </cell>
          <cell r="BM185">
            <v>9501</v>
          </cell>
          <cell r="BN185">
            <v>94628</v>
          </cell>
          <cell r="BO185">
            <v>30392</v>
          </cell>
          <cell r="BP185">
            <v>4967</v>
          </cell>
          <cell r="BQ185">
            <v>35359</v>
          </cell>
          <cell r="BR185">
            <v>8614</v>
          </cell>
          <cell r="BS185">
            <v>43973</v>
          </cell>
          <cell r="BT185">
            <v>4721</v>
          </cell>
          <cell r="BU185">
            <v>13545</v>
          </cell>
          <cell r="BV185">
            <v>62239</v>
          </cell>
          <cell r="BW185">
            <v>15277</v>
          </cell>
          <cell r="BX185">
            <v>172144</v>
          </cell>
          <cell r="BY185">
            <v>22042</v>
          </cell>
          <cell r="BZ185">
            <v>300</v>
          </cell>
          <cell r="CA185">
            <v>194486</v>
          </cell>
          <cell r="CB185">
            <v>-1</v>
          </cell>
          <cell r="CC185">
            <v>1</v>
          </cell>
          <cell r="CD185">
            <v>0</v>
          </cell>
          <cell r="CE185">
            <v>1</v>
          </cell>
          <cell r="CF185">
            <v>0</v>
          </cell>
          <cell r="CG185">
            <v>0</v>
          </cell>
          <cell r="CH185">
            <v>1</v>
          </cell>
          <cell r="CI185">
            <v>0</v>
          </cell>
          <cell r="CJ185">
            <v>1</v>
          </cell>
          <cell r="CK185">
            <v>0</v>
          </cell>
          <cell r="CL185">
            <v>-43</v>
          </cell>
          <cell r="CM185">
            <v>-42</v>
          </cell>
        </row>
        <row r="186">
          <cell r="A186">
            <v>37773</v>
          </cell>
          <cell r="B186">
            <v>89028</v>
          </cell>
          <cell r="C186">
            <v>9987</v>
          </cell>
          <cell r="D186">
            <v>99015</v>
          </cell>
          <cell r="E186">
            <v>33442</v>
          </cell>
          <cell r="F186">
            <v>5056</v>
          </cell>
          <cell r="G186">
            <v>38498</v>
          </cell>
          <cell r="H186">
            <v>8756</v>
          </cell>
          <cell r="I186">
            <v>47254</v>
          </cell>
          <cell r="J186">
            <v>4752</v>
          </cell>
          <cell r="K186">
            <v>13701</v>
          </cell>
          <cell r="L186">
            <v>65707</v>
          </cell>
          <cell r="M186">
            <v>16003</v>
          </cell>
          <cell r="N186">
            <v>180726</v>
          </cell>
          <cell r="O186">
            <v>23680</v>
          </cell>
          <cell r="P186">
            <v>102</v>
          </cell>
          <cell r="Q186">
            <v>204508</v>
          </cell>
          <cell r="R186">
            <v>1.6</v>
          </cell>
          <cell r="S186">
            <v>2.1</v>
          </cell>
          <cell r="T186">
            <v>1.6</v>
          </cell>
          <cell r="U186">
            <v>1.3</v>
          </cell>
          <cell r="V186">
            <v>3</v>
          </cell>
          <cell r="W186">
            <v>1.5</v>
          </cell>
          <cell r="X186">
            <v>1.1000000000000001</v>
          </cell>
          <cell r="Y186">
            <v>1.5</v>
          </cell>
          <cell r="Z186">
            <v>0.7</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O186">
            <v>4760</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E186">
            <v>0.8</v>
          </cell>
          <cell r="BF186">
            <v>0.9</v>
          </cell>
          <cell r="BG186">
            <v>1.4</v>
          </cell>
          <cell r="BH186">
            <v>-4.5</v>
          </cell>
          <cell r="BI186">
            <v>1.2</v>
          </cell>
          <cell r="BJ186">
            <v>3.9</v>
          </cell>
          <cell r="BK186">
            <v>0.9</v>
          </cell>
          <cell r="BL186">
            <v>89340</v>
          </cell>
          <cell r="BM186">
            <v>10019</v>
          </cell>
          <cell r="BN186">
            <v>99359</v>
          </cell>
          <cell r="BO186">
            <v>32045</v>
          </cell>
          <cell r="BP186">
            <v>4883</v>
          </cell>
          <cell r="BQ186">
            <v>36928</v>
          </cell>
          <cell r="BR186">
            <v>8777</v>
          </cell>
          <cell r="BS186">
            <v>45705</v>
          </cell>
          <cell r="BT186">
            <v>4760</v>
          </cell>
          <cell r="BU186">
            <v>13726</v>
          </cell>
          <cell r="BV186">
            <v>64191</v>
          </cell>
          <cell r="BW186">
            <v>14576</v>
          </cell>
          <cell r="BX186">
            <v>178125</v>
          </cell>
          <cell r="BY186">
            <v>23229</v>
          </cell>
          <cell r="BZ186">
            <v>533</v>
          </cell>
          <cell r="CA186">
            <v>201888</v>
          </cell>
          <cell r="CB186">
            <v>0</v>
          </cell>
          <cell r="CC186">
            <v>0</v>
          </cell>
          <cell r="CD186">
            <v>0</v>
          </cell>
          <cell r="CE186">
            <v>0</v>
          </cell>
          <cell r="CF186">
            <v>1</v>
          </cell>
          <cell r="CG186">
            <v>1</v>
          </cell>
          <cell r="CH186">
            <v>0</v>
          </cell>
          <cell r="CI186">
            <v>0</v>
          </cell>
          <cell r="CJ186">
            <v>1</v>
          </cell>
          <cell r="CK186">
            <v>-2</v>
          </cell>
          <cell r="CL186">
            <v>-33</v>
          </cell>
          <cell r="CM186">
            <v>-35</v>
          </cell>
        </row>
        <row r="187">
          <cell r="A187">
            <v>37865</v>
          </cell>
          <cell r="B187">
            <v>90514</v>
          </cell>
          <cell r="C187">
            <v>10193</v>
          </cell>
          <cell r="D187">
            <v>100706</v>
          </cell>
          <cell r="E187">
            <v>34207</v>
          </cell>
          <cell r="F187">
            <v>5184</v>
          </cell>
          <cell r="G187">
            <v>39391</v>
          </cell>
          <cell r="H187">
            <v>8908</v>
          </cell>
          <cell r="I187">
            <v>48298</v>
          </cell>
          <cell r="J187">
            <v>4780</v>
          </cell>
          <cell r="K187">
            <v>13945</v>
          </cell>
          <cell r="L187">
            <v>67023</v>
          </cell>
          <cell r="M187">
            <v>16909</v>
          </cell>
          <cell r="N187">
            <v>184561</v>
          </cell>
          <cell r="O187">
            <v>24216</v>
          </cell>
          <cell r="P187">
            <v>-259</v>
          </cell>
          <cell r="Q187">
            <v>208518</v>
          </cell>
          <cell r="R187">
            <v>1.7</v>
          </cell>
          <cell r="S187">
            <v>2.1</v>
          </cell>
          <cell r="T187">
            <v>1.7</v>
          </cell>
          <cell r="U187">
            <v>2.2999999999999998</v>
          </cell>
          <cell r="V187">
            <v>2.5</v>
          </cell>
          <cell r="W187">
            <v>2.2999999999999998</v>
          </cell>
          <cell r="X187">
            <v>1.7</v>
          </cell>
          <cell r="Y187">
            <v>2.2000000000000002</v>
          </cell>
          <cell r="Z187">
            <v>0.6</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O187">
            <v>4775</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E187">
            <v>0.3</v>
          </cell>
          <cell r="BF187">
            <v>2.4</v>
          </cell>
          <cell r="BG187">
            <v>2.2999999999999998</v>
          </cell>
          <cell r="BH187">
            <v>11.9</v>
          </cell>
          <cell r="BI187">
            <v>2.5</v>
          </cell>
          <cell r="BJ187">
            <v>1.9</v>
          </cell>
          <cell r="BK187">
            <v>2.4</v>
          </cell>
          <cell r="BL187">
            <v>90552</v>
          </cell>
          <cell r="BM187">
            <v>10202</v>
          </cell>
          <cell r="BN187">
            <v>100754</v>
          </cell>
          <cell r="BO187">
            <v>34985</v>
          </cell>
          <cell r="BP187">
            <v>5184</v>
          </cell>
          <cell r="BQ187">
            <v>40169</v>
          </cell>
          <cell r="BR187">
            <v>8885</v>
          </cell>
          <cell r="BS187">
            <v>49054</v>
          </cell>
          <cell r="BT187">
            <v>4775</v>
          </cell>
          <cell r="BU187">
            <v>13896</v>
          </cell>
          <cell r="BV187">
            <v>67725</v>
          </cell>
          <cell r="BW187">
            <v>15305</v>
          </cell>
          <cell r="BX187">
            <v>183783</v>
          </cell>
          <cell r="BY187">
            <v>24479</v>
          </cell>
          <cell r="BZ187">
            <v>-1034</v>
          </cell>
          <cell r="CA187">
            <v>207228</v>
          </cell>
          <cell r="CB187">
            <v>0</v>
          </cell>
          <cell r="CC187">
            <v>-1</v>
          </cell>
          <cell r="CD187">
            <v>0</v>
          </cell>
          <cell r="CE187">
            <v>0</v>
          </cell>
          <cell r="CF187">
            <v>0</v>
          </cell>
          <cell r="CG187">
            <v>0</v>
          </cell>
          <cell r="CH187">
            <v>-2</v>
          </cell>
          <cell r="CI187">
            <v>1</v>
          </cell>
          <cell r="CJ187">
            <v>-1</v>
          </cell>
          <cell r="CK187">
            <v>0</v>
          </cell>
          <cell r="CL187">
            <v>15</v>
          </cell>
          <cell r="CM187">
            <v>14</v>
          </cell>
        </row>
        <row r="188">
          <cell r="A188">
            <v>37956</v>
          </cell>
          <cell r="B188">
            <v>92045</v>
          </cell>
          <cell r="C188">
            <v>10390</v>
          </cell>
          <cell r="D188">
            <v>102434</v>
          </cell>
          <cell r="E188">
            <v>34783</v>
          </cell>
          <cell r="F188">
            <v>5235</v>
          </cell>
          <cell r="G188">
            <v>40018</v>
          </cell>
          <cell r="H188">
            <v>9085</v>
          </cell>
          <cell r="I188">
            <v>49104</v>
          </cell>
          <cell r="J188">
            <v>4817</v>
          </cell>
          <cell r="K188">
            <v>14221</v>
          </cell>
          <cell r="L188">
            <v>68141</v>
          </cell>
          <cell r="M188">
            <v>18173</v>
          </cell>
          <cell r="N188">
            <v>188747</v>
          </cell>
          <cell r="O188">
            <v>24584</v>
          </cell>
          <cell r="P188">
            <v>-176</v>
          </cell>
          <cell r="Q188">
            <v>213155</v>
          </cell>
          <cell r="R188">
            <v>1.7</v>
          </cell>
          <cell r="S188">
            <v>1.9</v>
          </cell>
          <cell r="T188">
            <v>1.7</v>
          </cell>
          <cell r="U188">
            <v>1.7</v>
          </cell>
          <cell r="V188">
            <v>1</v>
          </cell>
          <cell r="W188">
            <v>1.6</v>
          </cell>
          <cell r="X188">
            <v>2</v>
          </cell>
          <cell r="Y188">
            <v>1.7</v>
          </cell>
          <cell r="Z188">
            <v>0.8</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O188">
            <v>4814</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E188">
            <v>0.8</v>
          </cell>
          <cell r="BF188">
            <v>1.8</v>
          </cell>
          <cell r="BG188">
            <v>2.2999999999999998</v>
          </cell>
          <cell r="BH188">
            <v>7.9</v>
          </cell>
          <cell r="BI188">
            <v>2.6</v>
          </cell>
          <cell r="BJ188">
            <v>2.1</v>
          </cell>
          <cell r="BK188">
            <v>2.4</v>
          </cell>
          <cell r="BL188">
            <v>94269</v>
          </cell>
          <cell r="BM188">
            <v>10635</v>
          </cell>
          <cell r="BN188">
            <v>104904</v>
          </cell>
          <cell r="BO188">
            <v>37910</v>
          </cell>
          <cell r="BP188">
            <v>5421</v>
          </cell>
          <cell r="BQ188">
            <v>43332</v>
          </cell>
          <cell r="BR188">
            <v>9145</v>
          </cell>
          <cell r="BS188">
            <v>52477</v>
          </cell>
          <cell r="BT188">
            <v>4814</v>
          </cell>
          <cell r="BU188">
            <v>14200</v>
          </cell>
          <cell r="BV188">
            <v>71491</v>
          </cell>
          <cell r="BW188">
            <v>22532</v>
          </cell>
          <cell r="BX188">
            <v>198928</v>
          </cell>
          <cell r="BY188">
            <v>26090</v>
          </cell>
          <cell r="BZ188">
            <v>-876</v>
          </cell>
          <cell r="CA188">
            <v>224141</v>
          </cell>
          <cell r="CB188">
            <v>0</v>
          </cell>
          <cell r="CC188">
            <v>0</v>
          </cell>
          <cell r="CD188">
            <v>1</v>
          </cell>
          <cell r="CE188">
            <v>1</v>
          </cell>
          <cell r="CF188">
            <v>0</v>
          </cell>
          <cell r="CG188">
            <v>0</v>
          </cell>
          <cell r="CH188">
            <v>0</v>
          </cell>
          <cell r="CI188">
            <v>0</v>
          </cell>
          <cell r="CJ188">
            <v>0</v>
          </cell>
          <cell r="CK188">
            <v>1</v>
          </cell>
          <cell r="CL188">
            <v>-4</v>
          </cell>
          <cell r="CM188">
            <v>-3</v>
          </cell>
        </row>
        <row r="189">
          <cell r="A189">
            <v>38047</v>
          </cell>
          <cell r="B189">
            <v>93703</v>
          </cell>
          <cell r="C189">
            <v>10583</v>
          </cell>
          <cell r="D189">
            <v>104286</v>
          </cell>
          <cell r="E189">
            <v>34585</v>
          </cell>
          <cell r="F189">
            <v>5295</v>
          </cell>
          <cell r="G189">
            <v>39880</v>
          </cell>
          <cell r="H189">
            <v>9259</v>
          </cell>
          <cell r="I189">
            <v>49139</v>
          </cell>
          <cell r="J189">
            <v>4877</v>
          </cell>
          <cell r="K189">
            <v>14481</v>
          </cell>
          <cell r="L189">
            <v>68497</v>
          </cell>
          <cell r="M189">
            <v>19209</v>
          </cell>
          <cell r="N189">
            <v>192375</v>
          </cell>
          <cell r="O189">
            <v>24872</v>
          </cell>
          <cell r="P189">
            <v>80</v>
          </cell>
          <cell r="Q189">
            <v>217328</v>
          </cell>
          <cell r="R189">
            <v>1.8</v>
          </cell>
          <cell r="S189">
            <v>1.9</v>
          </cell>
          <cell r="T189">
            <v>1.8</v>
          </cell>
          <cell r="U189">
            <v>-0.6</v>
          </cell>
          <cell r="V189">
            <v>1.1000000000000001</v>
          </cell>
          <cell r="W189">
            <v>-0.3</v>
          </cell>
          <cell r="X189">
            <v>1.9</v>
          </cell>
          <cell r="Y189">
            <v>0.1</v>
          </cell>
          <cell r="Z189">
            <v>1.3</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O189">
            <v>4875</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E189">
            <v>1.3</v>
          </cell>
          <cell r="BF189">
            <v>1.8</v>
          </cell>
          <cell r="BG189">
            <v>0.5</v>
          </cell>
          <cell r="BH189">
            <v>2.5</v>
          </cell>
          <cell r="BI189">
            <v>1.6</v>
          </cell>
          <cell r="BJ189">
            <v>-0.7</v>
          </cell>
          <cell r="BK189">
            <v>1.9</v>
          </cell>
          <cell r="BL189">
            <v>91212</v>
          </cell>
          <cell r="BM189">
            <v>10309</v>
          </cell>
          <cell r="BN189">
            <v>101522</v>
          </cell>
          <cell r="BO189">
            <v>32591</v>
          </cell>
          <cell r="BP189">
            <v>5258</v>
          </cell>
          <cell r="BQ189">
            <v>37848</v>
          </cell>
          <cell r="BR189">
            <v>9171</v>
          </cell>
          <cell r="BS189">
            <v>47020</v>
          </cell>
          <cell r="BT189">
            <v>4875</v>
          </cell>
          <cell r="BU189">
            <v>14496</v>
          </cell>
          <cell r="BV189">
            <v>66391</v>
          </cell>
          <cell r="BW189">
            <v>18018</v>
          </cell>
          <cell r="BX189">
            <v>185931</v>
          </cell>
          <cell r="BY189">
            <v>23603</v>
          </cell>
          <cell r="BZ189">
            <v>177</v>
          </cell>
          <cell r="CA189">
            <v>209711</v>
          </cell>
          <cell r="CB189">
            <v>-1</v>
          </cell>
          <cell r="CC189">
            <v>1</v>
          </cell>
          <cell r="CD189">
            <v>0</v>
          </cell>
          <cell r="CE189">
            <v>0</v>
          </cell>
          <cell r="CF189">
            <v>0</v>
          </cell>
          <cell r="CG189">
            <v>0</v>
          </cell>
          <cell r="CH189">
            <v>1</v>
          </cell>
          <cell r="CI189">
            <v>0</v>
          </cell>
          <cell r="CJ189">
            <v>1</v>
          </cell>
          <cell r="CK189">
            <v>1</v>
          </cell>
          <cell r="CL189">
            <v>-4</v>
          </cell>
          <cell r="CM189">
            <v>-3</v>
          </cell>
        </row>
        <row r="190">
          <cell r="A190">
            <v>38139</v>
          </cell>
          <cell r="B190">
            <v>95487</v>
          </cell>
          <cell r="C190">
            <v>10783</v>
          </cell>
          <cell r="D190">
            <v>106270</v>
          </cell>
          <cell r="E190">
            <v>35426</v>
          </cell>
          <cell r="F190">
            <v>5381</v>
          </cell>
          <cell r="G190">
            <v>40807</v>
          </cell>
          <cell r="H190">
            <v>9451</v>
          </cell>
          <cell r="I190">
            <v>50258</v>
          </cell>
          <cell r="J190">
            <v>4960</v>
          </cell>
          <cell r="K190">
            <v>14718</v>
          </cell>
          <cell r="L190">
            <v>69936</v>
          </cell>
          <cell r="M190">
            <v>19829</v>
          </cell>
          <cell r="N190">
            <v>195628</v>
          </cell>
          <cell r="O190">
            <v>25157</v>
          </cell>
          <cell r="P190">
            <v>-43</v>
          </cell>
          <cell r="Q190">
            <v>220742</v>
          </cell>
          <cell r="R190">
            <v>1.9</v>
          </cell>
          <cell r="S190">
            <v>1.9</v>
          </cell>
          <cell r="T190">
            <v>1.9</v>
          </cell>
          <cell r="U190">
            <v>2.4</v>
          </cell>
          <cell r="V190">
            <v>1.6</v>
          </cell>
          <cell r="W190">
            <v>2.2999999999999998</v>
          </cell>
          <cell r="X190">
            <v>2.1</v>
          </cell>
          <cell r="Y190">
            <v>2.2999999999999998</v>
          </cell>
          <cell r="Z190">
            <v>1.7</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O190">
            <v>4957</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E190">
            <v>1.7</v>
          </cell>
          <cell r="BF190">
            <v>1.8</v>
          </cell>
          <cell r="BG190">
            <v>0.7</v>
          </cell>
          <cell r="BH190">
            <v>6.2</v>
          </cell>
          <cell r="BI190">
            <v>1.7</v>
          </cell>
          <cell r="BJ190">
            <v>3</v>
          </cell>
          <cell r="BK190">
            <v>1.4</v>
          </cell>
          <cell r="BL190">
            <v>95523</v>
          </cell>
          <cell r="BM190">
            <v>10783</v>
          </cell>
          <cell r="BN190">
            <v>106306</v>
          </cell>
          <cell r="BO190">
            <v>33377</v>
          </cell>
          <cell r="BP190">
            <v>5220</v>
          </cell>
          <cell r="BQ190">
            <v>38597</v>
          </cell>
          <cell r="BR190">
            <v>9523</v>
          </cell>
          <cell r="BS190">
            <v>48120</v>
          </cell>
          <cell r="BT190">
            <v>4957</v>
          </cell>
          <cell r="BU190">
            <v>14838</v>
          </cell>
          <cell r="BV190">
            <v>67916</v>
          </cell>
          <cell r="BW190">
            <v>18594</v>
          </cell>
          <cell r="BX190">
            <v>192816</v>
          </cell>
          <cell r="BY190">
            <v>24585</v>
          </cell>
          <cell r="BZ190">
            <v>1734</v>
          </cell>
          <cell r="CA190">
            <v>219135</v>
          </cell>
          <cell r="CB190">
            <v>1</v>
          </cell>
          <cell r="CC190">
            <v>1</v>
          </cell>
          <cell r="CD190">
            <v>0</v>
          </cell>
          <cell r="CE190">
            <v>0</v>
          </cell>
          <cell r="CF190">
            <v>0</v>
          </cell>
          <cell r="CG190">
            <v>0</v>
          </cell>
          <cell r="CH190">
            <v>0</v>
          </cell>
          <cell r="CI190">
            <v>0</v>
          </cell>
          <cell r="CJ190">
            <v>1</v>
          </cell>
          <cell r="CK190">
            <v>-3</v>
          </cell>
          <cell r="CL190">
            <v>-10</v>
          </cell>
          <cell r="CM190">
            <v>-12</v>
          </cell>
        </row>
        <row r="191">
          <cell r="A191">
            <v>38231</v>
          </cell>
          <cell r="B191">
            <v>97353</v>
          </cell>
          <cell r="C191">
            <v>10988</v>
          </cell>
          <cell r="D191">
            <v>108341</v>
          </cell>
          <cell r="E191">
            <v>35784</v>
          </cell>
          <cell r="F191">
            <v>5449</v>
          </cell>
          <cell r="G191">
            <v>41233</v>
          </cell>
          <cell r="H191">
            <v>9691</v>
          </cell>
          <cell r="I191">
            <v>50924</v>
          </cell>
          <cell r="J191">
            <v>5051</v>
          </cell>
          <cell r="K191">
            <v>14979</v>
          </cell>
          <cell r="L191">
            <v>70954</v>
          </cell>
          <cell r="M191">
            <v>20350</v>
          </cell>
          <cell r="N191">
            <v>199491</v>
          </cell>
          <cell r="O191">
            <v>25288</v>
          </cell>
          <cell r="P191">
            <v>-683</v>
          </cell>
          <cell r="Q191">
            <v>224096</v>
          </cell>
          <cell r="R191">
            <v>2</v>
          </cell>
          <cell r="S191">
            <v>1.9</v>
          </cell>
          <cell r="T191">
            <v>1.9</v>
          </cell>
          <cell r="U191">
            <v>1</v>
          </cell>
          <cell r="V191">
            <v>1.3</v>
          </cell>
          <cell r="W191">
            <v>1</v>
          </cell>
          <cell r="X191">
            <v>2.5</v>
          </cell>
          <cell r="Y191">
            <v>1.3</v>
          </cell>
          <cell r="Z191">
            <v>1.8</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O191">
            <v>5059</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E191">
            <v>2</v>
          </cell>
          <cell r="BF191">
            <v>1.4</v>
          </cell>
          <cell r="BG191">
            <v>1.7</v>
          </cell>
          <cell r="BH191">
            <v>0.1</v>
          </cell>
          <cell r="BI191">
            <v>1.7</v>
          </cell>
          <cell r="BJ191">
            <v>0.5</v>
          </cell>
          <cell r="BK191">
            <v>1.5</v>
          </cell>
          <cell r="BL191">
            <v>97519</v>
          </cell>
          <cell r="BM191">
            <v>11013</v>
          </cell>
          <cell r="BN191">
            <v>108533</v>
          </cell>
          <cell r="BO191">
            <v>36441</v>
          </cell>
          <cell r="BP191">
            <v>5435</v>
          </cell>
          <cell r="BQ191">
            <v>41876</v>
          </cell>
          <cell r="BR191">
            <v>9606</v>
          </cell>
          <cell r="BS191">
            <v>51482</v>
          </cell>
          <cell r="BT191">
            <v>5059</v>
          </cell>
          <cell r="BU191">
            <v>14857</v>
          </cell>
          <cell r="BV191">
            <v>71398</v>
          </cell>
          <cell r="BW191">
            <v>19229</v>
          </cell>
          <cell r="BX191">
            <v>199160</v>
          </cell>
          <cell r="BY191">
            <v>25690</v>
          </cell>
          <cell r="BZ191">
            <v>-1411</v>
          </cell>
          <cell r="CA191">
            <v>223438</v>
          </cell>
          <cell r="CB191">
            <v>1</v>
          </cell>
          <cell r="CC191">
            <v>-3</v>
          </cell>
          <cell r="CD191">
            <v>0</v>
          </cell>
          <cell r="CE191">
            <v>0</v>
          </cell>
          <cell r="CF191">
            <v>-1</v>
          </cell>
          <cell r="CG191">
            <v>0</v>
          </cell>
          <cell r="CH191">
            <v>-3</v>
          </cell>
          <cell r="CI191">
            <v>0</v>
          </cell>
          <cell r="CJ191">
            <v>-3</v>
          </cell>
          <cell r="CK191">
            <v>1</v>
          </cell>
          <cell r="CL191">
            <v>15</v>
          </cell>
          <cell r="CM191">
            <v>13</v>
          </cell>
        </row>
        <row r="192">
          <cell r="A192">
            <v>38322</v>
          </cell>
          <cell r="B192">
            <v>99171</v>
          </cell>
          <cell r="C192">
            <v>11199</v>
          </cell>
          <cell r="D192">
            <v>110370</v>
          </cell>
          <cell r="E192">
            <v>36492</v>
          </cell>
          <cell r="F192">
            <v>5432</v>
          </cell>
          <cell r="G192">
            <v>41924</v>
          </cell>
          <cell r="H192">
            <v>9924</v>
          </cell>
          <cell r="I192">
            <v>51848</v>
          </cell>
          <cell r="J192">
            <v>5141</v>
          </cell>
          <cell r="K192">
            <v>15289</v>
          </cell>
          <cell r="L192">
            <v>72278</v>
          </cell>
          <cell r="M192">
            <v>20782</v>
          </cell>
          <cell r="N192">
            <v>203495</v>
          </cell>
          <cell r="O192">
            <v>25182</v>
          </cell>
          <cell r="P192">
            <v>-817</v>
          </cell>
          <cell r="Q192">
            <v>227860</v>
          </cell>
          <cell r="R192">
            <v>1.9</v>
          </cell>
          <cell r="S192">
            <v>1.9</v>
          </cell>
          <cell r="T192">
            <v>1.9</v>
          </cell>
          <cell r="U192">
            <v>2</v>
          </cell>
          <cell r="V192">
            <v>-0.3</v>
          </cell>
          <cell r="W192">
            <v>1.7</v>
          </cell>
          <cell r="X192">
            <v>2.4</v>
          </cell>
          <cell r="Y192">
            <v>1.8</v>
          </cell>
          <cell r="Z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O192">
            <v>5141</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E192">
            <v>1.6</v>
          </cell>
          <cell r="BF192">
            <v>2.2000000000000002</v>
          </cell>
          <cell r="BG192">
            <v>2.8</v>
          </cell>
          <cell r="BH192">
            <v>3.6</v>
          </cell>
          <cell r="BI192">
            <v>2.5</v>
          </cell>
          <cell r="BJ192">
            <v>-1.1000000000000001</v>
          </cell>
          <cell r="BK192">
            <v>1.8</v>
          </cell>
          <cell r="BL192">
            <v>101722</v>
          </cell>
          <cell r="BM192">
            <v>11481</v>
          </cell>
          <cell r="BN192">
            <v>113203</v>
          </cell>
          <cell r="BO192">
            <v>39807</v>
          </cell>
          <cell r="BP192">
            <v>5532</v>
          </cell>
          <cell r="BQ192">
            <v>45339</v>
          </cell>
          <cell r="BR192">
            <v>10078</v>
          </cell>
          <cell r="BS192">
            <v>55416</v>
          </cell>
          <cell r="BT192">
            <v>5141</v>
          </cell>
          <cell r="BU192">
            <v>15246</v>
          </cell>
          <cell r="BV192">
            <v>75803</v>
          </cell>
          <cell r="BW192">
            <v>24351</v>
          </cell>
          <cell r="BX192">
            <v>213357</v>
          </cell>
          <cell r="BY192">
            <v>26609</v>
          </cell>
          <cell r="BZ192">
            <v>-1343</v>
          </cell>
          <cell r="CA192">
            <v>238623</v>
          </cell>
          <cell r="CB192">
            <v>-1</v>
          </cell>
          <cell r="CC192">
            <v>1</v>
          </cell>
          <cell r="CD192">
            <v>0</v>
          </cell>
          <cell r="CE192">
            <v>1</v>
          </cell>
          <cell r="CF192">
            <v>0</v>
          </cell>
          <cell r="CG192">
            <v>0</v>
          </cell>
          <cell r="CH192">
            <v>1</v>
          </cell>
          <cell r="CI192">
            <v>0</v>
          </cell>
          <cell r="CJ192">
            <v>0</v>
          </cell>
          <cell r="CK192">
            <v>2</v>
          </cell>
          <cell r="CL192">
            <v>-10</v>
          </cell>
          <cell r="CM192">
            <v>-9</v>
          </cell>
        </row>
        <row r="193">
          <cell r="A193">
            <v>38412</v>
          </cell>
          <cell r="B193">
            <v>100924</v>
          </cell>
          <cell r="C193">
            <v>11426</v>
          </cell>
          <cell r="D193">
            <v>112350</v>
          </cell>
          <cell r="E193">
            <v>36862</v>
          </cell>
          <cell r="F193">
            <v>5352</v>
          </cell>
          <cell r="G193">
            <v>42213</v>
          </cell>
          <cell r="H193">
            <v>10134</v>
          </cell>
          <cell r="I193">
            <v>52347</v>
          </cell>
          <cell r="J193">
            <v>5227</v>
          </cell>
          <cell r="K193">
            <v>15620</v>
          </cell>
          <cell r="L193">
            <v>73195</v>
          </cell>
          <cell r="M193">
            <v>21098</v>
          </cell>
          <cell r="N193">
            <v>207403</v>
          </cell>
          <cell r="O193">
            <v>25088</v>
          </cell>
          <cell r="P193">
            <v>-168</v>
          </cell>
          <cell r="Q193">
            <v>232323</v>
          </cell>
          <cell r="R193">
            <v>1.8</v>
          </cell>
          <cell r="S193">
            <v>2</v>
          </cell>
          <cell r="T193">
            <v>1.8</v>
          </cell>
          <cell r="U193">
            <v>1</v>
          </cell>
          <cell r="V193">
            <v>-1.5</v>
          </cell>
          <cell r="W193">
            <v>0.7</v>
          </cell>
          <cell r="X193">
            <v>2.1</v>
          </cell>
          <cell r="Y193">
            <v>1</v>
          </cell>
          <cell r="Z193">
            <v>1.7</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O193">
            <v>5226</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E193">
            <v>1.7</v>
          </cell>
          <cell r="BF193">
            <v>2.2999999999999998</v>
          </cell>
          <cell r="BG193">
            <v>3</v>
          </cell>
          <cell r="BH193">
            <v>1.3</v>
          </cell>
          <cell r="BI193">
            <v>2.1</v>
          </cell>
          <cell r="BJ193">
            <v>-0.4</v>
          </cell>
          <cell r="BK193">
            <v>1.9</v>
          </cell>
          <cell r="BL193">
            <v>98060</v>
          </cell>
          <cell r="BM193">
            <v>11103</v>
          </cell>
          <cell r="BN193">
            <v>109163</v>
          </cell>
          <cell r="BO193">
            <v>35582</v>
          </cell>
          <cell r="BP193">
            <v>5546</v>
          </cell>
          <cell r="BQ193">
            <v>41128</v>
          </cell>
          <cell r="BR193">
            <v>9951</v>
          </cell>
          <cell r="BS193">
            <v>51078</v>
          </cell>
          <cell r="BT193">
            <v>5226</v>
          </cell>
          <cell r="BU193">
            <v>15653</v>
          </cell>
          <cell r="BV193">
            <v>71957</v>
          </cell>
          <cell r="BW193">
            <v>19806</v>
          </cell>
          <cell r="BX193">
            <v>200925</v>
          </cell>
          <cell r="BY193">
            <v>24095</v>
          </cell>
          <cell r="BZ193">
            <v>-1557</v>
          </cell>
          <cell r="CA193">
            <v>223463</v>
          </cell>
          <cell r="CB193">
            <v>-1</v>
          </cell>
          <cell r="CC193">
            <v>2</v>
          </cell>
          <cell r="CD193">
            <v>0</v>
          </cell>
          <cell r="CE193">
            <v>0</v>
          </cell>
          <cell r="CF193">
            <v>0</v>
          </cell>
          <cell r="CG193">
            <v>0</v>
          </cell>
          <cell r="CH193">
            <v>2</v>
          </cell>
          <cell r="CI193">
            <v>0</v>
          </cell>
          <cell r="CJ193">
            <v>1</v>
          </cell>
          <cell r="CK193">
            <v>1</v>
          </cell>
          <cell r="CL193">
            <v>-13</v>
          </cell>
          <cell r="CM193">
            <v>-11</v>
          </cell>
        </row>
        <row r="194">
          <cell r="A194">
            <v>38504</v>
          </cell>
          <cell r="B194">
            <v>102578</v>
          </cell>
          <cell r="C194">
            <v>11674</v>
          </cell>
          <cell r="D194">
            <v>114252</v>
          </cell>
          <cell r="E194">
            <v>40002</v>
          </cell>
          <cell r="F194">
            <v>5291</v>
          </cell>
          <cell r="G194">
            <v>45293</v>
          </cell>
          <cell r="H194">
            <v>10340</v>
          </cell>
          <cell r="I194">
            <v>55634</v>
          </cell>
          <cell r="J194">
            <v>5315</v>
          </cell>
          <cell r="K194">
            <v>15935</v>
          </cell>
          <cell r="L194">
            <v>76884</v>
          </cell>
          <cell r="M194">
            <v>21275</v>
          </cell>
          <cell r="N194">
            <v>211564</v>
          </cell>
          <cell r="O194">
            <v>25450</v>
          </cell>
          <cell r="P194">
            <v>527</v>
          </cell>
          <cell r="Q194">
            <v>237541</v>
          </cell>
          <cell r="R194">
            <v>1.6</v>
          </cell>
          <cell r="S194">
            <v>2.2000000000000002</v>
          </cell>
          <cell r="T194">
            <v>1.7</v>
          </cell>
          <cell r="U194">
            <v>8.5</v>
          </cell>
          <cell r="V194">
            <v>-1.1000000000000001</v>
          </cell>
          <cell r="W194">
            <v>7.3</v>
          </cell>
          <cell r="X194">
            <v>2</v>
          </cell>
          <cell r="Y194">
            <v>6.3</v>
          </cell>
          <cell r="Z194">
            <v>1.7</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O194">
            <v>5314</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E194">
            <v>1.7</v>
          </cell>
          <cell r="BF194">
            <v>2.2000000000000002</v>
          </cell>
          <cell r="BG194">
            <v>-0.1</v>
          </cell>
          <cell r="BH194">
            <v>0.6</v>
          </cell>
          <cell r="BI194">
            <v>0.7</v>
          </cell>
          <cell r="BJ194">
            <v>0.7</v>
          </cell>
          <cell r="BK194">
            <v>2.1</v>
          </cell>
          <cell r="BL194">
            <v>102585</v>
          </cell>
          <cell r="BM194">
            <v>11654</v>
          </cell>
          <cell r="BN194">
            <v>114240</v>
          </cell>
          <cell r="BO194">
            <v>36253</v>
          </cell>
          <cell r="BP194">
            <v>4972</v>
          </cell>
          <cell r="BQ194">
            <v>41225</v>
          </cell>
          <cell r="BR194">
            <v>10465</v>
          </cell>
          <cell r="BS194">
            <v>51690</v>
          </cell>
          <cell r="BT194">
            <v>5314</v>
          </cell>
          <cell r="BU194">
            <v>16095</v>
          </cell>
          <cell r="BV194">
            <v>73099</v>
          </cell>
          <cell r="BW194">
            <v>19824</v>
          </cell>
          <cell r="BX194">
            <v>207163</v>
          </cell>
          <cell r="BY194">
            <v>24354</v>
          </cell>
          <cell r="BZ194">
            <v>4311</v>
          </cell>
          <cell r="CA194">
            <v>235828</v>
          </cell>
          <cell r="CB194">
            <v>2</v>
          </cell>
          <cell r="CC194">
            <v>2</v>
          </cell>
          <cell r="CD194">
            <v>0</v>
          </cell>
          <cell r="CE194">
            <v>0</v>
          </cell>
          <cell r="CF194">
            <v>0</v>
          </cell>
          <cell r="CG194">
            <v>0</v>
          </cell>
          <cell r="CH194">
            <v>2</v>
          </cell>
          <cell r="CI194">
            <v>0</v>
          </cell>
          <cell r="CJ194">
            <v>4</v>
          </cell>
          <cell r="CK194">
            <v>-2</v>
          </cell>
          <cell r="CL194">
            <v>-15</v>
          </cell>
          <cell r="CM194">
            <v>-14</v>
          </cell>
        </row>
        <row r="195">
          <cell r="A195">
            <v>38596</v>
          </cell>
          <cell r="B195">
            <v>104299</v>
          </cell>
          <cell r="C195">
            <v>11947</v>
          </cell>
          <cell r="D195">
            <v>116247</v>
          </cell>
          <cell r="E195">
            <v>41243</v>
          </cell>
          <cell r="F195">
            <v>5316</v>
          </cell>
          <cell r="G195">
            <v>46559</v>
          </cell>
          <cell r="H195">
            <v>10584</v>
          </cell>
          <cell r="I195">
            <v>57143</v>
          </cell>
          <cell r="J195">
            <v>5405</v>
          </cell>
          <cell r="K195">
            <v>16230</v>
          </cell>
          <cell r="L195">
            <v>78778</v>
          </cell>
          <cell r="M195">
            <v>21201</v>
          </cell>
          <cell r="N195">
            <v>216172</v>
          </cell>
          <cell r="O195">
            <v>26174</v>
          </cell>
          <cell r="P195">
            <v>521</v>
          </cell>
          <cell r="Q195">
            <v>242867</v>
          </cell>
          <cell r="R195">
            <v>1.7</v>
          </cell>
          <cell r="S195">
            <v>2.2999999999999998</v>
          </cell>
          <cell r="T195">
            <v>1.7</v>
          </cell>
          <cell r="U195">
            <v>3.1</v>
          </cell>
          <cell r="V195">
            <v>0.5</v>
          </cell>
          <cell r="W195">
            <v>2.8</v>
          </cell>
          <cell r="X195">
            <v>2.4</v>
          </cell>
          <cell r="Y195">
            <v>2.7</v>
          </cell>
          <cell r="Z195">
            <v>1.7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O195">
            <v>5406</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E195">
            <v>1.7</v>
          </cell>
          <cell r="BF195">
            <v>1.4</v>
          </cell>
          <cell r="BG195">
            <v>6</v>
          </cell>
          <cell r="BH195">
            <v>0.2</v>
          </cell>
          <cell r="BI195">
            <v>3.4</v>
          </cell>
          <cell r="BJ195">
            <v>4.0999999999999996</v>
          </cell>
          <cell r="BK195">
            <v>2.6</v>
          </cell>
          <cell r="BL195">
            <v>104869</v>
          </cell>
          <cell r="BM195">
            <v>12038</v>
          </cell>
          <cell r="BN195">
            <v>116907</v>
          </cell>
          <cell r="BO195">
            <v>42797</v>
          </cell>
          <cell r="BP195">
            <v>5336</v>
          </cell>
          <cell r="BQ195">
            <v>48133</v>
          </cell>
          <cell r="BR195">
            <v>10543</v>
          </cell>
          <cell r="BS195">
            <v>58676</v>
          </cell>
          <cell r="BT195">
            <v>5406</v>
          </cell>
          <cell r="BU195">
            <v>16082</v>
          </cell>
          <cell r="BV195">
            <v>80164</v>
          </cell>
          <cell r="BW195">
            <v>20183</v>
          </cell>
          <cell r="BX195">
            <v>217254</v>
          </cell>
          <cell r="BY195">
            <v>26509</v>
          </cell>
          <cell r="BZ195">
            <v>-1474</v>
          </cell>
          <cell r="CA195">
            <v>242289</v>
          </cell>
          <cell r="CB195">
            <v>1</v>
          </cell>
          <cell r="CC195">
            <v>-6</v>
          </cell>
          <cell r="CD195">
            <v>0</v>
          </cell>
          <cell r="CE195">
            <v>0</v>
          </cell>
          <cell r="CF195">
            <v>0</v>
          </cell>
          <cell r="CG195">
            <v>-1</v>
          </cell>
          <cell r="CH195">
            <v>-6</v>
          </cell>
          <cell r="CI195">
            <v>1</v>
          </cell>
          <cell r="CJ195">
            <v>-5</v>
          </cell>
          <cell r="CK195">
            <v>0</v>
          </cell>
          <cell r="CL195">
            <v>13</v>
          </cell>
          <cell r="CM195">
            <v>9</v>
          </cell>
        </row>
        <row r="196">
          <cell r="A196">
            <v>38687</v>
          </cell>
          <cell r="B196">
            <v>106094</v>
          </cell>
          <cell r="C196">
            <v>12226</v>
          </cell>
          <cell r="D196">
            <v>118320</v>
          </cell>
          <cell r="E196">
            <v>42700</v>
          </cell>
          <cell r="F196">
            <v>5301</v>
          </cell>
          <cell r="G196">
            <v>48001</v>
          </cell>
          <cell r="H196">
            <v>10905</v>
          </cell>
          <cell r="I196">
            <v>58906</v>
          </cell>
          <cell r="J196">
            <v>5493</v>
          </cell>
          <cell r="K196">
            <v>16534</v>
          </cell>
          <cell r="L196">
            <v>80933</v>
          </cell>
          <cell r="M196">
            <v>20981</v>
          </cell>
          <cell r="N196">
            <v>220399</v>
          </cell>
          <cell r="O196">
            <v>26797</v>
          </cell>
          <cell r="P196">
            <v>37</v>
          </cell>
          <cell r="Q196">
            <v>247233</v>
          </cell>
          <cell r="R196">
            <v>1.7</v>
          </cell>
          <cell r="S196">
            <v>2.2999999999999998</v>
          </cell>
          <cell r="T196">
            <v>1.8</v>
          </cell>
          <cell r="U196">
            <v>3.5</v>
          </cell>
          <cell r="V196">
            <v>-0.3</v>
          </cell>
          <cell r="W196">
            <v>3.1</v>
          </cell>
          <cell r="X196">
            <v>3</v>
          </cell>
          <cell r="Y196">
            <v>3.1</v>
          </cell>
          <cell r="Z196">
            <v>1.6</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O196">
            <v>5494</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E196">
            <v>1.6</v>
          </cell>
          <cell r="BF196">
            <v>2.2999999999999998</v>
          </cell>
          <cell r="BG196">
            <v>3.4</v>
          </cell>
          <cell r="BH196">
            <v>-1.5</v>
          </cell>
          <cell r="BI196">
            <v>1.8</v>
          </cell>
          <cell r="BJ196">
            <v>2.9</v>
          </cell>
          <cell r="BK196">
            <v>2</v>
          </cell>
          <cell r="BL196">
            <v>108394</v>
          </cell>
          <cell r="BM196">
            <v>12481</v>
          </cell>
          <cell r="BN196">
            <v>120876</v>
          </cell>
          <cell r="BO196">
            <v>47521</v>
          </cell>
          <cell r="BP196">
            <v>5280</v>
          </cell>
          <cell r="BQ196">
            <v>52800</v>
          </cell>
          <cell r="BR196">
            <v>10941</v>
          </cell>
          <cell r="BS196">
            <v>63742</v>
          </cell>
          <cell r="BT196">
            <v>5494</v>
          </cell>
          <cell r="BU196">
            <v>16509</v>
          </cell>
          <cell r="BV196">
            <v>85744</v>
          </cell>
          <cell r="BW196">
            <v>24864</v>
          </cell>
          <cell r="BX196">
            <v>231484</v>
          </cell>
          <cell r="BY196">
            <v>28629</v>
          </cell>
          <cell r="BZ196">
            <v>-600</v>
          </cell>
          <cell r="CA196">
            <v>259513</v>
          </cell>
          <cell r="CB196">
            <v>-3</v>
          </cell>
          <cell r="CC196">
            <v>2</v>
          </cell>
          <cell r="CD196">
            <v>0</v>
          </cell>
          <cell r="CE196">
            <v>0</v>
          </cell>
          <cell r="CF196">
            <v>0</v>
          </cell>
          <cell r="CG196">
            <v>0</v>
          </cell>
          <cell r="CH196">
            <v>3</v>
          </cell>
          <cell r="CI196">
            <v>0</v>
          </cell>
          <cell r="CJ196">
            <v>-1</v>
          </cell>
          <cell r="CK196">
            <v>2</v>
          </cell>
          <cell r="CL196">
            <v>-8</v>
          </cell>
          <cell r="CM196">
            <v>-6</v>
          </cell>
        </row>
        <row r="197">
          <cell r="A197">
            <v>38777</v>
          </cell>
          <cell r="B197">
            <v>107764</v>
          </cell>
          <cell r="C197">
            <v>12473</v>
          </cell>
          <cell r="D197">
            <v>120236</v>
          </cell>
          <cell r="E197">
            <v>43823</v>
          </cell>
          <cell r="F197">
            <v>5164</v>
          </cell>
          <cell r="G197">
            <v>48987</v>
          </cell>
          <cell r="H197">
            <v>11193</v>
          </cell>
          <cell r="I197">
            <v>60180</v>
          </cell>
          <cell r="J197">
            <v>5579</v>
          </cell>
          <cell r="K197">
            <v>16907</v>
          </cell>
          <cell r="L197">
            <v>82667</v>
          </cell>
          <cell r="M197">
            <v>20825</v>
          </cell>
          <cell r="N197">
            <v>223952</v>
          </cell>
          <cell r="O197">
            <v>27062</v>
          </cell>
          <cell r="P197">
            <v>-53</v>
          </cell>
          <cell r="Q197">
            <v>250960</v>
          </cell>
          <cell r="R197">
            <v>1.6</v>
          </cell>
          <cell r="S197">
            <v>2</v>
          </cell>
          <cell r="T197">
            <v>1.6</v>
          </cell>
          <cell r="U197">
            <v>2.6</v>
          </cell>
          <cell r="V197">
            <v>-2.6</v>
          </cell>
          <cell r="W197">
            <v>2.1</v>
          </cell>
          <cell r="X197">
            <v>2.6</v>
          </cell>
          <cell r="Y197">
            <v>2.2000000000000002</v>
          </cell>
          <cell r="Z197">
            <v>1.6</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O197">
            <v>5579</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E197">
            <v>1.6</v>
          </cell>
          <cell r="BF197">
            <v>2.1</v>
          </cell>
          <cell r="BG197">
            <v>1.4</v>
          </cell>
          <cell r="BH197">
            <v>-1</v>
          </cell>
          <cell r="BI197">
            <v>1.5</v>
          </cell>
          <cell r="BJ197">
            <v>0.3</v>
          </cell>
          <cell r="BK197">
            <v>1.1000000000000001</v>
          </cell>
          <cell r="BL197">
            <v>104752</v>
          </cell>
          <cell r="BM197">
            <v>12130</v>
          </cell>
          <cell r="BN197">
            <v>116881</v>
          </cell>
          <cell r="BO197">
            <v>40312</v>
          </cell>
          <cell r="BP197">
            <v>5757</v>
          </cell>
          <cell r="BQ197">
            <v>46069</v>
          </cell>
          <cell r="BR197">
            <v>11007</v>
          </cell>
          <cell r="BS197">
            <v>57075</v>
          </cell>
          <cell r="BT197">
            <v>5579</v>
          </cell>
          <cell r="BU197">
            <v>16922</v>
          </cell>
          <cell r="BV197">
            <v>79576</v>
          </cell>
          <cell r="BW197">
            <v>19614</v>
          </cell>
          <cell r="BX197">
            <v>216072</v>
          </cell>
          <cell r="BY197">
            <v>26103</v>
          </cell>
          <cell r="BZ197">
            <v>-1301</v>
          </cell>
          <cell r="CA197">
            <v>240873</v>
          </cell>
          <cell r="CB197">
            <v>-1</v>
          </cell>
          <cell r="CC197">
            <v>3</v>
          </cell>
          <cell r="CD197">
            <v>0</v>
          </cell>
          <cell r="CE197">
            <v>0</v>
          </cell>
          <cell r="CF197">
            <v>0</v>
          </cell>
          <cell r="CG197">
            <v>0</v>
          </cell>
          <cell r="CH197">
            <v>3</v>
          </cell>
          <cell r="CI197">
            <v>0</v>
          </cell>
          <cell r="CJ197">
            <v>2</v>
          </cell>
          <cell r="CK197">
            <v>1</v>
          </cell>
          <cell r="CL197">
            <v>-7</v>
          </cell>
          <cell r="CM197">
            <v>-5</v>
          </cell>
        </row>
        <row r="198">
          <cell r="A198">
            <v>38869</v>
          </cell>
          <cell r="B198">
            <v>109651</v>
          </cell>
          <cell r="C198">
            <v>12722</v>
          </cell>
          <cell r="D198">
            <v>122377</v>
          </cell>
          <cell r="E198">
            <v>45636</v>
          </cell>
          <cell r="F198">
            <v>4970</v>
          </cell>
          <cell r="G198">
            <v>50606</v>
          </cell>
          <cell r="H198">
            <v>11425</v>
          </cell>
          <cell r="I198">
            <v>62031</v>
          </cell>
          <cell r="J198">
            <v>5666</v>
          </cell>
          <cell r="K198">
            <v>17338</v>
          </cell>
          <cell r="L198">
            <v>85035</v>
          </cell>
          <cell r="M198">
            <v>20710</v>
          </cell>
          <cell r="N198">
            <v>227817</v>
          </cell>
          <cell r="O198">
            <v>27215</v>
          </cell>
          <cell r="P198">
            <v>412</v>
          </cell>
          <cell r="Q198">
            <v>255445</v>
          </cell>
          <cell r="R198">
            <v>1.8</v>
          </cell>
          <cell r="S198">
            <v>2</v>
          </cell>
          <cell r="T198">
            <v>1.8</v>
          </cell>
          <cell r="U198">
            <v>4.0999999999999996</v>
          </cell>
          <cell r="V198">
            <v>-3.8</v>
          </cell>
          <cell r="W198">
            <v>3.3</v>
          </cell>
          <cell r="X198">
            <v>2.1</v>
          </cell>
          <cell r="Y198">
            <v>3.1</v>
          </cell>
          <cell r="Z198">
            <v>1.6</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O198">
            <v>5663</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E198">
            <v>1.5</v>
          </cell>
          <cell r="BF198">
            <v>2.2999999999999998</v>
          </cell>
          <cell r="BG198">
            <v>0.5</v>
          </cell>
          <cell r="BH198">
            <v>-0.6</v>
          </cell>
          <cell r="BI198">
            <v>0.9</v>
          </cell>
          <cell r="BJ198">
            <v>-0.4</v>
          </cell>
          <cell r="BK198">
            <v>1.4</v>
          </cell>
          <cell r="BL198">
            <v>110091</v>
          </cell>
          <cell r="BM198">
            <v>12766</v>
          </cell>
          <cell r="BN198">
            <v>122857</v>
          </cell>
          <cell r="BO198">
            <v>42629</v>
          </cell>
          <cell r="BP198">
            <v>4338</v>
          </cell>
          <cell r="BQ198">
            <v>46966</v>
          </cell>
          <cell r="BR198">
            <v>11766</v>
          </cell>
          <cell r="BS198">
            <v>58733</v>
          </cell>
          <cell r="BT198">
            <v>5663</v>
          </cell>
          <cell r="BU198">
            <v>17435</v>
          </cell>
          <cell r="BV198">
            <v>81831</v>
          </cell>
          <cell r="BW198">
            <v>18922</v>
          </cell>
          <cell r="BX198">
            <v>223610</v>
          </cell>
          <cell r="BY198">
            <v>26058</v>
          </cell>
          <cell r="BZ198">
            <v>3376</v>
          </cell>
          <cell r="CA198">
            <v>253044</v>
          </cell>
          <cell r="CB198">
            <v>3</v>
          </cell>
          <cell r="CC198">
            <v>3</v>
          </cell>
          <cell r="CD198">
            <v>0</v>
          </cell>
          <cell r="CE198">
            <v>0</v>
          </cell>
          <cell r="CF198">
            <v>0</v>
          </cell>
          <cell r="CG198">
            <v>0</v>
          </cell>
          <cell r="CH198">
            <v>2</v>
          </cell>
          <cell r="CI198">
            <v>0</v>
          </cell>
          <cell r="CJ198">
            <v>7</v>
          </cell>
          <cell r="CK198">
            <v>-2</v>
          </cell>
          <cell r="CL198">
            <v>-11</v>
          </cell>
          <cell r="CM198">
            <v>-6</v>
          </cell>
        </row>
        <row r="199">
          <cell r="A199">
            <v>38961</v>
          </cell>
          <cell r="B199">
            <v>112164</v>
          </cell>
          <cell r="C199">
            <v>13032</v>
          </cell>
          <cell r="D199">
            <v>125195</v>
          </cell>
          <cell r="E199">
            <v>47733</v>
          </cell>
          <cell r="F199">
            <v>4762</v>
          </cell>
          <cell r="G199">
            <v>52495</v>
          </cell>
          <cell r="H199">
            <v>11614</v>
          </cell>
          <cell r="I199">
            <v>64109</v>
          </cell>
          <cell r="J199">
            <v>5753</v>
          </cell>
          <cell r="K199">
            <v>17774</v>
          </cell>
          <cell r="L199">
            <v>87636</v>
          </cell>
          <cell r="M199">
            <v>20604</v>
          </cell>
          <cell r="N199">
            <v>233452</v>
          </cell>
          <cell r="O199">
            <v>27499</v>
          </cell>
          <cell r="P199">
            <v>696</v>
          </cell>
          <cell r="Q199">
            <v>261648</v>
          </cell>
          <cell r="R199">
            <v>2.2999999999999998</v>
          </cell>
          <cell r="S199">
            <v>2.4</v>
          </cell>
          <cell r="T199">
            <v>2.2999999999999998</v>
          </cell>
          <cell r="U199">
            <v>4.5999999999999996</v>
          </cell>
          <cell r="V199">
            <v>-4.2</v>
          </cell>
          <cell r="W199">
            <v>3.7</v>
          </cell>
          <cell r="X199">
            <v>1.7</v>
          </cell>
          <cell r="Y199">
            <v>3.4</v>
          </cell>
          <cell r="Z199">
            <v>1.5</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O199">
            <v>5754</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E199">
            <v>1.6</v>
          </cell>
          <cell r="BF199">
            <v>3.3</v>
          </cell>
          <cell r="BG199">
            <v>5.8</v>
          </cell>
          <cell r="BH199">
            <v>1.8</v>
          </cell>
          <cell r="BI199">
            <v>3.3</v>
          </cell>
          <cell r="BJ199">
            <v>1.9</v>
          </cell>
          <cell r="BK199">
            <v>3.1</v>
          </cell>
          <cell r="BL199">
            <v>112006</v>
          </cell>
          <cell r="BM199">
            <v>13035</v>
          </cell>
          <cell r="BN199">
            <v>125040</v>
          </cell>
          <cell r="BO199">
            <v>49589</v>
          </cell>
          <cell r="BP199">
            <v>5007</v>
          </cell>
          <cell r="BQ199">
            <v>54596</v>
          </cell>
          <cell r="BR199">
            <v>11393</v>
          </cell>
          <cell r="BS199">
            <v>65989</v>
          </cell>
          <cell r="BT199">
            <v>5754</v>
          </cell>
          <cell r="BU199">
            <v>17738</v>
          </cell>
          <cell r="BV199">
            <v>89481</v>
          </cell>
          <cell r="BW199">
            <v>20818</v>
          </cell>
          <cell r="BX199">
            <v>235340</v>
          </cell>
          <cell r="BY199">
            <v>27763</v>
          </cell>
          <cell r="BZ199">
            <v>-906</v>
          </cell>
          <cell r="CA199">
            <v>262198</v>
          </cell>
          <cell r="CB199">
            <v>3</v>
          </cell>
          <cell r="CC199">
            <v>-10</v>
          </cell>
          <cell r="CD199">
            <v>0</v>
          </cell>
          <cell r="CE199">
            <v>0</v>
          </cell>
          <cell r="CF199">
            <v>-1</v>
          </cell>
          <cell r="CG199">
            <v>0</v>
          </cell>
          <cell r="CH199">
            <v>-10</v>
          </cell>
          <cell r="CI199">
            <v>1</v>
          </cell>
          <cell r="CJ199">
            <v>-6</v>
          </cell>
          <cell r="CK199">
            <v>-1</v>
          </cell>
          <cell r="CL199">
            <v>8</v>
          </cell>
          <cell r="CM199">
            <v>0</v>
          </cell>
        </row>
        <row r="200">
          <cell r="A200">
            <v>39052</v>
          </cell>
          <cell r="B200">
            <v>115288</v>
          </cell>
          <cell r="C200">
            <v>13410</v>
          </cell>
          <cell r="D200">
            <v>128679</v>
          </cell>
          <cell r="E200">
            <v>49569</v>
          </cell>
          <cell r="F200">
            <v>4758</v>
          </cell>
          <cell r="G200">
            <v>54327</v>
          </cell>
          <cell r="H200">
            <v>11930</v>
          </cell>
          <cell r="I200">
            <v>66257</v>
          </cell>
          <cell r="J200">
            <v>5839</v>
          </cell>
          <cell r="K200">
            <v>18205</v>
          </cell>
          <cell r="L200">
            <v>90301</v>
          </cell>
          <cell r="M200">
            <v>20637</v>
          </cell>
          <cell r="N200">
            <v>240008</v>
          </cell>
          <cell r="O200">
            <v>28210</v>
          </cell>
          <cell r="P200">
            <v>408</v>
          </cell>
          <cell r="Q200">
            <v>268626</v>
          </cell>
          <cell r="R200">
            <v>2.8</v>
          </cell>
          <cell r="S200">
            <v>2.9</v>
          </cell>
          <cell r="T200">
            <v>2.8</v>
          </cell>
          <cell r="U200">
            <v>3.8</v>
          </cell>
          <cell r="V200">
            <v>-0.1</v>
          </cell>
          <cell r="W200">
            <v>3.5</v>
          </cell>
          <cell r="X200">
            <v>2.7</v>
          </cell>
          <cell r="Y200">
            <v>3.4</v>
          </cell>
          <cell r="Z200">
            <v>1.5</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O200">
            <v>5837</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E200">
            <v>1.5</v>
          </cell>
          <cell r="BF200">
            <v>1.7</v>
          </cell>
          <cell r="BG200">
            <v>2.8</v>
          </cell>
          <cell r="BH200">
            <v>-3.6</v>
          </cell>
          <cell r="BI200">
            <v>2.7</v>
          </cell>
          <cell r="BJ200">
            <v>2.9</v>
          </cell>
          <cell r="BK200">
            <v>2.5</v>
          </cell>
          <cell r="BL200">
            <v>118255</v>
          </cell>
          <cell r="BM200">
            <v>13724</v>
          </cell>
          <cell r="BN200">
            <v>131979</v>
          </cell>
          <cell r="BO200">
            <v>54472</v>
          </cell>
          <cell r="BP200">
            <v>4731</v>
          </cell>
          <cell r="BQ200">
            <v>59203</v>
          </cell>
          <cell r="BR200">
            <v>12006</v>
          </cell>
          <cell r="BS200">
            <v>71209</v>
          </cell>
          <cell r="BT200">
            <v>5837</v>
          </cell>
          <cell r="BU200">
            <v>18113</v>
          </cell>
          <cell r="BV200">
            <v>95160</v>
          </cell>
          <cell r="BW200">
            <v>23257</v>
          </cell>
          <cell r="BX200">
            <v>250395</v>
          </cell>
          <cell r="BY200">
            <v>30101</v>
          </cell>
          <cell r="BZ200">
            <v>-71</v>
          </cell>
          <cell r="CA200">
            <v>280426</v>
          </cell>
          <cell r="CB200">
            <v>-3</v>
          </cell>
          <cell r="CC200">
            <v>4</v>
          </cell>
          <cell r="CD200">
            <v>0</v>
          </cell>
          <cell r="CE200">
            <v>0</v>
          </cell>
          <cell r="CF200">
            <v>0</v>
          </cell>
          <cell r="CG200">
            <v>0</v>
          </cell>
          <cell r="CH200">
            <v>5</v>
          </cell>
          <cell r="CI200">
            <v>0</v>
          </cell>
          <cell r="CJ200">
            <v>1</v>
          </cell>
          <cell r="CK200">
            <v>4</v>
          </cell>
          <cell r="CL200">
            <v>-13</v>
          </cell>
          <cell r="CM200">
            <v>-9</v>
          </cell>
        </row>
        <row r="201">
          <cell r="A201">
            <v>39142</v>
          </cell>
          <cell r="B201">
            <v>118587</v>
          </cell>
          <cell r="C201">
            <v>13743</v>
          </cell>
          <cell r="D201">
            <v>132349</v>
          </cell>
          <cell r="E201">
            <v>52582</v>
          </cell>
          <cell r="F201">
            <v>3323</v>
          </cell>
          <cell r="G201">
            <v>55904</v>
          </cell>
          <cell r="H201">
            <v>12382</v>
          </cell>
          <cell r="I201">
            <v>68287</v>
          </cell>
          <cell r="J201">
            <v>5912</v>
          </cell>
          <cell r="K201">
            <v>18632</v>
          </cell>
          <cell r="L201">
            <v>92830</v>
          </cell>
          <cell r="M201">
            <v>20949</v>
          </cell>
          <cell r="N201">
            <v>245774</v>
          </cell>
          <cell r="O201">
            <v>29105</v>
          </cell>
          <cell r="P201">
            <v>-132</v>
          </cell>
          <cell r="Q201">
            <v>274748</v>
          </cell>
          <cell r="R201">
            <v>2.9</v>
          </cell>
          <cell r="S201">
            <v>2.5</v>
          </cell>
          <cell r="T201">
            <v>2.9</v>
          </cell>
          <cell r="U201">
            <v>6.1</v>
          </cell>
          <cell r="V201">
            <v>-30.2</v>
          </cell>
          <cell r="W201">
            <v>2.9</v>
          </cell>
          <cell r="X201">
            <v>3.8</v>
          </cell>
          <cell r="Y201">
            <v>3.1</v>
          </cell>
          <cell r="Z201">
            <v>1.2</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O201">
            <v>5913</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E201">
            <v>1.3</v>
          </cell>
          <cell r="BF201">
            <v>2.5</v>
          </cell>
          <cell r="BG201">
            <v>2.6</v>
          </cell>
          <cell r="BH201">
            <v>3.7</v>
          </cell>
          <cell r="BI201">
            <v>2.6</v>
          </cell>
          <cell r="BJ201">
            <v>1</v>
          </cell>
          <cell r="BK201">
            <v>2.4</v>
          </cell>
          <cell r="BL201">
            <v>114803</v>
          </cell>
          <cell r="BM201">
            <v>13319</v>
          </cell>
          <cell r="BN201">
            <v>128122</v>
          </cell>
          <cell r="BO201">
            <v>48632</v>
          </cell>
          <cell r="BP201">
            <v>3390</v>
          </cell>
          <cell r="BQ201">
            <v>52022</v>
          </cell>
          <cell r="BR201">
            <v>12098</v>
          </cell>
          <cell r="BS201">
            <v>64120</v>
          </cell>
          <cell r="BT201">
            <v>5913</v>
          </cell>
          <cell r="BU201">
            <v>18641</v>
          </cell>
          <cell r="BV201">
            <v>88673</v>
          </cell>
          <cell r="BW201">
            <v>19760</v>
          </cell>
          <cell r="BX201">
            <v>236555</v>
          </cell>
          <cell r="BY201">
            <v>27615</v>
          </cell>
          <cell r="BZ201">
            <v>-262</v>
          </cell>
          <cell r="CA201">
            <v>263909</v>
          </cell>
          <cell r="CB201">
            <v>-5</v>
          </cell>
          <cell r="CC201">
            <v>4</v>
          </cell>
          <cell r="CD201">
            <v>0</v>
          </cell>
          <cell r="CE201">
            <v>1</v>
          </cell>
          <cell r="CF201">
            <v>0</v>
          </cell>
          <cell r="CG201">
            <v>0</v>
          </cell>
          <cell r="CH201">
            <v>4</v>
          </cell>
          <cell r="CI201">
            <v>-1</v>
          </cell>
          <cell r="CJ201">
            <v>-2</v>
          </cell>
          <cell r="CK201">
            <v>0</v>
          </cell>
          <cell r="CL201">
            <v>-5</v>
          </cell>
          <cell r="CM201">
            <v>-7</v>
          </cell>
        </row>
        <row r="202">
          <cell r="A202">
            <v>39234</v>
          </cell>
          <cell r="B202">
            <v>121393</v>
          </cell>
          <cell r="C202">
            <v>14076</v>
          </cell>
          <cell r="D202">
            <v>135469</v>
          </cell>
          <cell r="E202">
            <v>51888</v>
          </cell>
          <cell r="F202">
            <v>3196</v>
          </cell>
          <cell r="G202">
            <v>55083</v>
          </cell>
          <cell r="H202">
            <v>12841</v>
          </cell>
          <cell r="I202">
            <v>67925</v>
          </cell>
          <cell r="J202">
            <v>5964</v>
          </cell>
          <cell r="K202">
            <v>19102</v>
          </cell>
          <cell r="L202">
            <v>92990</v>
          </cell>
          <cell r="M202">
            <v>21608</v>
          </cell>
          <cell r="N202">
            <v>250060</v>
          </cell>
          <cell r="O202">
            <v>29834</v>
          </cell>
          <cell r="P202">
            <v>-231</v>
          </cell>
          <cell r="Q202">
            <v>279663</v>
          </cell>
          <cell r="R202">
            <v>2.4</v>
          </cell>
          <cell r="S202">
            <v>2.4</v>
          </cell>
          <cell r="T202">
            <v>2.4</v>
          </cell>
          <cell r="U202">
            <v>-1.3</v>
          </cell>
          <cell r="V202">
            <v>-3.8</v>
          </cell>
          <cell r="W202">
            <v>-1.5</v>
          </cell>
          <cell r="X202">
            <v>3.7</v>
          </cell>
          <cell r="Y202">
            <v>-0.5</v>
          </cell>
          <cell r="Z202">
            <v>0.9</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O202">
            <v>5979</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E202">
            <v>1.1000000000000001</v>
          </cell>
          <cell r="BF202">
            <v>2.8</v>
          </cell>
          <cell r="BG202">
            <v>-0.4</v>
          </cell>
          <cell r="BH202">
            <v>3.9</v>
          </cell>
          <cell r="BI202">
            <v>1.7</v>
          </cell>
          <cell r="BJ202">
            <v>6.9</v>
          </cell>
          <cell r="BK202">
            <v>1.6</v>
          </cell>
          <cell r="BL202">
            <v>122387</v>
          </cell>
          <cell r="BM202">
            <v>14189</v>
          </cell>
          <cell r="BN202">
            <v>136576</v>
          </cell>
          <cell r="BO202">
            <v>49407</v>
          </cell>
          <cell r="BP202">
            <v>3223</v>
          </cell>
          <cell r="BQ202">
            <v>52629</v>
          </cell>
          <cell r="BR202">
            <v>13276</v>
          </cell>
          <cell r="BS202">
            <v>65905</v>
          </cell>
          <cell r="BT202">
            <v>5979</v>
          </cell>
          <cell r="BU202">
            <v>19299</v>
          </cell>
          <cell r="BV202">
            <v>91184</v>
          </cell>
          <cell r="BW202">
            <v>19972</v>
          </cell>
          <cell r="BX202">
            <v>247731</v>
          </cell>
          <cell r="BY202">
            <v>29644</v>
          </cell>
          <cell r="BZ202">
            <v>1238</v>
          </cell>
          <cell r="CA202">
            <v>278613</v>
          </cell>
          <cell r="CB202">
            <v>13</v>
          </cell>
          <cell r="CC202">
            <v>3</v>
          </cell>
          <cell r="CD202">
            <v>0</v>
          </cell>
          <cell r="CE202">
            <v>0</v>
          </cell>
          <cell r="CF202">
            <v>0</v>
          </cell>
          <cell r="CG202">
            <v>0</v>
          </cell>
          <cell r="CH202">
            <v>3</v>
          </cell>
          <cell r="CI202">
            <v>0</v>
          </cell>
          <cell r="CJ202">
            <v>16</v>
          </cell>
          <cell r="CK202">
            <v>-2</v>
          </cell>
          <cell r="CL202">
            <v>-17</v>
          </cell>
          <cell r="CM202">
            <v>-3</v>
          </cell>
        </row>
        <row r="203">
          <cell r="A203">
            <v>39326</v>
          </cell>
          <cell r="B203">
            <v>123616</v>
          </cell>
          <cell r="C203">
            <v>14327</v>
          </cell>
          <cell r="D203">
            <v>137939</v>
          </cell>
          <cell r="E203">
            <v>51935</v>
          </cell>
          <cell r="F203">
            <v>3101</v>
          </cell>
          <cell r="G203">
            <v>55036</v>
          </cell>
          <cell r="H203">
            <v>13107</v>
          </cell>
          <cell r="I203">
            <v>68143</v>
          </cell>
          <cell r="J203">
            <v>6008</v>
          </cell>
          <cell r="K203">
            <v>19649</v>
          </cell>
          <cell r="L203">
            <v>93800</v>
          </cell>
          <cell r="M203">
            <v>22671</v>
          </cell>
          <cell r="N203">
            <v>254038</v>
          </cell>
          <cell r="O203">
            <v>30269</v>
          </cell>
          <cell r="P203">
            <v>29</v>
          </cell>
          <cell r="Q203">
            <v>284336</v>
          </cell>
          <cell r="R203">
            <v>1.8</v>
          </cell>
          <cell r="S203">
            <v>1.8</v>
          </cell>
          <cell r="T203">
            <v>1.8</v>
          </cell>
          <cell r="U203">
            <v>0.1</v>
          </cell>
          <cell r="V203">
            <v>-3</v>
          </cell>
          <cell r="W203">
            <v>-0.1</v>
          </cell>
          <cell r="X203">
            <v>2.1</v>
          </cell>
          <cell r="Y203">
            <v>0.3</v>
          </cell>
          <cell r="Z203">
            <v>0.7</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O203">
            <v>5998</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E203">
            <v>0.3</v>
          </cell>
          <cell r="BF203">
            <v>2.5</v>
          </cell>
          <cell r="BG203">
            <v>0.6</v>
          </cell>
          <cell r="BH203">
            <v>2.8</v>
          </cell>
          <cell r="BI203">
            <v>1.3</v>
          </cell>
          <cell r="BJ203">
            <v>-2.2000000000000002</v>
          </cell>
          <cell r="BK203">
            <v>1.6</v>
          </cell>
          <cell r="BL203">
            <v>124023</v>
          </cell>
          <cell r="BM203">
            <v>14389</v>
          </cell>
          <cell r="BN203">
            <v>138412</v>
          </cell>
          <cell r="BO203">
            <v>53185</v>
          </cell>
          <cell r="BP203">
            <v>2934</v>
          </cell>
          <cell r="BQ203">
            <v>56120</v>
          </cell>
          <cell r="BR203">
            <v>12934</v>
          </cell>
          <cell r="BS203">
            <v>69053</v>
          </cell>
          <cell r="BT203">
            <v>5998</v>
          </cell>
          <cell r="BU203">
            <v>19479</v>
          </cell>
          <cell r="BV203">
            <v>94530</v>
          </cell>
          <cell r="BW203">
            <v>21636</v>
          </cell>
          <cell r="BX203">
            <v>254579</v>
          </cell>
          <cell r="BY203">
            <v>30144</v>
          </cell>
          <cell r="BZ203">
            <v>-932</v>
          </cell>
          <cell r="CA203">
            <v>283790</v>
          </cell>
          <cell r="CB203">
            <v>-2</v>
          </cell>
          <cell r="CC203">
            <v>-12</v>
          </cell>
          <cell r="CD203">
            <v>0</v>
          </cell>
          <cell r="CE203">
            <v>0</v>
          </cell>
          <cell r="CF203">
            <v>0</v>
          </cell>
          <cell r="CG203">
            <v>0</v>
          </cell>
          <cell r="CH203">
            <v>-12</v>
          </cell>
          <cell r="CI203">
            <v>2</v>
          </cell>
          <cell r="CJ203">
            <v>-12</v>
          </cell>
          <cell r="CK203">
            <v>-2</v>
          </cell>
          <cell r="CL203">
            <v>10</v>
          </cell>
          <cell r="CM203">
            <v>-4</v>
          </cell>
        </row>
        <row r="204">
          <cell r="A204">
            <v>39417</v>
          </cell>
          <cell r="B204">
            <v>125949</v>
          </cell>
          <cell r="C204">
            <v>14581</v>
          </cell>
          <cell r="D204">
            <v>140530</v>
          </cell>
          <cell r="E204">
            <v>51977</v>
          </cell>
          <cell r="F204">
            <v>3155</v>
          </cell>
          <cell r="G204">
            <v>55132</v>
          </cell>
          <cell r="H204">
            <v>13255</v>
          </cell>
          <cell r="I204">
            <v>68387</v>
          </cell>
          <cell r="J204">
            <v>6066</v>
          </cell>
          <cell r="K204">
            <v>20272</v>
          </cell>
          <cell r="L204">
            <v>94725</v>
          </cell>
          <cell r="M204">
            <v>23947</v>
          </cell>
          <cell r="N204">
            <v>259147</v>
          </cell>
          <cell r="O204">
            <v>30596</v>
          </cell>
          <cell r="P204">
            <v>6</v>
          </cell>
          <cell r="Q204">
            <v>289749</v>
          </cell>
          <cell r="R204">
            <v>1.9</v>
          </cell>
          <cell r="S204">
            <v>1.8</v>
          </cell>
          <cell r="T204">
            <v>1.9</v>
          </cell>
          <cell r="U204">
            <v>0.1</v>
          </cell>
          <cell r="V204">
            <v>1.8</v>
          </cell>
          <cell r="W204">
            <v>0.2</v>
          </cell>
          <cell r="X204">
            <v>1.1000000000000001</v>
          </cell>
          <cell r="Y204">
            <v>0.4</v>
          </cell>
          <cell r="Z204">
            <v>1</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O204">
            <v>6065</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E204">
            <v>1.1000000000000001</v>
          </cell>
          <cell r="BF204">
            <v>3.3</v>
          </cell>
          <cell r="BG204">
            <v>1.8</v>
          </cell>
          <cell r="BH204">
            <v>6.2</v>
          </cell>
          <cell r="BI204">
            <v>2.1</v>
          </cell>
          <cell r="BJ204">
            <v>1.8</v>
          </cell>
          <cell r="BK204">
            <v>1.9</v>
          </cell>
          <cell r="BL204">
            <v>128370</v>
          </cell>
          <cell r="BM204">
            <v>14839</v>
          </cell>
          <cell r="BN204">
            <v>143209</v>
          </cell>
          <cell r="BO204">
            <v>56898</v>
          </cell>
          <cell r="BP204">
            <v>2986</v>
          </cell>
          <cell r="BQ204">
            <v>59884</v>
          </cell>
          <cell r="BR204">
            <v>13413</v>
          </cell>
          <cell r="BS204">
            <v>73297</v>
          </cell>
          <cell r="BT204">
            <v>6065</v>
          </cell>
          <cell r="BU204">
            <v>20185</v>
          </cell>
          <cell r="BV204">
            <v>99546</v>
          </cell>
          <cell r="BW204">
            <v>29426</v>
          </cell>
          <cell r="BX204">
            <v>272181</v>
          </cell>
          <cell r="BY204">
            <v>32411</v>
          </cell>
          <cell r="BZ204">
            <v>-1091</v>
          </cell>
          <cell r="CA204">
            <v>303500</v>
          </cell>
          <cell r="CB204">
            <v>-3</v>
          </cell>
          <cell r="CC204">
            <v>6</v>
          </cell>
          <cell r="CD204">
            <v>0</v>
          </cell>
          <cell r="CE204">
            <v>0</v>
          </cell>
          <cell r="CF204">
            <v>0</v>
          </cell>
          <cell r="CG204">
            <v>0</v>
          </cell>
          <cell r="CH204">
            <v>7</v>
          </cell>
          <cell r="CI204">
            <v>-2</v>
          </cell>
          <cell r="CJ204">
            <v>2</v>
          </cell>
          <cell r="CK204">
            <v>5</v>
          </cell>
          <cell r="CL204">
            <v>-14</v>
          </cell>
          <cell r="CM204">
            <v>-5</v>
          </cell>
        </row>
        <row r="205">
          <cell r="A205">
            <v>39508</v>
          </cell>
          <cell r="B205">
            <v>128549</v>
          </cell>
          <cell r="C205">
            <v>14865</v>
          </cell>
          <cell r="D205">
            <v>143414</v>
          </cell>
          <cell r="E205">
            <v>52184</v>
          </cell>
          <cell r="F205">
            <v>3368</v>
          </cell>
          <cell r="G205">
            <v>55552</v>
          </cell>
          <cell r="H205">
            <v>13596</v>
          </cell>
          <cell r="I205">
            <v>69148</v>
          </cell>
          <cell r="J205">
            <v>6176</v>
          </cell>
          <cell r="K205">
            <v>20883</v>
          </cell>
          <cell r="L205">
            <v>96207</v>
          </cell>
          <cell r="M205">
            <v>25018</v>
          </cell>
          <cell r="N205">
            <v>266862</v>
          </cell>
          <cell r="O205">
            <v>30749</v>
          </cell>
          <cell r="P205">
            <v>-335</v>
          </cell>
          <cell r="Q205">
            <v>297276</v>
          </cell>
          <cell r="R205">
            <v>2.1</v>
          </cell>
          <cell r="S205">
            <v>1.9</v>
          </cell>
          <cell r="T205">
            <v>2.1</v>
          </cell>
          <cell r="U205">
            <v>0.4</v>
          </cell>
          <cell r="V205">
            <v>6.7</v>
          </cell>
          <cell r="W205">
            <v>0.8</v>
          </cell>
          <cell r="X205">
            <v>2.6</v>
          </cell>
          <cell r="Y205">
            <v>1.1000000000000001</v>
          </cell>
          <cell r="Z205">
            <v>1.8</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O205">
            <v>6171</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E205">
            <v>1.8</v>
          </cell>
          <cell r="BF205">
            <v>3.2</v>
          </cell>
          <cell r="BG205">
            <v>2.8</v>
          </cell>
          <cell r="BH205">
            <v>6.7</v>
          </cell>
          <cell r="BI205">
            <v>2.7</v>
          </cell>
          <cell r="BJ205">
            <v>1.1000000000000001</v>
          </cell>
          <cell r="BK205">
            <v>2.4</v>
          </cell>
          <cell r="BL205">
            <v>124189</v>
          </cell>
          <cell r="BM205">
            <v>14366</v>
          </cell>
          <cell r="BN205">
            <v>138555</v>
          </cell>
          <cell r="BO205">
            <v>48556</v>
          </cell>
          <cell r="BP205">
            <v>3915</v>
          </cell>
          <cell r="BQ205">
            <v>52471</v>
          </cell>
          <cell r="BR205">
            <v>13267</v>
          </cell>
          <cell r="BS205">
            <v>65738</v>
          </cell>
          <cell r="BT205">
            <v>6171</v>
          </cell>
          <cell r="BU205">
            <v>20928</v>
          </cell>
          <cell r="BV205">
            <v>92837</v>
          </cell>
          <cell r="BW205">
            <v>23494</v>
          </cell>
          <cell r="BX205">
            <v>254886</v>
          </cell>
          <cell r="BY205">
            <v>29764</v>
          </cell>
          <cell r="BZ205">
            <v>-567</v>
          </cell>
          <cell r="CA205">
            <v>284083</v>
          </cell>
          <cell r="CB205">
            <v>-10</v>
          </cell>
          <cell r="CC205">
            <v>5</v>
          </cell>
          <cell r="CD205">
            <v>0</v>
          </cell>
          <cell r="CE205">
            <v>0</v>
          </cell>
          <cell r="CF205">
            <v>0</v>
          </cell>
          <cell r="CG205">
            <v>-1</v>
          </cell>
          <cell r="CH205">
            <v>5</v>
          </cell>
          <cell r="CI205">
            <v>0</v>
          </cell>
          <cell r="CJ205">
            <v>-6</v>
          </cell>
          <cell r="CK205">
            <v>-2</v>
          </cell>
          <cell r="CL205">
            <v>4</v>
          </cell>
          <cell r="CM205">
            <v>-3</v>
          </cell>
        </row>
        <row r="206">
          <cell r="A206">
            <v>39600</v>
          </cell>
          <cell r="B206">
            <v>131022</v>
          </cell>
          <cell r="C206">
            <v>15123</v>
          </cell>
          <cell r="D206">
            <v>146145</v>
          </cell>
          <cell r="E206">
            <v>60628</v>
          </cell>
          <cell r="F206">
            <v>3528</v>
          </cell>
          <cell r="G206">
            <v>64156</v>
          </cell>
          <cell r="H206">
            <v>14330</v>
          </cell>
          <cell r="I206">
            <v>78486</v>
          </cell>
          <cell r="J206">
            <v>6345</v>
          </cell>
          <cell r="K206">
            <v>21411</v>
          </cell>
          <cell r="L206">
            <v>106242</v>
          </cell>
          <cell r="M206">
            <v>25629</v>
          </cell>
          <cell r="N206">
            <v>275648</v>
          </cell>
          <cell r="O206">
            <v>30555</v>
          </cell>
          <cell r="P206">
            <v>-324</v>
          </cell>
          <cell r="Q206">
            <v>305879</v>
          </cell>
          <cell r="R206">
            <v>1.9</v>
          </cell>
          <cell r="S206">
            <v>1.7</v>
          </cell>
          <cell r="T206">
            <v>1.9</v>
          </cell>
          <cell r="U206">
            <v>16.2</v>
          </cell>
          <cell r="V206">
            <v>4.7</v>
          </cell>
          <cell r="W206">
            <v>15.5</v>
          </cell>
          <cell r="X206">
            <v>5.4</v>
          </cell>
          <cell r="Y206">
            <v>13.5</v>
          </cell>
          <cell r="Z206">
            <v>2.7</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O206">
            <v>6318</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E206">
            <v>2.4</v>
          </cell>
          <cell r="BF206">
            <v>3</v>
          </cell>
          <cell r="BG206">
            <v>5.4</v>
          </cell>
          <cell r="BH206">
            <v>1.3</v>
          </cell>
          <cell r="BI206">
            <v>3.5</v>
          </cell>
          <cell r="BJ206">
            <v>0.9</v>
          </cell>
          <cell r="BK206">
            <v>2.9</v>
          </cell>
          <cell r="BL206">
            <v>132568</v>
          </cell>
          <cell r="BM206">
            <v>15311</v>
          </cell>
          <cell r="BN206">
            <v>147879</v>
          </cell>
          <cell r="BO206">
            <v>55764</v>
          </cell>
          <cell r="BP206">
            <v>3040</v>
          </cell>
          <cell r="BQ206">
            <v>58804</v>
          </cell>
          <cell r="BR206">
            <v>14409</v>
          </cell>
          <cell r="BS206">
            <v>73212</v>
          </cell>
          <cell r="BT206">
            <v>6318</v>
          </cell>
          <cell r="BU206">
            <v>21708</v>
          </cell>
          <cell r="BV206">
            <v>101238</v>
          </cell>
          <cell r="BW206">
            <v>22547</v>
          </cell>
          <cell r="BX206">
            <v>271664</v>
          </cell>
          <cell r="BY206">
            <v>30109</v>
          </cell>
          <cell r="BZ206">
            <v>2591</v>
          </cell>
          <cell r="CA206">
            <v>304364</v>
          </cell>
          <cell r="CB206">
            <v>23</v>
          </cell>
          <cell r="CC206">
            <v>2</v>
          </cell>
          <cell r="CD206">
            <v>0</v>
          </cell>
          <cell r="CE206">
            <v>0</v>
          </cell>
          <cell r="CF206">
            <v>0</v>
          </cell>
          <cell r="CG206">
            <v>0</v>
          </cell>
          <cell r="CH206">
            <v>2</v>
          </cell>
          <cell r="CI206">
            <v>-1</v>
          </cell>
          <cell r="CJ206">
            <v>24</v>
          </cell>
          <cell r="CK206">
            <v>-3</v>
          </cell>
          <cell r="CL206">
            <v>-23</v>
          </cell>
          <cell r="CM206">
            <v>-1</v>
          </cell>
        </row>
        <row r="207">
          <cell r="A207">
            <v>39692</v>
          </cell>
          <cell r="B207">
            <v>132542</v>
          </cell>
          <cell r="C207">
            <v>15266</v>
          </cell>
          <cell r="D207">
            <v>147807</v>
          </cell>
          <cell r="E207">
            <v>61899</v>
          </cell>
          <cell r="F207">
            <v>3452</v>
          </cell>
          <cell r="G207">
            <v>65351</v>
          </cell>
          <cell r="H207">
            <v>15323</v>
          </cell>
          <cell r="I207">
            <v>80674</v>
          </cell>
          <cell r="J207">
            <v>6538</v>
          </cell>
          <cell r="K207">
            <v>21878</v>
          </cell>
          <cell r="L207">
            <v>109089</v>
          </cell>
          <cell r="M207">
            <v>25729</v>
          </cell>
          <cell r="N207">
            <v>282892</v>
          </cell>
          <cell r="O207">
            <v>29941</v>
          </cell>
          <cell r="P207">
            <v>198</v>
          </cell>
          <cell r="Q207">
            <v>313032</v>
          </cell>
          <cell r="R207">
            <v>1.2</v>
          </cell>
          <cell r="S207">
            <v>0.9</v>
          </cell>
          <cell r="T207">
            <v>1.1000000000000001</v>
          </cell>
          <cell r="U207">
            <v>2.1</v>
          </cell>
          <cell r="V207">
            <v>-2.1</v>
          </cell>
          <cell r="W207">
            <v>1.9</v>
          </cell>
          <cell r="X207">
            <v>6.9</v>
          </cell>
          <cell r="Y207">
            <v>2.8</v>
          </cell>
          <cell r="Z207">
            <v>3</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O207">
            <v>6562</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E207">
            <v>3.9</v>
          </cell>
          <cell r="BF207">
            <v>1</v>
          </cell>
          <cell r="BG207">
            <v>8.6999999999999993</v>
          </cell>
          <cell r="BH207">
            <v>-2</v>
          </cell>
          <cell r="BI207">
            <v>3.4</v>
          </cell>
          <cell r="BJ207">
            <v>-4.7</v>
          </cell>
          <cell r="BK207">
            <v>3.3</v>
          </cell>
          <cell r="BL207">
            <v>132893</v>
          </cell>
          <cell r="BM207">
            <v>15319</v>
          </cell>
          <cell r="BN207">
            <v>148212</v>
          </cell>
          <cell r="BO207">
            <v>66492</v>
          </cell>
          <cell r="BP207">
            <v>3669</v>
          </cell>
          <cell r="BQ207">
            <v>70161</v>
          </cell>
          <cell r="BR207">
            <v>15418</v>
          </cell>
          <cell r="BS207">
            <v>85579</v>
          </cell>
          <cell r="BT207">
            <v>6562</v>
          </cell>
          <cell r="BU207">
            <v>21605</v>
          </cell>
          <cell r="BV207">
            <v>113746</v>
          </cell>
          <cell r="BW207">
            <v>24590</v>
          </cell>
          <cell r="BX207">
            <v>286548</v>
          </cell>
          <cell r="BY207">
            <v>29822</v>
          </cell>
          <cell r="BZ207">
            <v>-1330</v>
          </cell>
          <cell r="CA207">
            <v>315040</v>
          </cell>
          <cell r="CB207">
            <v>-14</v>
          </cell>
          <cell r="CC207">
            <v>-17</v>
          </cell>
          <cell r="CD207">
            <v>0</v>
          </cell>
          <cell r="CE207">
            <v>0</v>
          </cell>
          <cell r="CF207">
            <v>0</v>
          </cell>
          <cell r="CG207">
            <v>0</v>
          </cell>
          <cell r="CH207">
            <v>-17</v>
          </cell>
          <cell r="CI207">
            <v>2</v>
          </cell>
          <cell r="CJ207">
            <v>-28</v>
          </cell>
          <cell r="CK207">
            <v>-3</v>
          </cell>
          <cell r="CL207">
            <v>16</v>
          </cell>
          <cell r="CM207">
            <v>-15</v>
          </cell>
        </row>
        <row r="208">
          <cell r="A208">
            <v>39783</v>
          </cell>
          <cell r="B208">
            <v>132771</v>
          </cell>
          <cell r="C208">
            <v>15267</v>
          </cell>
          <cell r="D208">
            <v>148037</v>
          </cell>
          <cell r="E208">
            <v>63284</v>
          </cell>
          <cell r="F208">
            <v>3355</v>
          </cell>
          <cell r="G208">
            <v>66639</v>
          </cell>
          <cell r="H208">
            <v>16289</v>
          </cell>
          <cell r="I208">
            <v>82928</v>
          </cell>
          <cell r="J208">
            <v>6703</v>
          </cell>
          <cell r="K208">
            <v>22365</v>
          </cell>
          <cell r="L208">
            <v>111996</v>
          </cell>
          <cell r="M208">
            <v>25599</v>
          </cell>
          <cell r="N208">
            <v>286096</v>
          </cell>
          <cell r="O208">
            <v>29504</v>
          </cell>
          <cell r="P208">
            <v>410</v>
          </cell>
          <cell r="Q208">
            <v>316010</v>
          </cell>
          <cell r="R208">
            <v>0.2</v>
          </cell>
          <cell r="S208">
            <v>0</v>
          </cell>
          <cell r="T208">
            <v>0.2</v>
          </cell>
          <cell r="U208">
            <v>2.2000000000000002</v>
          </cell>
          <cell r="V208">
            <v>-2.8</v>
          </cell>
          <cell r="W208">
            <v>2</v>
          </cell>
          <cell r="X208">
            <v>6.3</v>
          </cell>
          <cell r="Y208">
            <v>2.8</v>
          </cell>
          <cell r="Z208">
            <v>2.5</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O208">
            <v>6709</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E208">
            <v>2.2000000000000002</v>
          </cell>
          <cell r="BF208">
            <v>2.9</v>
          </cell>
          <cell r="BG208">
            <v>-0.8</v>
          </cell>
          <cell r="BH208">
            <v>3.6</v>
          </cell>
          <cell r="BI208">
            <v>0.2</v>
          </cell>
          <cell r="BJ208">
            <v>-1</v>
          </cell>
          <cell r="BK208">
            <v>0.2</v>
          </cell>
          <cell r="BL208">
            <v>135713</v>
          </cell>
          <cell r="BM208">
            <v>15571</v>
          </cell>
          <cell r="BN208">
            <v>151284</v>
          </cell>
          <cell r="BO208">
            <v>67988</v>
          </cell>
          <cell r="BP208">
            <v>3246</v>
          </cell>
          <cell r="BQ208">
            <v>71234</v>
          </cell>
          <cell r="BR208">
            <v>16236</v>
          </cell>
          <cell r="BS208">
            <v>87470</v>
          </cell>
          <cell r="BT208">
            <v>6709</v>
          </cell>
          <cell r="BU208">
            <v>22298</v>
          </cell>
          <cell r="BV208">
            <v>116477</v>
          </cell>
          <cell r="BW208">
            <v>30567</v>
          </cell>
          <cell r="BX208">
            <v>298329</v>
          </cell>
          <cell r="BY208">
            <v>31116</v>
          </cell>
          <cell r="BZ208">
            <v>487</v>
          </cell>
          <cell r="CA208">
            <v>329932</v>
          </cell>
          <cell r="CB208">
            <v>2</v>
          </cell>
          <cell r="CC208">
            <v>8</v>
          </cell>
          <cell r="CD208">
            <v>0</v>
          </cell>
          <cell r="CE208">
            <v>1</v>
          </cell>
          <cell r="CF208">
            <v>-1</v>
          </cell>
          <cell r="CG208">
            <v>0</v>
          </cell>
          <cell r="CH208">
            <v>8</v>
          </cell>
          <cell r="CI208">
            <v>-2</v>
          </cell>
          <cell r="CJ208">
            <v>7</v>
          </cell>
          <cell r="CK208">
            <v>9</v>
          </cell>
          <cell r="CL208">
            <v>-26</v>
          </cell>
          <cell r="CM208">
            <v>-9</v>
          </cell>
        </row>
        <row r="209">
          <cell r="A209">
            <v>39873</v>
          </cell>
          <cell r="B209">
            <v>132436</v>
          </cell>
          <cell r="C209">
            <v>15220</v>
          </cell>
          <cell r="D209">
            <v>147656</v>
          </cell>
          <cell r="E209">
            <v>63504</v>
          </cell>
          <cell r="F209">
            <v>3318</v>
          </cell>
          <cell r="G209">
            <v>66822</v>
          </cell>
          <cell r="H209">
            <v>16834</v>
          </cell>
          <cell r="I209">
            <v>83656</v>
          </cell>
          <cell r="J209">
            <v>6794</v>
          </cell>
          <cell r="K209">
            <v>22876</v>
          </cell>
          <cell r="L209">
            <v>113326</v>
          </cell>
          <cell r="M209">
            <v>25422</v>
          </cell>
          <cell r="N209">
            <v>285033</v>
          </cell>
          <cell r="O209">
            <v>29609</v>
          </cell>
          <cell r="P209">
            <v>162</v>
          </cell>
          <cell r="Q209">
            <v>314804</v>
          </cell>
          <cell r="R209">
            <v>-0.3</v>
          </cell>
          <cell r="S209">
            <v>-0.3</v>
          </cell>
          <cell r="T209">
            <v>-0.3</v>
          </cell>
          <cell r="U209">
            <v>0.3</v>
          </cell>
          <cell r="V209">
            <v>-1.1000000000000001</v>
          </cell>
          <cell r="W209">
            <v>0.3</v>
          </cell>
          <cell r="X209">
            <v>3.3</v>
          </cell>
          <cell r="Y209">
            <v>0.9</v>
          </cell>
          <cell r="Z209">
            <v>1.4</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O209">
            <v>6798</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E209">
            <v>1.3</v>
          </cell>
          <cell r="BF209">
            <v>2.4</v>
          </cell>
          <cell r="BG209">
            <v>2.5</v>
          </cell>
          <cell r="BH209">
            <v>-3.6</v>
          </cell>
          <cell r="BI209">
            <v>0.5</v>
          </cell>
          <cell r="BJ209">
            <v>1.7</v>
          </cell>
          <cell r="BK209">
            <v>0</v>
          </cell>
          <cell r="BL209">
            <v>128290</v>
          </cell>
          <cell r="BM209">
            <v>14755</v>
          </cell>
          <cell r="BN209">
            <v>143045</v>
          </cell>
          <cell r="BO209">
            <v>58013</v>
          </cell>
          <cell r="BP209">
            <v>3657</v>
          </cell>
          <cell r="BQ209">
            <v>61670</v>
          </cell>
          <cell r="BR209">
            <v>16761</v>
          </cell>
          <cell r="BS209">
            <v>78431</v>
          </cell>
          <cell r="BT209">
            <v>6798</v>
          </cell>
          <cell r="BU209">
            <v>22941</v>
          </cell>
          <cell r="BV209">
            <v>108171</v>
          </cell>
          <cell r="BW209">
            <v>23726</v>
          </cell>
          <cell r="BX209">
            <v>274942</v>
          </cell>
          <cell r="BY209">
            <v>28860</v>
          </cell>
          <cell r="BZ209">
            <v>-1687</v>
          </cell>
          <cell r="CA209">
            <v>302114</v>
          </cell>
          <cell r="CB209">
            <v>-19</v>
          </cell>
          <cell r="CC209">
            <v>8</v>
          </cell>
          <cell r="CD209">
            <v>0</v>
          </cell>
          <cell r="CE209">
            <v>0</v>
          </cell>
          <cell r="CF209">
            <v>1</v>
          </cell>
          <cell r="CG209">
            <v>0</v>
          </cell>
          <cell r="CH209">
            <v>8</v>
          </cell>
          <cell r="CI209">
            <v>1</v>
          </cell>
          <cell r="CJ209">
            <v>-9</v>
          </cell>
          <cell r="CK209">
            <v>-4</v>
          </cell>
          <cell r="CL209">
            <v>7</v>
          </cell>
          <cell r="CM209">
            <v>-6</v>
          </cell>
        </row>
        <row r="210">
          <cell r="A210">
            <v>39965</v>
          </cell>
          <cell r="B210">
            <v>132621</v>
          </cell>
          <cell r="C210">
            <v>15248</v>
          </cell>
          <cell r="D210">
            <v>147869</v>
          </cell>
          <cell r="E210">
            <v>58138</v>
          </cell>
          <cell r="F210">
            <v>3375</v>
          </cell>
          <cell r="G210">
            <v>61513</v>
          </cell>
          <cell r="H210">
            <v>16825</v>
          </cell>
          <cell r="I210">
            <v>78338</v>
          </cell>
          <cell r="J210">
            <v>6814</v>
          </cell>
          <cell r="K210">
            <v>23336</v>
          </cell>
          <cell r="L210">
            <v>108487</v>
          </cell>
          <cell r="M210">
            <v>25401</v>
          </cell>
          <cell r="N210">
            <v>283136</v>
          </cell>
          <cell r="O210">
            <v>30265</v>
          </cell>
          <cell r="P210">
            <v>-425</v>
          </cell>
          <cell r="Q210">
            <v>312976</v>
          </cell>
          <cell r="R210">
            <v>0.1</v>
          </cell>
          <cell r="S210">
            <v>0.2</v>
          </cell>
          <cell r="T210">
            <v>0.1</v>
          </cell>
          <cell r="U210">
            <v>-8.4</v>
          </cell>
          <cell r="V210">
            <v>1.7</v>
          </cell>
          <cell r="W210">
            <v>-7.9</v>
          </cell>
          <cell r="X210">
            <v>-0.1</v>
          </cell>
          <cell r="Y210">
            <v>-6.4</v>
          </cell>
          <cell r="Z210">
            <v>0.3</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O210">
            <v>6832</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E210">
            <v>0.5</v>
          </cell>
          <cell r="BF210">
            <v>1.9</v>
          </cell>
          <cell r="BG210">
            <v>-3.9</v>
          </cell>
          <cell r="BH210">
            <v>0.7</v>
          </cell>
          <cell r="BI210">
            <v>-1.6</v>
          </cell>
          <cell r="BJ210">
            <v>1.2</v>
          </cell>
          <cell r="BK210">
            <v>-1.2</v>
          </cell>
          <cell r="BL210">
            <v>133246</v>
          </cell>
          <cell r="BM210">
            <v>15313</v>
          </cell>
          <cell r="BN210">
            <v>148558</v>
          </cell>
          <cell r="BO210">
            <v>57495</v>
          </cell>
          <cell r="BP210">
            <v>2910</v>
          </cell>
          <cell r="BQ210">
            <v>60406</v>
          </cell>
          <cell r="BR210">
            <v>17199</v>
          </cell>
          <cell r="BS210">
            <v>77605</v>
          </cell>
          <cell r="BT210">
            <v>6832</v>
          </cell>
          <cell r="BU210">
            <v>23532</v>
          </cell>
          <cell r="BV210">
            <v>107968</v>
          </cell>
          <cell r="BW210">
            <v>23132</v>
          </cell>
          <cell r="BX210">
            <v>279659</v>
          </cell>
          <cell r="BY210">
            <v>29027</v>
          </cell>
          <cell r="BZ210">
            <v>2530</v>
          </cell>
          <cell r="CA210">
            <v>311216</v>
          </cell>
          <cell r="CB210">
            <v>41</v>
          </cell>
          <cell r="CC210">
            <v>-4</v>
          </cell>
          <cell r="CD210">
            <v>-1</v>
          </cell>
          <cell r="CE210">
            <v>-1</v>
          </cell>
          <cell r="CF210">
            <v>-1</v>
          </cell>
          <cell r="CG210">
            <v>0</v>
          </cell>
          <cell r="CH210">
            <v>-5</v>
          </cell>
          <cell r="CI210">
            <v>-1</v>
          </cell>
          <cell r="CJ210">
            <v>35</v>
          </cell>
          <cell r="CK210">
            <v>-3</v>
          </cell>
          <cell r="CL210">
            <v>-28</v>
          </cell>
          <cell r="CM210">
            <v>3</v>
          </cell>
        </row>
        <row r="211">
          <cell r="A211">
            <v>40057</v>
          </cell>
          <cell r="B211">
            <v>133739</v>
          </cell>
          <cell r="C211">
            <v>15379</v>
          </cell>
          <cell r="D211">
            <v>149117</v>
          </cell>
          <cell r="E211">
            <v>58251</v>
          </cell>
          <cell r="F211">
            <v>3527</v>
          </cell>
          <cell r="G211">
            <v>61777</v>
          </cell>
          <cell r="H211">
            <v>16561</v>
          </cell>
          <cell r="I211">
            <v>78338</v>
          </cell>
          <cell r="J211">
            <v>6809</v>
          </cell>
          <cell r="K211">
            <v>23672</v>
          </cell>
          <cell r="L211">
            <v>108820</v>
          </cell>
          <cell r="M211">
            <v>25952</v>
          </cell>
          <cell r="N211">
            <v>283500</v>
          </cell>
          <cell r="O211">
            <v>31017</v>
          </cell>
          <cell r="P211">
            <v>-588</v>
          </cell>
          <cell r="Q211">
            <v>313928</v>
          </cell>
          <cell r="R211">
            <v>0.8</v>
          </cell>
          <cell r="S211">
            <v>0.9</v>
          </cell>
          <cell r="T211">
            <v>0.8</v>
          </cell>
          <cell r="U211">
            <v>0.2</v>
          </cell>
          <cell r="V211">
            <v>4.5</v>
          </cell>
          <cell r="W211">
            <v>0.4</v>
          </cell>
          <cell r="X211">
            <v>-1.6</v>
          </cell>
          <cell r="Y211">
            <v>0</v>
          </cell>
          <cell r="Z211">
            <v>-0.1</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O211">
            <v>6785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E211">
            <v>-0.7</v>
          </cell>
          <cell r="BF211">
            <v>1.5</v>
          </cell>
          <cell r="BG211">
            <v>-1.9</v>
          </cell>
          <cell r="BH211">
            <v>1.1000000000000001</v>
          </cell>
          <cell r="BI211">
            <v>0.1</v>
          </cell>
          <cell r="BJ211">
            <v>2.7</v>
          </cell>
          <cell r="BK211">
            <v>0.4</v>
          </cell>
          <cell r="BL211">
            <v>134222</v>
          </cell>
          <cell r="BM211">
            <v>15463</v>
          </cell>
          <cell r="BN211">
            <v>149685</v>
          </cell>
          <cell r="BO211">
            <v>58676</v>
          </cell>
          <cell r="BP211">
            <v>3574</v>
          </cell>
          <cell r="BQ211">
            <v>62249</v>
          </cell>
          <cell r="BR211">
            <v>16418</v>
          </cell>
          <cell r="BS211">
            <v>78667</v>
          </cell>
          <cell r="BT211">
            <v>6785</v>
          </cell>
          <cell r="BU211">
            <v>23541</v>
          </cell>
          <cell r="BV211">
            <v>108993</v>
          </cell>
          <cell r="BW211">
            <v>25495</v>
          </cell>
          <cell r="BX211">
            <v>284173</v>
          </cell>
          <cell r="BY211">
            <v>31205</v>
          </cell>
          <cell r="BZ211">
            <v>-2279</v>
          </cell>
          <cell r="CA211">
            <v>313098</v>
          </cell>
          <cell r="CB211">
            <v>-38</v>
          </cell>
          <cell r="CC211">
            <v>-10</v>
          </cell>
          <cell r="CD211">
            <v>0</v>
          </cell>
          <cell r="CE211">
            <v>0</v>
          </cell>
          <cell r="CF211">
            <v>0</v>
          </cell>
          <cell r="CG211">
            <v>1</v>
          </cell>
          <cell r="CH211">
            <v>-9</v>
          </cell>
          <cell r="CI211">
            <v>5</v>
          </cell>
          <cell r="CJ211">
            <v>-42</v>
          </cell>
          <cell r="CK211">
            <v>-5</v>
          </cell>
          <cell r="CL211">
            <v>29</v>
          </cell>
          <cell r="CM211">
            <v>-17</v>
          </cell>
        </row>
        <row r="212">
          <cell r="A212">
            <v>40148</v>
          </cell>
          <cell r="B212">
            <v>135918</v>
          </cell>
          <cell r="C212">
            <v>15623</v>
          </cell>
          <cell r="D212">
            <v>151541</v>
          </cell>
          <cell r="E212">
            <v>58849</v>
          </cell>
          <cell r="F212">
            <v>3746</v>
          </cell>
          <cell r="G212">
            <v>62595</v>
          </cell>
          <cell r="H212">
            <v>16470</v>
          </cell>
          <cell r="I212">
            <v>79065</v>
          </cell>
          <cell r="J212">
            <v>6821</v>
          </cell>
          <cell r="K212">
            <v>23955</v>
          </cell>
          <cell r="L212">
            <v>109841</v>
          </cell>
          <cell r="M212">
            <v>26872</v>
          </cell>
          <cell r="N212">
            <v>287978</v>
          </cell>
          <cell r="O212">
            <v>31726</v>
          </cell>
          <cell r="P212">
            <v>-458</v>
          </cell>
          <cell r="Q212">
            <v>319247</v>
          </cell>
          <cell r="R212">
            <v>1.6</v>
          </cell>
          <cell r="S212">
            <v>1.6</v>
          </cell>
          <cell r="T212">
            <v>1.6</v>
          </cell>
          <cell r="U212">
            <v>1</v>
          </cell>
          <cell r="V212">
            <v>6.2</v>
          </cell>
          <cell r="W212">
            <v>1.3</v>
          </cell>
          <cell r="X212">
            <v>-0.6</v>
          </cell>
          <cell r="Y212">
            <v>0.9</v>
          </cell>
          <cell r="Z212">
            <v>0.2</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O212">
            <v>6818</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E212">
            <v>0.5</v>
          </cell>
          <cell r="BF212">
            <v>1.2</v>
          </cell>
          <cell r="BG212">
            <v>2.9</v>
          </cell>
          <cell r="BH212">
            <v>5.0999999999999996</v>
          </cell>
          <cell r="BI212">
            <v>2.4</v>
          </cell>
          <cell r="BJ212">
            <v>3.4</v>
          </cell>
          <cell r="BK212">
            <v>2.1</v>
          </cell>
          <cell r="BL212">
            <v>138763</v>
          </cell>
          <cell r="BM212">
            <v>15926</v>
          </cell>
          <cell r="BN212">
            <v>154690</v>
          </cell>
          <cell r="BO212">
            <v>64133</v>
          </cell>
          <cell r="BP212">
            <v>3999</v>
          </cell>
          <cell r="BQ212">
            <v>68133</v>
          </cell>
          <cell r="BR212">
            <v>16212</v>
          </cell>
          <cell r="BS212">
            <v>84345</v>
          </cell>
          <cell r="BT212">
            <v>6818</v>
          </cell>
          <cell r="BU212">
            <v>23880</v>
          </cell>
          <cell r="BV212">
            <v>115043</v>
          </cell>
          <cell r="BW212">
            <v>30483</v>
          </cell>
          <cell r="BX212">
            <v>300216</v>
          </cell>
          <cell r="BY212">
            <v>33868</v>
          </cell>
          <cell r="BZ212">
            <v>-648</v>
          </cell>
          <cell r="CA212">
            <v>333437</v>
          </cell>
          <cell r="CB212">
            <v>15</v>
          </cell>
          <cell r="CC212">
            <v>10</v>
          </cell>
          <cell r="CD212">
            <v>0</v>
          </cell>
          <cell r="CE212">
            <v>1</v>
          </cell>
          <cell r="CF212">
            <v>0</v>
          </cell>
          <cell r="CG212">
            <v>0</v>
          </cell>
          <cell r="CH212">
            <v>11</v>
          </cell>
          <cell r="CI212">
            <v>-1</v>
          </cell>
          <cell r="CJ212">
            <v>24</v>
          </cell>
          <cell r="CK212">
            <v>15</v>
          </cell>
          <cell r="CL212">
            <v>-26</v>
          </cell>
          <cell r="CM212">
            <v>14</v>
          </cell>
        </row>
        <row r="213">
          <cell r="A213">
            <v>40238</v>
          </cell>
          <cell r="B213">
            <v>138858</v>
          </cell>
          <cell r="C213">
            <v>15933</v>
          </cell>
          <cell r="D213">
            <v>154791</v>
          </cell>
          <cell r="E213">
            <v>59687</v>
          </cell>
          <cell r="F213">
            <v>4073</v>
          </cell>
          <cell r="G213">
            <v>63760</v>
          </cell>
          <cell r="H213">
            <v>16687</v>
          </cell>
          <cell r="I213">
            <v>80447</v>
          </cell>
          <cell r="J213">
            <v>6873</v>
          </cell>
          <cell r="K213">
            <v>24251</v>
          </cell>
          <cell r="L213">
            <v>111570</v>
          </cell>
          <cell r="M213">
            <v>27473</v>
          </cell>
          <cell r="N213">
            <v>295790</v>
          </cell>
          <cell r="O213">
            <v>32364</v>
          </cell>
          <cell r="P213">
            <v>-312</v>
          </cell>
          <cell r="Q213">
            <v>327842</v>
          </cell>
          <cell r="R213">
            <v>2.2000000000000002</v>
          </cell>
          <cell r="S213">
            <v>2</v>
          </cell>
          <cell r="T213">
            <v>2.1</v>
          </cell>
          <cell r="U213">
            <v>1.4</v>
          </cell>
          <cell r="V213">
            <v>8.6999999999999993</v>
          </cell>
          <cell r="W213">
            <v>1.9</v>
          </cell>
          <cell r="X213">
            <v>1.3</v>
          </cell>
          <cell r="Y213">
            <v>1.7</v>
          </cell>
          <cell r="Z213">
            <v>0.8</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O213">
            <v>6874</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E213">
            <v>0.8</v>
          </cell>
          <cell r="BF213">
            <v>1.1000000000000001</v>
          </cell>
          <cell r="BG213">
            <v>1.2</v>
          </cell>
          <cell r="BH213">
            <v>4</v>
          </cell>
          <cell r="BI213">
            <v>1.8</v>
          </cell>
          <cell r="BJ213">
            <v>0.3</v>
          </cell>
          <cell r="BK213">
            <v>2.2000000000000002</v>
          </cell>
          <cell r="BL213">
            <v>134171</v>
          </cell>
          <cell r="BM213">
            <v>15379</v>
          </cell>
          <cell r="BN213">
            <v>149550</v>
          </cell>
          <cell r="BO213">
            <v>54379</v>
          </cell>
          <cell r="BP213">
            <v>4210</v>
          </cell>
          <cell r="BQ213">
            <v>58588</v>
          </cell>
          <cell r="BR213">
            <v>16636</v>
          </cell>
          <cell r="BS213">
            <v>75224</v>
          </cell>
          <cell r="BT213">
            <v>6874</v>
          </cell>
          <cell r="BU213">
            <v>24245</v>
          </cell>
          <cell r="BV213">
            <v>106342</v>
          </cell>
          <cell r="BW213">
            <v>26466</v>
          </cell>
          <cell r="BX213">
            <v>282359</v>
          </cell>
          <cell r="BY213">
            <v>31108</v>
          </cell>
          <cell r="BZ213">
            <v>4</v>
          </cell>
          <cell r="CA213">
            <v>313471</v>
          </cell>
          <cell r="CB213">
            <v>-23</v>
          </cell>
          <cell r="CC213">
            <v>9</v>
          </cell>
          <cell r="CD213">
            <v>1</v>
          </cell>
          <cell r="CE213">
            <v>0</v>
          </cell>
          <cell r="CF213">
            <v>0</v>
          </cell>
          <cell r="CG213">
            <v>-1</v>
          </cell>
          <cell r="CH213">
            <v>9</v>
          </cell>
          <cell r="CI213">
            <v>-6</v>
          </cell>
          <cell r="CJ213">
            <v>-19</v>
          </cell>
          <cell r="CK213">
            <v>-7</v>
          </cell>
          <cell r="CL213">
            <v>31</v>
          </cell>
          <cell r="CM213">
            <v>4</v>
          </cell>
        </row>
        <row r="214">
          <cell r="A214">
            <v>40330</v>
          </cell>
          <cell r="B214">
            <v>142208</v>
          </cell>
          <cell r="C214">
            <v>16268</v>
          </cell>
          <cell r="D214">
            <v>158475</v>
          </cell>
          <cell r="E214">
            <v>67254</v>
          </cell>
          <cell r="F214">
            <v>4419</v>
          </cell>
          <cell r="G214">
            <v>71673</v>
          </cell>
          <cell r="H214">
            <v>16954</v>
          </cell>
          <cell r="I214">
            <v>88627</v>
          </cell>
          <cell r="J214">
            <v>6954</v>
          </cell>
          <cell r="K214">
            <v>24593</v>
          </cell>
          <cell r="L214">
            <v>120174</v>
          </cell>
          <cell r="M214">
            <v>27757</v>
          </cell>
          <cell r="N214">
            <v>304446</v>
          </cell>
          <cell r="O214">
            <v>32855</v>
          </cell>
          <cell r="P214">
            <v>-607</v>
          </cell>
          <cell r="Q214">
            <v>336695</v>
          </cell>
          <cell r="R214">
            <v>2.4</v>
          </cell>
          <cell r="S214">
            <v>2.1</v>
          </cell>
          <cell r="T214">
            <v>2.4</v>
          </cell>
          <cell r="U214">
            <v>12.7</v>
          </cell>
          <cell r="V214">
            <v>8.5</v>
          </cell>
          <cell r="W214">
            <v>12.4</v>
          </cell>
          <cell r="X214">
            <v>1.6</v>
          </cell>
          <cell r="Y214">
            <v>10.199999999999999</v>
          </cell>
          <cell r="Z214">
            <v>1.2</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O214">
            <v>6952</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E214">
            <v>1.1000000000000001</v>
          </cell>
          <cell r="BF214">
            <v>1.6</v>
          </cell>
          <cell r="BG214">
            <v>7.7</v>
          </cell>
          <cell r="BH214">
            <v>-2.7</v>
          </cell>
          <cell r="BI214">
            <v>4.0999999999999996</v>
          </cell>
          <cell r="BJ214">
            <v>2.6</v>
          </cell>
          <cell r="BK214">
            <v>3.7</v>
          </cell>
          <cell r="BL214">
            <v>143756</v>
          </cell>
          <cell r="BM214">
            <v>16485</v>
          </cell>
          <cell r="BN214">
            <v>160242</v>
          </cell>
          <cell r="BO214">
            <v>65656</v>
          </cell>
          <cell r="BP214">
            <v>3771</v>
          </cell>
          <cell r="BQ214">
            <v>69427</v>
          </cell>
          <cell r="BR214">
            <v>17359</v>
          </cell>
          <cell r="BS214">
            <v>86786</v>
          </cell>
          <cell r="BT214">
            <v>6952</v>
          </cell>
          <cell r="BU214">
            <v>24790</v>
          </cell>
          <cell r="BV214">
            <v>118528</v>
          </cell>
          <cell r="BW214">
            <v>25521</v>
          </cell>
          <cell r="BX214">
            <v>304291</v>
          </cell>
          <cell r="BY214">
            <v>31860</v>
          </cell>
          <cell r="BZ214">
            <v>2922</v>
          </cell>
          <cell r="CA214">
            <v>339073</v>
          </cell>
          <cell r="CB214">
            <v>53</v>
          </cell>
          <cell r="CC214">
            <v>-23</v>
          </cell>
          <cell r="CD214">
            <v>-1</v>
          </cell>
          <cell r="CE214">
            <v>-1</v>
          </cell>
          <cell r="CF214">
            <v>0</v>
          </cell>
          <cell r="CG214">
            <v>0</v>
          </cell>
          <cell r="CH214">
            <v>-25</v>
          </cell>
          <cell r="CI214">
            <v>2</v>
          </cell>
          <cell r="CJ214">
            <v>30</v>
          </cell>
          <cell r="CK214">
            <v>-6</v>
          </cell>
          <cell r="CL214">
            <v>-11</v>
          </cell>
          <cell r="CM214">
            <v>12</v>
          </cell>
        </row>
        <row r="215">
          <cell r="A215">
            <v>40422</v>
          </cell>
          <cell r="B215">
            <v>145703</v>
          </cell>
          <cell r="C215">
            <v>16612</v>
          </cell>
          <cell r="D215">
            <v>162316</v>
          </cell>
          <cell r="E215">
            <v>67381</v>
          </cell>
          <cell r="F215">
            <v>4625</v>
          </cell>
          <cell r="G215">
            <v>72006</v>
          </cell>
          <cell r="H215">
            <v>17125</v>
          </cell>
          <cell r="I215">
            <v>89131</v>
          </cell>
          <cell r="J215">
            <v>7039</v>
          </cell>
          <cell r="K215">
            <v>25002</v>
          </cell>
          <cell r="L215">
            <v>121172</v>
          </cell>
          <cell r="M215">
            <v>28073</v>
          </cell>
          <cell r="N215">
            <v>311551</v>
          </cell>
          <cell r="O215">
            <v>33344</v>
          </cell>
          <cell r="P215">
            <v>-1011</v>
          </cell>
          <cell r="Q215">
            <v>343884</v>
          </cell>
          <cell r="R215">
            <v>2.5</v>
          </cell>
          <cell r="S215">
            <v>2.1</v>
          </cell>
          <cell r="T215">
            <v>2.4</v>
          </cell>
          <cell r="U215">
            <v>0.2</v>
          </cell>
          <cell r="V215">
            <v>4.7</v>
          </cell>
          <cell r="W215">
            <v>0.5</v>
          </cell>
          <cell r="X215">
            <v>1</v>
          </cell>
          <cell r="Y215">
            <v>0.6</v>
          </cell>
          <cell r="Z215">
            <v>1.2</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O215">
            <v>7046</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E215">
            <v>1.4</v>
          </cell>
          <cell r="BF215">
            <v>1.7</v>
          </cell>
          <cell r="BG215">
            <v>0.4</v>
          </cell>
          <cell r="BH215">
            <v>2.4</v>
          </cell>
          <cell r="BI215">
            <v>1.5</v>
          </cell>
          <cell r="BJ215">
            <v>1.5</v>
          </cell>
          <cell r="BK215">
            <v>1.4</v>
          </cell>
          <cell r="BL215">
            <v>146049</v>
          </cell>
          <cell r="BM215">
            <v>16654</v>
          </cell>
          <cell r="BN215">
            <v>162703</v>
          </cell>
          <cell r="BO215">
            <v>69392</v>
          </cell>
          <cell r="BP215">
            <v>5027</v>
          </cell>
          <cell r="BQ215">
            <v>74420</v>
          </cell>
          <cell r="BR215">
            <v>16936</v>
          </cell>
          <cell r="BS215">
            <v>91355</v>
          </cell>
          <cell r="BT215">
            <v>7046</v>
          </cell>
          <cell r="BU215">
            <v>24875</v>
          </cell>
          <cell r="BV215">
            <v>123276</v>
          </cell>
          <cell r="BW215">
            <v>27108</v>
          </cell>
          <cell r="BX215">
            <v>313087</v>
          </cell>
          <cell r="BY215">
            <v>33699</v>
          </cell>
          <cell r="BZ215">
            <v>-2762</v>
          </cell>
          <cell r="CA215">
            <v>344024</v>
          </cell>
          <cell r="CB215">
            <v>-59</v>
          </cell>
          <cell r="CC215">
            <v>-6</v>
          </cell>
          <cell r="CD215">
            <v>0</v>
          </cell>
          <cell r="CE215">
            <v>0</v>
          </cell>
          <cell r="CF215">
            <v>0</v>
          </cell>
          <cell r="CG215">
            <v>0</v>
          </cell>
          <cell r="CH215">
            <v>-6</v>
          </cell>
          <cell r="CI215">
            <v>5</v>
          </cell>
          <cell r="CJ215">
            <v>-60</v>
          </cell>
          <cell r="CK215">
            <v>-6</v>
          </cell>
          <cell r="CL215">
            <v>63</v>
          </cell>
          <cell r="CM215">
            <v>-3</v>
          </cell>
        </row>
        <row r="216">
          <cell r="A216">
            <v>40513</v>
          </cell>
          <cell r="B216">
            <v>148987</v>
          </cell>
          <cell r="C216">
            <v>16937</v>
          </cell>
          <cell r="D216">
            <v>165924</v>
          </cell>
          <cell r="E216">
            <v>67747</v>
          </cell>
          <cell r="F216">
            <v>4332</v>
          </cell>
          <cell r="G216">
            <v>72078</v>
          </cell>
          <cell r="H216">
            <v>17332</v>
          </cell>
          <cell r="I216">
            <v>89410</v>
          </cell>
          <cell r="J216">
            <v>7125</v>
          </cell>
          <cell r="K216">
            <v>25440</v>
          </cell>
          <cell r="L216">
            <v>121975</v>
          </cell>
          <cell r="M216">
            <v>28698</v>
          </cell>
          <cell r="N216">
            <v>316955</v>
          </cell>
          <cell r="O216">
            <v>33744</v>
          </cell>
          <cell r="P216">
            <v>-672</v>
          </cell>
          <cell r="Q216">
            <v>350026</v>
          </cell>
          <cell r="R216">
            <v>2.2999999999999998</v>
          </cell>
          <cell r="S216">
            <v>2</v>
          </cell>
          <cell r="T216">
            <v>2.2000000000000002</v>
          </cell>
          <cell r="U216">
            <v>0.5</v>
          </cell>
          <cell r="V216">
            <v>-6.3</v>
          </cell>
          <cell r="W216">
            <v>0.1</v>
          </cell>
          <cell r="X216">
            <v>1.2</v>
          </cell>
          <cell r="Y216">
            <v>0.3</v>
          </cell>
          <cell r="Z216">
            <v>1.2</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O216">
            <v>7124</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E216">
            <v>1.1000000000000001</v>
          </cell>
          <cell r="BF216">
            <v>1.6</v>
          </cell>
          <cell r="BG216">
            <v>2.6</v>
          </cell>
          <cell r="BH216">
            <v>3.2</v>
          </cell>
          <cell r="BI216">
            <v>2.4</v>
          </cell>
          <cell r="BJ216">
            <v>0.3</v>
          </cell>
          <cell r="BK216">
            <v>1.8</v>
          </cell>
          <cell r="BL216">
            <v>151936</v>
          </cell>
          <cell r="BM216">
            <v>17243</v>
          </cell>
          <cell r="BN216">
            <v>169179</v>
          </cell>
          <cell r="BO216">
            <v>74670</v>
          </cell>
          <cell r="BP216">
            <v>4615</v>
          </cell>
          <cell r="BQ216">
            <v>79285</v>
          </cell>
          <cell r="BR216">
            <v>17293</v>
          </cell>
          <cell r="BS216">
            <v>96578</v>
          </cell>
          <cell r="BT216">
            <v>7124</v>
          </cell>
          <cell r="BU216">
            <v>25337</v>
          </cell>
          <cell r="BV216">
            <v>129039</v>
          </cell>
          <cell r="BW216">
            <v>32946</v>
          </cell>
          <cell r="BX216">
            <v>331165</v>
          </cell>
          <cell r="BY216">
            <v>35368</v>
          </cell>
          <cell r="BZ216">
            <v>-2422</v>
          </cell>
          <cell r="CA216">
            <v>364110</v>
          </cell>
          <cell r="CB216">
            <v>35</v>
          </cell>
          <cell r="CC216">
            <v>28</v>
          </cell>
          <cell r="CD216">
            <v>1</v>
          </cell>
          <cell r="CE216">
            <v>2</v>
          </cell>
          <cell r="CF216">
            <v>0</v>
          </cell>
          <cell r="CG216">
            <v>0</v>
          </cell>
          <cell r="CH216">
            <v>29</v>
          </cell>
          <cell r="CI216">
            <v>-4</v>
          </cell>
          <cell r="CJ216">
            <v>60</v>
          </cell>
          <cell r="CK216">
            <v>23</v>
          </cell>
          <cell r="CL216">
            <v>-30</v>
          </cell>
          <cell r="CM216">
            <v>51</v>
          </cell>
        </row>
        <row r="217">
          <cell r="A217">
            <v>40603</v>
          </cell>
          <cell r="B217">
            <v>152003</v>
          </cell>
          <cell r="C217">
            <v>17248</v>
          </cell>
          <cell r="D217">
            <v>169251</v>
          </cell>
          <cell r="E217">
            <v>69436</v>
          </cell>
          <cell r="F217">
            <v>3772</v>
          </cell>
          <cell r="G217">
            <v>73207</v>
          </cell>
          <cell r="H217">
            <v>17752</v>
          </cell>
          <cell r="I217">
            <v>90959</v>
          </cell>
          <cell r="J217">
            <v>7210</v>
          </cell>
          <cell r="K217">
            <v>25903</v>
          </cell>
          <cell r="L217">
            <v>124073</v>
          </cell>
          <cell r="M217">
            <v>29308</v>
          </cell>
          <cell r="N217">
            <v>322587</v>
          </cell>
          <cell r="O217">
            <v>33883</v>
          </cell>
          <cell r="P217">
            <v>539</v>
          </cell>
          <cell r="Q217">
            <v>357009</v>
          </cell>
          <cell r="R217">
            <v>2</v>
          </cell>
          <cell r="S217">
            <v>1.8</v>
          </cell>
          <cell r="T217">
            <v>2</v>
          </cell>
          <cell r="U217">
            <v>2.5</v>
          </cell>
          <cell r="V217">
            <v>-12.9</v>
          </cell>
          <cell r="W217">
            <v>1.6</v>
          </cell>
          <cell r="X217">
            <v>2.4</v>
          </cell>
          <cell r="Y217">
            <v>1.7</v>
          </cell>
          <cell r="Z217">
            <v>1.2</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O217">
            <v>7208</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E217">
            <v>1.2</v>
          </cell>
          <cell r="BF217">
            <v>2.1</v>
          </cell>
          <cell r="BG217">
            <v>-2.2000000000000002</v>
          </cell>
          <cell r="BH217">
            <v>1.8</v>
          </cell>
          <cell r="BI217">
            <v>0.4</v>
          </cell>
          <cell r="BJ217">
            <v>2.1</v>
          </cell>
          <cell r="BK217">
            <v>1.6</v>
          </cell>
          <cell r="BL217">
            <v>147163</v>
          </cell>
          <cell r="BM217">
            <v>16685</v>
          </cell>
          <cell r="BN217">
            <v>163848</v>
          </cell>
          <cell r="BO217">
            <v>60354</v>
          </cell>
          <cell r="BP217">
            <v>4165</v>
          </cell>
          <cell r="BQ217">
            <v>64519</v>
          </cell>
          <cell r="BR217">
            <v>17477</v>
          </cell>
          <cell r="BS217">
            <v>81996</v>
          </cell>
          <cell r="BT217">
            <v>7208</v>
          </cell>
          <cell r="BU217">
            <v>25969</v>
          </cell>
          <cell r="BV217">
            <v>115173</v>
          </cell>
          <cell r="BW217">
            <v>27409</v>
          </cell>
          <cell r="BX217">
            <v>306431</v>
          </cell>
          <cell r="BY217">
            <v>33158</v>
          </cell>
          <cell r="BZ217">
            <v>758</v>
          </cell>
          <cell r="CA217">
            <v>340347</v>
          </cell>
          <cell r="CB217">
            <v>-30</v>
          </cell>
          <cell r="CC217">
            <v>15</v>
          </cell>
          <cell r="CD217">
            <v>0</v>
          </cell>
          <cell r="CE217">
            <v>0</v>
          </cell>
          <cell r="CF217">
            <v>0</v>
          </cell>
          <cell r="CG217">
            <v>-1</v>
          </cell>
          <cell r="CH217">
            <v>14</v>
          </cell>
          <cell r="CI217">
            <v>-2</v>
          </cell>
          <cell r="CJ217">
            <v>-18</v>
          </cell>
          <cell r="CK217">
            <v>-14</v>
          </cell>
          <cell r="CL217">
            <v>53</v>
          </cell>
          <cell r="CM217">
            <v>22</v>
          </cell>
        </row>
        <row r="218">
          <cell r="A218">
            <v>40695</v>
          </cell>
          <cell r="B218">
            <v>154642</v>
          </cell>
          <cell r="C218">
            <v>17532</v>
          </cell>
          <cell r="D218">
            <v>172175</v>
          </cell>
          <cell r="E218">
            <v>72433</v>
          </cell>
          <cell r="F218">
            <v>3567</v>
          </cell>
          <cell r="G218">
            <v>76000</v>
          </cell>
          <cell r="H218">
            <v>18182</v>
          </cell>
          <cell r="I218">
            <v>94182</v>
          </cell>
          <cell r="J218">
            <v>7299</v>
          </cell>
          <cell r="K218">
            <v>26388</v>
          </cell>
          <cell r="L218">
            <v>127868</v>
          </cell>
          <cell r="M218">
            <v>29690</v>
          </cell>
          <cell r="N218">
            <v>329701</v>
          </cell>
          <cell r="O218">
            <v>33880</v>
          </cell>
          <cell r="P218">
            <v>1011</v>
          </cell>
          <cell r="Q218">
            <v>364592</v>
          </cell>
          <cell r="R218">
            <v>1.7</v>
          </cell>
          <cell r="S218">
            <v>1.7</v>
          </cell>
          <cell r="T218">
            <v>1.7</v>
          </cell>
          <cell r="U218">
            <v>4.3</v>
          </cell>
          <cell r="V218">
            <v>-5.4</v>
          </cell>
          <cell r="W218">
            <v>3.8</v>
          </cell>
          <cell r="X218">
            <v>2.4</v>
          </cell>
          <cell r="Y218">
            <v>3.5</v>
          </cell>
          <cell r="Z218">
            <v>1.2</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O218">
            <v>7299</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E218">
            <v>1.3</v>
          </cell>
          <cell r="BF218">
            <v>1.5</v>
          </cell>
          <cell r="BG218">
            <v>5.7</v>
          </cell>
          <cell r="BH218">
            <v>0.9</v>
          </cell>
          <cell r="BI218">
            <v>3.2</v>
          </cell>
          <cell r="BJ218">
            <v>-1.4</v>
          </cell>
          <cell r="BK218">
            <v>2.8</v>
          </cell>
          <cell r="BL218">
            <v>156334</v>
          </cell>
          <cell r="BM218">
            <v>17737</v>
          </cell>
          <cell r="BN218">
            <v>174071</v>
          </cell>
          <cell r="BO218">
            <v>71689</v>
          </cell>
          <cell r="BP218">
            <v>2383</v>
          </cell>
          <cell r="BQ218">
            <v>74073</v>
          </cell>
          <cell r="BR218">
            <v>18415</v>
          </cell>
          <cell r="BS218">
            <v>92488</v>
          </cell>
          <cell r="BT218">
            <v>7299</v>
          </cell>
          <cell r="BU218">
            <v>26509</v>
          </cell>
          <cell r="BV218">
            <v>126295</v>
          </cell>
          <cell r="BW218">
            <v>28295</v>
          </cell>
          <cell r="BX218">
            <v>328661</v>
          </cell>
          <cell r="BY218">
            <v>32651</v>
          </cell>
          <cell r="BZ218">
            <v>4426</v>
          </cell>
          <cell r="CA218">
            <v>365738</v>
          </cell>
          <cell r="CB218">
            <v>61</v>
          </cell>
          <cell r="CC218">
            <v>-65</v>
          </cell>
          <cell r="CD218">
            <v>0</v>
          </cell>
          <cell r="CE218">
            <v>-2</v>
          </cell>
          <cell r="CF218">
            <v>0</v>
          </cell>
          <cell r="CG218">
            <v>2</v>
          </cell>
          <cell r="CH218">
            <v>-65</v>
          </cell>
          <cell r="CI218">
            <v>-1</v>
          </cell>
          <cell r="CJ218">
            <v>-4</v>
          </cell>
          <cell r="CK218">
            <v>-8</v>
          </cell>
          <cell r="CL218">
            <v>17</v>
          </cell>
          <cell r="CM218">
            <v>5</v>
          </cell>
        </row>
        <row r="219">
          <cell r="A219">
            <v>40787</v>
          </cell>
          <cell r="B219">
            <v>157129</v>
          </cell>
          <cell r="C219">
            <v>17798</v>
          </cell>
          <cell r="D219">
            <v>174928</v>
          </cell>
          <cell r="E219">
            <v>74622</v>
          </cell>
          <cell r="F219">
            <v>3900</v>
          </cell>
          <cell r="G219">
            <v>78522</v>
          </cell>
          <cell r="H219">
            <v>18434</v>
          </cell>
          <cell r="I219">
            <v>96955</v>
          </cell>
          <cell r="J219">
            <v>7391</v>
          </cell>
          <cell r="K219">
            <v>26853</v>
          </cell>
          <cell r="L219">
            <v>131199</v>
          </cell>
          <cell r="M219">
            <v>29704</v>
          </cell>
          <cell r="N219">
            <v>335824</v>
          </cell>
          <cell r="O219">
            <v>33952</v>
          </cell>
          <cell r="P219">
            <v>90</v>
          </cell>
          <cell r="Q219">
            <v>369865</v>
          </cell>
          <cell r="R219">
            <v>1.6</v>
          </cell>
          <cell r="S219">
            <v>1.5</v>
          </cell>
          <cell r="T219">
            <v>1.6</v>
          </cell>
          <cell r="U219">
            <v>3</v>
          </cell>
          <cell r="V219">
            <v>9.3000000000000007</v>
          </cell>
          <cell r="W219">
            <v>3.3</v>
          </cell>
          <cell r="X219">
            <v>1.4</v>
          </cell>
          <cell r="Y219">
            <v>2.9</v>
          </cell>
          <cell r="Z219">
            <v>1.3</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O219">
            <v>7392</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E219">
            <v>1.3</v>
          </cell>
          <cell r="BF219">
            <v>2.2000000000000002</v>
          </cell>
          <cell r="BG219">
            <v>4</v>
          </cell>
          <cell r="BH219">
            <v>-0.2</v>
          </cell>
          <cell r="BI219">
            <v>2.4</v>
          </cell>
          <cell r="BJ219">
            <v>0.3</v>
          </cell>
          <cell r="BK219">
            <v>1.7</v>
          </cell>
          <cell r="BL219">
            <v>157467</v>
          </cell>
          <cell r="BM219">
            <v>17880</v>
          </cell>
          <cell r="BN219">
            <v>175347</v>
          </cell>
          <cell r="BO219">
            <v>78930</v>
          </cell>
          <cell r="BP219">
            <v>4617</v>
          </cell>
          <cell r="BQ219">
            <v>83547</v>
          </cell>
          <cell r="BR219">
            <v>18532</v>
          </cell>
          <cell r="BS219">
            <v>102079</v>
          </cell>
          <cell r="BT219">
            <v>7392</v>
          </cell>
          <cell r="BU219">
            <v>26779</v>
          </cell>
          <cell r="BV219">
            <v>136250</v>
          </cell>
          <cell r="BW219">
            <v>28571</v>
          </cell>
          <cell r="BX219">
            <v>340168</v>
          </cell>
          <cell r="BY219">
            <v>34136</v>
          </cell>
          <cell r="BZ219">
            <v>-2550</v>
          </cell>
          <cell r="CA219">
            <v>371754</v>
          </cell>
          <cell r="CB219">
            <v>-81</v>
          </cell>
          <cell r="CC219">
            <v>-4</v>
          </cell>
          <cell r="CD219">
            <v>0</v>
          </cell>
          <cell r="CE219">
            <v>0</v>
          </cell>
          <cell r="CF219">
            <v>0</v>
          </cell>
          <cell r="CG219">
            <v>4</v>
          </cell>
          <cell r="CH219">
            <v>-1</v>
          </cell>
          <cell r="CI219">
            <v>3</v>
          </cell>
          <cell r="CJ219">
            <v>-79</v>
          </cell>
          <cell r="CK219">
            <v>-5</v>
          </cell>
          <cell r="CL219">
            <v>62</v>
          </cell>
          <cell r="CM219">
            <v>-22</v>
          </cell>
        </row>
        <row r="220">
          <cell r="A220">
            <v>40878</v>
          </cell>
          <cell r="B220">
            <v>159739</v>
          </cell>
          <cell r="C220">
            <v>18083</v>
          </cell>
          <cell r="D220">
            <v>177822</v>
          </cell>
          <cell r="E220">
            <v>74582</v>
          </cell>
          <cell r="F220">
            <v>4308</v>
          </cell>
          <cell r="G220">
            <v>78890</v>
          </cell>
          <cell r="H220">
            <v>18565</v>
          </cell>
          <cell r="I220">
            <v>97455</v>
          </cell>
          <cell r="J220">
            <v>7484</v>
          </cell>
          <cell r="K220">
            <v>27275</v>
          </cell>
          <cell r="L220">
            <v>132213</v>
          </cell>
          <cell r="M220">
            <v>29360</v>
          </cell>
          <cell r="N220">
            <v>339401</v>
          </cell>
          <cell r="O220">
            <v>34173</v>
          </cell>
          <cell r="P220">
            <v>-845</v>
          </cell>
          <cell r="Q220">
            <v>372729</v>
          </cell>
          <cell r="R220">
            <v>1.7</v>
          </cell>
          <cell r="S220">
            <v>1.6</v>
          </cell>
          <cell r="T220">
            <v>1.7</v>
          </cell>
          <cell r="U220">
            <v>-0.1</v>
          </cell>
          <cell r="V220">
            <v>10.5</v>
          </cell>
          <cell r="W220">
            <v>0.5</v>
          </cell>
          <cell r="X220">
            <v>0.7</v>
          </cell>
          <cell r="Y220">
            <v>0.5</v>
          </cell>
          <cell r="Z220">
            <v>1.3</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O220">
            <v>7483</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E220">
            <v>1.2</v>
          </cell>
          <cell r="BF220">
            <v>1.4</v>
          </cell>
          <cell r="BG220">
            <v>-0.5</v>
          </cell>
          <cell r="BH220">
            <v>1.3</v>
          </cell>
          <cell r="BI220">
            <v>0.4</v>
          </cell>
          <cell r="BJ220">
            <v>1.1000000000000001</v>
          </cell>
          <cell r="BK220">
            <v>0</v>
          </cell>
          <cell r="BL220">
            <v>162194</v>
          </cell>
          <cell r="BM220">
            <v>18319</v>
          </cell>
          <cell r="BN220">
            <v>180513</v>
          </cell>
          <cell r="BO220">
            <v>80017</v>
          </cell>
          <cell r="BP220">
            <v>4556</v>
          </cell>
          <cell r="BQ220">
            <v>84573</v>
          </cell>
          <cell r="BR220">
            <v>18474</v>
          </cell>
          <cell r="BS220">
            <v>103047</v>
          </cell>
          <cell r="BT220">
            <v>7483</v>
          </cell>
          <cell r="BU220">
            <v>27208</v>
          </cell>
          <cell r="BV220">
            <v>137738</v>
          </cell>
          <cell r="BW220">
            <v>34005</v>
          </cell>
          <cell r="BX220">
            <v>352257</v>
          </cell>
          <cell r="BY220">
            <v>36014</v>
          </cell>
          <cell r="BZ220">
            <v>-1078</v>
          </cell>
          <cell r="CA220">
            <v>387192</v>
          </cell>
          <cell r="CB220">
            <v>51</v>
          </cell>
          <cell r="CC220">
            <v>73</v>
          </cell>
          <cell r="CD220">
            <v>0</v>
          </cell>
          <cell r="CE220">
            <v>3</v>
          </cell>
          <cell r="CF220">
            <v>0</v>
          </cell>
          <cell r="CG220">
            <v>0</v>
          </cell>
          <cell r="CH220">
            <v>77</v>
          </cell>
          <cell r="CI220">
            <v>-4</v>
          </cell>
          <cell r="CJ220">
            <v>125</v>
          </cell>
          <cell r="CK220">
            <v>30</v>
          </cell>
          <cell r="CL220">
            <v>-90</v>
          </cell>
          <cell r="CM220">
            <v>64</v>
          </cell>
        </row>
        <row r="221">
          <cell r="A221">
            <v>40969</v>
          </cell>
          <cell r="B221">
            <v>161973</v>
          </cell>
          <cell r="C221">
            <v>18320</v>
          </cell>
          <cell r="D221">
            <v>180293</v>
          </cell>
          <cell r="E221">
            <v>72785</v>
          </cell>
          <cell r="F221">
            <v>4316</v>
          </cell>
          <cell r="G221">
            <v>77101</v>
          </cell>
          <cell r="H221">
            <v>18799</v>
          </cell>
          <cell r="I221">
            <v>95899</v>
          </cell>
          <cell r="J221">
            <v>7577</v>
          </cell>
          <cell r="K221">
            <v>27674</v>
          </cell>
          <cell r="L221">
            <v>131150</v>
          </cell>
          <cell r="M221">
            <v>28869</v>
          </cell>
          <cell r="N221">
            <v>340312</v>
          </cell>
          <cell r="O221">
            <v>34656</v>
          </cell>
          <cell r="P221">
            <v>-208</v>
          </cell>
          <cell r="Q221">
            <v>374760</v>
          </cell>
          <cell r="R221">
            <v>1.4</v>
          </cell>
          <cell r="S221">
            <v>1.3</v>
          </cell>
          <cell r="T221">
            <v>1.4</v>
          </cell>
          <cell r="U221">
            <v>-2.4</v>
          </cell>
          <cell r="V221">
            <v>0.2</v>
          </cell>
          <cell r="W221">
            <v>-2.2999999999999998</v>
          </cell>
          <cell r="X221">
            <v>1.3</v>
          </cell>
          <cell r="Y221">
            <v>-1.6</v>
          </cell>
          <cell r="Z221">
            <v>1.3</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O221">
            <v>7577</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E221">
            <v>1.3</v>
          </cell>
          <cell r="BF221">
            <v>1.3</v>
          </cell>
          <cell r="BG221">
            <v>-2</v>
          </cell>
          <cell r="BH221">
            <v>-5.7</v>
          </cell>
          <cell r="BI221">
            <v>-0.1</v>
          </cell>
          <cell r="BJ221">
            <v>1.8</v>
          </cell>
          <cell r="BK221">
            <v>0.4</v>
          </cell>
          <cell r="BL221">
            <v>157423</v>
          </cell>
          <cell r="BM221">
            <v>17774</v>
          </cell>
          <cell r="BN221">
            <v>175197</v>
          </cell>
          <cell r="BO221">
            <v>65420</v>
          </cell>
          <cell r="BP221">
            <v>4619</v>
          </cell>
          <cell r="BQ221">
            <v>70039</v>
          </cell>
          <cell r="BR221">
            <v>18583</v>
          </cell>
          <cell r="BS221">
            <v>88622</v>
          </cell>
          <cell r="BT221">
            <v>7577</v>
          </cell>
          <cell r="BU221">
            <v>27660</v>
          </cell>
          <cell r="BV221">
            <v>123859</v>
          </cell>
          <cell r="BW221">
            <v>26423</v>
          </cell>
          <cell r="BX221">
            <v>325479</v>
          </cell>
          <cell r="BY221">
            <v>33737</v>
          </cell>
          <cell r="BZ221">
            <v>-1676</v>
          </cell>
          <cell r="CA221">
            <v>357540</v>
          </cell>
          <cell r="CB221">
            <v>-30</v>
          </cell>
          <cell r="CC221">
            <v>24</v>
          </cell>
          <cell r="CD221">
            <v>0</v>
          </cell>
          <cell r="CE221">
            <v>-1</v>
          </cell>
          <cell r="CF221">
            <v>-1</v>
          </cell>
          <cell r="CG221">
            <v>-3</v>
          </cell>
          <cell r="CH221">
            <v>21</v>
          </cell>
          <cell r="CI221">
            <v>-2</v>
          </cell>
          <cell r="CJ221">
            <v>-11</v>
          </cell>
          <cell r="CK221">
            <v>-18</v>
          </cell>
          <cell r="CL221">
            <v>26</v>
          </cell>
          <cell r="CM221">
            <v>-3</v>
          </cell>
        </row>
        <row r="222">
          <cell r="A222">
            <v>41061</v>
          </cell>
          <cell r="B222">
            <v>163535</v>
          </cell>
          <cell r="C222">
            <v>18466</v>
          </cell>
          <cell r="D222">
            <v>182001</v>
          </cell>
          <cell r="E222">
            <v>71418</v>
          </cell>
          <cell r="F222">
            <v>4023</v>
          </cell>
          <cell r="G222">
            <v>75441</v>
          </cell>
          <cell r="H222">
            <v>19286</v>
          </cell>
          <cell r="I222">
            <v>94727</v>
          </cell>
          <cell r="J222">
            <v>7672</v>
          </cell>
          <cell r="K222">
            <v>28062</v>
          </cell>
          <cell r="L222">
            <v>130461</v>
          </cell>
          <cell r="M222">
            <v>28637</v>
          </cell>
          <cell r="N222">
            <v>341099</v>
          </cell>
          <cell r="O222">
            <v>35333</v>
          </cell>
          <cell r="P222">
            <v>726</v>
          </cell>
          <cell r="Q222">
            <v>377158</v>
          </cell>
          <cell r="R222">
            <v>1</v>
          </cell>
          <cell r="S222">
            <v>0.8</v>
          </cell>
          <cell r="T222">
            <v>0.9</v>
          </cell>
          <cell r="U222">
            <v>-1.9</v>
          </cell>
          <cell r="V222">
            <v>-6.8</v>
          </cell>
          <cell r="W222">
            <v>-2.2000000000000002</v>
          </cell>
          <cell r="X222">
            <v>2.6</v>
          </cell>
          <cell r="Y222">
            <v>-1.2</v>
          </cell>
          <cell r="Z222">
            <v>1.3</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O222">
            <v>7673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E222">
            <v>1.3</v>
          </cell>
          <cell r="BF222">
            <v>1.6</v>
          </cell>
          <cell r="BG222">
            <v>0.7</v>
          </cell>
          <cell r="BH222">
            <v>1.9</v>
          </cell>
          <cell r="BI222">
            <v>0.9</v>
          </cell>
          <cell r="BJ222">
            <v>0.4</v>
          </cell>
          <cell r="BK222">
            <v>1.5</v>
          </cell>
          <cell r="BL222">
            <v>165810</v>
          </cell>
          <cell r="BM222">
            <v>18785</v>
          </cell>
          <cell r="BN222">
            <v>184595</v>
          </cell>
          <cell r="BO222">
            <v>70076</v>
          </cell>
          <cell r="BP222">
            <v>3294</v>
          </cell>
          <cell r="BQ222">
            <v>73369</v>
          </cell>
          <cell r="BR222">
            <v>19364</v>
          </cell>
          <cell r="BS222">
            <v>92734</v>
          </cell>
          <cell r="BT222">
            <v>7673</v>
          </cell>
          <cell r="BU222">
            <v>28245</v>
          </cell>
          <cell r="BV222">
            <v>128652</v>
          </cell>
          <cell r="BW222">
            <v>27830</v>
          </cell>
          <cell r="BX222">
            <v>341077</v>
          </cell>
          <cell r="BY222">
            <v>33933</v>
          </cell>
          <cell r="BZ222">
            <v>5304</v>
          </cell>
          <cell r="CA222">
            <v>380314</v>
          </cell>
          <cell r="CB222">
            <v>50</v>
          </cell>
          <cell r="CC222">
            <v>-130</v>
          </cell>
          <cell r="CD222">
            <v>-1</v>
          </cell>
          <cell r="CE222">
            <v>-3</v>
          </cell>
          <cell r="CF222">
            <v>0</v>
          </cell>
          <cell r="CG222">
            <v>-1</v>
          </cell>
          <cell r="CH222">
            <v>-136</v>
          </cell>
          <cell r="CI222">
            <v>2</v>
          </cell>
          <cell r="CJ222">
            <v>-85</v>
          </cell>
          <cell r="CK222">
            <v>-15</v>
          </cell>
          <cell r="CL222">
            <v>46</v>
          </cell>
          <cell r="CM222">
            <v>-54</v>
          </cell>
        </row>
        <row r="223">
          <cell r="A223">
            <v>41153</v>
          </cell>
          <cell r="B223">
            <v>164569</v>
          </cell>
          <cell r="C223">
            <v>18540</v>
          </cell>
          <cell r="D223">
            <v>183108</v>
          </cell>
          <cell r="E223">
            <v>70641</v>
          </cell>
          <cell r="F223">
            <v>3940</v>
          </cell>
          <cell r="G223">
            <v>74581</v>
          </cell>
          <cell r="H223">
            <v>19786</v>
          </cell>
          <cell r="I223">
            <v>94367</v>
          </cell>
          <cell r="J223">
            <v>7768</v>
          </cell>
          <cell r="K223">
            <v>28472</v>
          </cell>
          <cell r="L223">
            <v>130607</v>
          </cell>
          <cell r="M223">
            <v>28893</v>
          </cell>
          <cell r="N223">
            <v>342608</v>
          </cell>
          <cell r="O223">
            <v>36011</v>
          </cell>
          <cell r="P223">
            <v>907</v>
          </cell>
          <cell r="Q223">
            <v>379527</v>
          </cell>
          <cell r="R223">
            <v>0.6</v>
          </cell>
          <cell r="S223">
            <v>0.4</v>
          </cell>
          <cell r="T223">
            <v>0.6</v>
          </cell>
          <cell r="U223">
            <v>-1.1000000000000001</v>
          </cell>
          <cell r="V223">
            <v>-2.1</v>
          </cell>
          <cell r="W223">
            <v>-1.1000000000000001</v>
          </cell>
          <cell r="X223">
            <v>2.6</v>
          </cell>
          <cell r="Y223">
            <v>-0.4</v>
          </cell>
          <cell r="Z223">
            <v>1.2</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O223">
            <v>7768</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E223">
            <v>1.2</v>
          </cell>
          <cell r="BF223">
            <v>1.5</v>
          </cell>
          <cell r="BG223">
            <v>0.3</v>
          </cell>
          <cell r="BH223">
            <v>0.1</v>
          </cell>
          <cell r="BI223">
            <v>0</v>
          </cell>
          <cell r="BJ223">
            <v>3.8</v>
          </cell>
          <cell r="BK223">
            <v>0.2</v>
          </cell>
          <cell r="BL223">
            <v>163755</v>
          </cell>
          <cell r="BM223">
            <v>18474</v>
          </cell>
          <cell r="BN223">
            <v>182229</v>
          </cell>
          <cell r="BO223">
            <v>74032</v>
          </cell>
          <cell r="BP223">
            <v>4146</v>
          </cell>
          <cell r="BQ223">
            <v>78178</v>
          </cell>
          <cell r="BR223">
            <v>19873</v>
          </cell>
          <cell r="BS223">
            <v>98051</v>
          </cell>
          <cell r="BT223">
            <v>7768</v>
          </cell>
          <cell r="BU223">
            <v>28361</v>
          </cell>
          <cell r="BV223">
            <v>134181</v>
          </cell>
          <cell r="BW223">
            <v>27232</v>
          </cell>
          <cell r="BX223">
            <v>343642</v>
          </cell>
          <cell r="BY223">
            <v>36623</v>
          </cell>
          <cell r="BZ223">
            <v>-1016</v>
          </cell>
          <cell r="CA223">
            <v>379249</v>
          </cell>
          <cell r="CB223">
            <v>-74</v>
          </cell>
          <cell r="CC223">
            <v>-30</v>
          </cell>
          <cell r="CD223">
            <v>0</v>
          </cell>
          <cell r="CE223">
            <v>1</v>
          </cell>
          <cell r="CF223">
            <v>0</v>
          </cell>
          <cell r="CG223">
            <v>1</v>
          </cell>
          <cell r="CH223">
            <v>-29</v>
          </cell>
          <cell r="CI223">
            <v>7</v>
          </cell>
          <cell r="CJ223">
            <v>-96</v>
          </cell>
          <cell r="CK223">
            <v>1</v>
          </cell>
          <cell r="CL223">
            <v>68</v>
          </cell>
          <cell r="CM223">
            <v>-28</v>
          </cell>
        </row>
        <row r="224">
          <cell r="A224">
            <v>41244</v>
          </cell>
          <cell r="B224">
            <v>165599</v>
          </cell>
          <cell r="C224">
            <v>18616</v>
          </cell>
          <cell r="D224">
            <v>184201</v>
          </cell>
          <cell r="E224">
            <v>70528</v>
          </cell>
          <cell r="F224">
            <v>4090</v>
          </cell>
          <cell r="G224">
            <v>74618</v>
          </cell>
          <cell r="H224">
            <v>19973</v>
          </cell>
          <cell r="I224">
            <v>94591</v>
          </cell>
          <cell r="J224">
            <v>7865</v>
          </cell>
          <cell r="K224">
            <v>28884</v>
          </cell>
          <cell r="L224">
            <v>131340</v>
          </cell>
          <cell r="M224">
            <v>29358</v>
          </cell>
          <cell r="N224">
            <v>344898</v>
          </cell>
          <cell r="O224">
            <v>36608</v>
          </cell>
          <cell r="P224">
            <v>212</v>
          </cell>
          <cell r="Q224">
            <v>381718</v>
          </cell>
          <cell r="R224">
            <v>0.6</v>
          </cell>
          <cell r="S224">
            <v>0.4</v>
          </cell>
          <cell r="T224">
            <v>0.6</v>
          </cell>
          <cell r="U224">
            <v>-0.2</v>
          </cell>
          <cell r="V224">
            <v>3.8</v>
          </cell>
          <cell r="W224">
            <v>0.1</v>
          </cell>
          <cell r="X224">
            <v>0.9</v>
          </cell>
          <cell r="Y224">
            <v>0.2</v>
          </cell>
          <cell r="Z224">
            <v>1.3</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O224">
            <v>7865</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E224">
            <v>1.2</v>
          </cell>
          <cell r="BF224">
            <v>1.3</v>
          </cell>
          <cell r="BG224">
            <v>-0.2</v>
          </cell>
          <cell r="BH224">
            <v>2.1</v>
          </cell>
          <cell r="BI224">
            <v>0.8</v>
          </cell>
          <cell r="BJ224">
            <v>1.5</v>
          </cell>
          <cell r="BK224">
            <v>0.3</v>
          </cell>
          <cell r="BL224">
            <v>169401</v>
          </cell>
          <cell r="BM224">
            <v>18976</v>
          </cell>
          <cell r="BN224">
            <v>188376</v>
          </cell>
          <cell r="BO224">
            <v>74503</v>
          </cell>
          <cell r="BP224">
            <v>4246</v>
          </cell>
          <cell r="BQ224">
            <v>78749</v>
          </cell>
          <cell r="BR224">
            <v>20239</v>
          </cell>
          <cell r="BS224">
            <v>98988</v>
          </cell>
          <cell r="BT224">
            <v>7865</v>
          </cell>
          <cell r="BU224">
            <v>28789</v>
          </cell>
          <cell r="BV224">
            <v>135641</v>
          </cell>
          <cell r="BW224">
            <v>33772</v>
          </cell>
          <cell r="BX224">
            <v>357789</v>
          </cell>
          <cell r="BY224">
            <v>38707</v>
          </cell>
          <cell r="BZ224">
            <v>-661</v>
          </cell>
          <cell r="CA224">
            <v>395835</v>
          </cell>
          <cell r="CB224">
            <v>54</v>
          </cell>
          <cell r="CC224">
            <v>162</v>
          </cell>
          <cell r="CD224">
            <v>1</v>
          </cell>
          <cell r="CE224">
            <v>4</v>
          </cell>
          <cell r="CF224">
            <v>0</v>
          </cell>
          <cell r="CG224">
            <v>-3</v>
          </cell>
          <cell r="CH224">
            <v>165</v>
          </cell>
          <cell r="CI224">
            <v>-5</v>
          </cell>
          <cell r="CJ224">
            <v>214</v>
          </cell>
          <cell r="CK224">
            <v>39</v>
          </cell>
          <cell r="CL224">
            <v>-128</v>
          </cell>
          <cell r="CM224">
            <v>124</v>
          </cell>
        </row>
        <row r="225">
          <cell r="A225">
            <v>41334</v>
          </cell>
          <cell r="B225">
            <v>166887</v>
          </cell>
          <cell r="C225">
            <v>18751</v>
          </cell>
          <cell r="D225">
            <v>185637</v>
          </cell>
          <cell r="E225">
            <v>70854</v>
          </cell>
          <cell r="F225">
            <v>4374</v>
          </cell>
          <cell r="G225">
            <v>75229</v>
          </cell>
          <cell r="H225">
            <v>19959</v>
          </cell>
          <cell r="I225">
            <v>95187</v>
          </cell>
          <cell r="J225">
            <v>7967</v>
          </cell>
          <cell r="K225">
            <v>29279</v>
          </cell>
          <cell r="L225">
            <v>132434</v>
          </cell>
          <cell r="M225">
            <v>29511</v>
          </cell>
          <cell r="N225">
            <v>347582</v>
          </cell>
          <cell r="O225">
            <v>37218</v>
          </cell>
          <cell r="P225">
            <v>-221</v>
          </cell>
          <cell r="Q225">
            <v>384580</v>
          </cell>
          <cell r="R225">
            <v>0.8</v>
          </cell>
          <cell r="S225">
            <v>0.7</v>
          </cell>
          <cell r="T225">
            <v>0.8</v>
          </cell>
          <cell r="U225">
            <v>0.5</v>
          </cell>
          <cell r="V225">
            <v>6.9</v>
          </cell>
          <cell r="W225">
            <v>0.8</v>
          </cell>
          <cell r="X225">
            <v>-0.1</v>
          </cell>
          <cell r="Y225">
            <v>0.6</v>
          </cell>
          <cell r="Z225">
            <v>1.3</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O225">
            <v>7966</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E225">
            <v>1.3</v>
          </cell>
          <cell r="BF225">
            <v>1.6</v>
          </cell>
          <cell r="BG225">
            <v>1</v>
          </cell>
          <cell r="BH225">
            <v>1</v>
          </cell>
          <cell r="BI225">
            <v>0.7</v>
          </cell>
          <cell r="BJ225">
            <v>-0.1</v>
          </cell>
          <cell r="BK225">
            <v>1.1000000000000001</v>
          </cell>
          <cell r="BL225">
            <v>161403</v>
          </cell>
          <cell r="BM225">
            <v>18113</v>
          </cell>
          <cell r="BN225">
            <v>179516</v>
          </cell>
          <cell r="BO225">
            <v>64811</v>
          </cell>
          <cell r="BP225">
            <v>4621</v>
          </cell>
          <cell r="BQ225">
            <v>69432</v>
          </cell>
          <cell r="BR225">
            <v>19552</v>
          </cell>
          <cell r="BS225">
            <v>88984</v>
          </cell>
          <cell r="BT225">
            <v>7966</v>
          </cell>
          <cell r="BU225">
            <v>29316</v>
          </cell>
          <cell r="BV225">
            <v>126266</v>
          </cell>
          <cell r="BW225">
            <v>28037</v>
          </cell>
          <cell r="BX225">
            <v>333820</v>
          </cell>
          <cell r="BY225">
            <v>35621</v>
          </cell>
          <cell r="BZ225">
            <v>-582</v>
          </cell>
          <cell r="CA225">
            <v>368859</v>
          </cell>
          <cell r="CB225">
            <v>-21</v>
          </cell>
          <cell r="CC225">
            <v>60</v>
          </cell>
          <cell r="CD225">
            <v>1</v>
          </cell>
          <cell r="CE225">
            <v>-1</v>
          </cell>
          <cell r="CF225">
            <v>0</v>
          </cell>
          <cell r="CG225">
            <v>1</v>
          </cell>
          <cell r="CH225">
            <v>60</v>
          </cell>
          <cell r="CI225">
            <v>-5</v>
          </cell>
          <cell r="CJ225">
            <v>34</v>
          </cell>
          <cell r="CK225">
            <v>-25</v>
          </cell>
          <cell r="CL225">
            <v>17</v>
          </cell>
          <cell r="CM225">
            <v>25</v>
          </cell>
        </row>
        <row r="226">
          <cell r="A226">
            <v>41426</v>
          </cell>
          <cell r="B226">
            <v>168177</v>
          </cell>
          <cell r="C226">
            <v>18931</v>
          </cell>
          <cell r="D226">
            <v>187177</v>
          </cell>
          <cell r="E226">
            <v>71859</v>
          </cell>
          <cell r="F226">
            <v>4603</v>
          </cell>
          <cell r="G226">
            <v>76462</v>
          </cell>
          <cell r="H226">
            <v>19997</v>
          </cell>
          <cell r="I226">
            <v>96459</v>
          </cell>
          <cell r="J226">
            <v>8076</v>
          </cell>
          <cell r="K226">
            <v>29640</v>
          </cell>
          <cell r="L226">
            <v>134175</v>
          </cell>
          <cell r="M226">
            <v>29616</v>
          </cell>
          <cell r="N226">
            <v>350968</v>
          </cell>
          <cell r="O226">
            <v>37917</v>
          </cell>
          <cell r="P226">
            <v>-211</v>
          </cell>
          <cell r="Q226">
            <v>388673</v>
          </cell>
          <cell r="R226">
            <v>0.8</v>
          </cell>
          <cell r="S226">
            <v>1</v>
          </cell>
          <cell r="T226">
            <v>0.8</v>
          </cell>
          <cell r="U226">
            <v>1.4</v>
          </cell>
          <cell r="V226">
            <v>5.2</v>
          </cell>
          <cell r="W226">
            <v>1.6</v>
          </cell>
          <cell r="X226">
            <v>0.2</v>
          </cell>
          <cell r="Y226">
            <v>1.3</v>
          </cell>
          <cell r="Z226">
            <v>1.4</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O226">
            <v>8073</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E226">
            <v>1.3</v>
          </cell>
          <cell r="BF226">
            <v>1.2</v>
          </cell>
          <cell r="BG226">
            <v>2.2000000000000002</v>
          </cell>
          <cell r="BH226">
            <v>-0.7</v>
          </cell>
          <cell r="BI226">
            <v>1.2</v>
          </cell>
          <cell r="BJ226">
            <v>3.5</v>
          </cell>
          <cell r="BK226">
            <v>1.1000000000000001</v>
          </cell>
          <cell r="BL226">
            <v>170321</v>
          </cell>
          <cell r="BM226">
            <v>19220</v>
          </cell>
          <cell r="BN226">
            <v>189540</v>
          </cell>
          <cell r="BO226">
            <v>70620</v>
          </cell>
          <cell r="BP226">
            <v>3960</v>
          </cell>
          <cell r="BQ226">
            <v>74579</v>
          </cell>
          <cell r="BR226">
            <v>20069</v>
          </cell>
          <cell r="BS226">
            <v>94648</v>
          </cell>
          <cell r="BT226">
            <v>8073</v>
          </cell>
          <cell r="BU226">
            <v>29811</v>
          </cell>
          <cell r="BV226">
            <v>132532</v>
          </cell>
          <cell r="BW226">
            <v>28564</v>
          </cell>
          <cell r="BX226">
            <v>350636</v>
          </cell>
          <cell r="BY226">
            <v>37044</v>
          </cell>
          <cell r="BZ226">
            <v>2259</v>
          </cell>
          <cell r="CA226">
            <v>389939</v>
          </cell>
          <cell r="CB226">
            <v>11</v>
          </cell>
          <cell r="CC226">
            <v>-269</v>
          </cell>
          <cell r="CD226">
            <v>-3</v>
          </cell>
          <cell r="CE226">
            <v>-5</v>
          </cell>
          <cell r="CF226">
            <v>0</v>
          </cell>
          <cell r="CG226">
            <v>0</v>
          </cell>
          <cell r="CH226">
            <v>-276</v>
          </cell>
          <cell r="CI226">
            <v>-4</v>
          </cell>
          <cell r="CJ226">
            <v>-268</v>
          </cell>
          <cell r="CK226">
            <v>-23</v>
          </cell>
          <cell r="CL226">
            <v>185</v>
          </cell>
          <cell r="CM226">
            <v>-105</v>
          </cell>
        </row>
        <row r="227">
          <cell r="A227">
            <v>41518</v>
          </cell>
          <cell r="B227">
            <v>169494</v>
          </cell>
          <cell r="C227">
            <v>19375</v>
          </cell>
          <cell r="D227">
            <v>188800</v>
          </cell>
          <cell r="E227">
            <v>72981</v>
          </cell>
          <cell r="F227">
            <v>4774</v>
          </cell>
          <cell r="G227">
            <v>77755</v>
          </cell>
          <cell r="H227">
            <v>20307</v>
          </cell>
          <cell r="I227">
            <v>98061</v>
          </cell>
          <cell r="J227">
            <v>8187</v>
          </cell>
          <cell r="K227">
            <v>29946</v>
          </cell>
          <cell r="L227">
            <v>136194</v>
          </cell>
          <cell r="M227">
            <v>29895</v>
          </cell>
          <cell r="N227">
            <v>354889</v>
          </cell>
          <cell r="O227">
            <v>38721</v>
          </cell>
          <cell r="P227">
            <v>21</v>
          </cell>
          <cell r="Q227">
            <v>393631</v>
          </cell>
          <cell r="R227">
            <v>0.8</v>
          </cell>
          <cell r="S227">
            <v>2.2999999999999998</v>
          </cell>
          <cell r="T227">
            <v>0.9</v>
          </cell>
          <cell r="U227">
            <v>1.6</v>
          </cell>
          <cell r="V227">
            <v>3.7</v>
          </cell>
          <cell r="W227">
            <v>1.7</v>
          </cell>
          <cell r="X227">
            <v>1.5</v>
          </cell>
          <cell r="Y227">
            <v>1.7</v>
          </cell>
          <cell r="Z227">
            <v>1.4</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O227">
            <v>8190</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E227">
            <v>1.4</v>
          </cell>
          <cell r="BF227">
            <v>1</v>
          </cell>
          <cell r="BG227">
            <v>0.1</v>
          </cell>
          <cell r="BH227">
            <v>0.4</v>
          </cell>
          <cell r="BI227">
            <v>0.4</v>
          </cell>
          <cell r="BJ227">
            <v>2.1</v>
          </cell>
          <cell r="BK227">
            <v>0.9</v>
          </cell>
          <cell r="BL227">
            <v>169145</v>
          </cell>
          <cell r="BM227">
            <v>19357</v>
          </cell>
          <cell r="BN227">
            <v>188502</v>
          </cell>
          <cell r="BO227">
            <v>75138</v>
          </cell>
          <cell r="BP227">
            <v>5008</v>
          </cell>
          <cell r="BQ227">
            <v>80146</v>
          </cell>
          <cell r="BR227">
            <v>20456</v>
          </cell>
          <cell r="BS227">
            <v>100602</v>
          </cell>
          <cell r="BT227">
            <v>8190</v>
          </cell>
          <cell r="BU227">
            <v>29817</v>
          </cell>
          <cell r="BV227">
            <v>138609</v>
          </cell>
          <cell r="BW227">
            <v>27800</v>
          </cell>
          <cell r="BX227">
            <v>354911</v>
          </cell>
          <cell r="BY227">
            <v>39179</v>
          </cell>
          <cell r="BZ227">
            <v>-2321</v>
          </cell>
          <cell r="CA227">
            <v>391769</v>
          </cell>
          <cell r="CB227">
            <v>-23</v>
          </cell>
          <cell r="CC227">
            <v>-99</v>
          </cell>
          <cell r="CD227">
            <v>-1</v>
          </cell>
          <cell r="CE227">
            <v>4</v>
          </cell>
          <cell r="CF227">
            <v>0</v>
          </cell>
          <cell r="CG227">
            <v>6</v>
          </cell>
          <cell r="CH227">
            <v>-91</v>
          </cell>
          <cell r="CI227">
            <v>16</v>
          </cell>
          <cell r="CJ227">
            <v>-98</v>
          </cell>
          <cell r="CK227">
            <v>2</v>
          </cell>
          <cell r="CL227">
            <v>53</v>
          </cell>
          <cell r="CM227">
            <v>-43</v>
          </cell>
        </row>
        <row r="228">
          <cell r="A228">
            <v>41609</v>
          </cell>
          <cell r="B228">
            <v>171062</v>
          </cell>
          <cell r="C228">
            <v>19619</v>
          </cell>
          <cell r="D228">
            <v>190669</v>
          </cell>
          <cell r="E228">
            <v>73639</v>
          </cell>
          <cell r="F228">
            <v>4805</v>
          </cell>
          <cell r="G228">
            <v>78445</v>
          </cell>
          <cell r="H228">
            <v>20740</v>
          </cell>
          <cell r="I228">
            <v>99185</v>
          </cell>
          <cell r="J228">
            <v>8295</v>
          </cell>
          <cell r="K228">
            <v>30188</v>
          </cell>
          <cell r="L228">
            <v>137669</v>
          </cell>
          <cell r="M228">
            <v>30555</v>
          </cell>
          <cell r="N228">
            <v>358892</v>
          </cell>
          <cell r="O228">
            <v>39384</v>
          </cell>
          <cell r="P228">
            <v>177</v>
          </cell>
          <cell r="Q228">
            <v>398453</v>
          </cell>
          <cell r="R228">
            <v>0.9</v>
          </cell>
          <cell r="S228">
            <v>1.3</v>
          </cell>
          <cell r="T228">
            <v>1</v>
          </cell>
          <cell r="U228">
            <v>0.9</v>
          </cell>
          <cell r="V228">
            <v>0.7</v>
          </cell>
          <cell r="W228">
            <v>0.9</v>
          </cell>
          <cell r="X228">
            <v>2.1</v>
          </cell>
          <cell r="Y228">
            <v>1.1000000000000001</v>
          </cell>
          <cell r="Z228">
            <v>1.3</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O228">
            <v>8296</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E228">
            <v>1.3</v>
          </cell>
          <cell r="BF228">
            <v>0.8</v>
          </cell>
          <cell r="BG228">
            <v>2.2000000000000002</v>
          </cell>
          <cell r="BH228">
            <v>4</v>
          </cell>
          <cell r="BI228">
            <v>1.9</v>
          </cell>
          <cell r="BJ228">
            <v>1</v>
          </cell>
          <cell r="BK228">
            <v>1.5</v>
          </cell>
          <cell r="BL228">
            <v>174874</v>
          </cell>
          <cell r="BM228">
            <v>20013</v>
          </cell>
          <cell r="BN228">
            <v>194887</v>
          </cell>
          <cell r="BO228">
            <v>79211</v>
          </cell>
          <cell r="BP228">
            <v>4967</v>
          </cell>
          <cell r="BQ228">
            <v>84179</v>
          </cell>
          <cell r="BR228">
            <v>20650</v>
          </cell>
          <cell r="BS228">
            <v>104828</v>
          </cell>
          <cell r="BT228">
            <v>8296</v>
          </cell>
          <cell r="BU228">
            <v>30148</v>
          </cell>
          <cell r="BV228">
            <v>143272</v>
          </cell>
          <cell r="BW228">
            <v>35617</v>
          </cell>
          <cell r="BX228">
            <v>373776</v>
          </cell>
          <cell r="BY228">
            <v>41140</v>
          </cell>
          <cell r="BZ228">
            <v>-68</v>
          </cell>
          <cell r="CA228">
            <v>414847</v>
          </cell>
          <cell r="CB228">
            <v>25</v>
          </cell>
          <cell r="CC228">
            <v>355</v>
          </cell>
          <cell r="CD228">
            <v>3</v>
          </cell>
          <cell r="CE228">
            <v>4</v>
          </cell>
          <cell r="CF228">
            <v>0</v>
          </cell>
          <cell r="CG228">
            <v>-7</v>
          </cell>
          <cell r="CH228">
            <v>354</v>
          </cell>
          <cell r="CI228">
            <v>-6</v>
          </cell>
          <cell r="CJ228">
            <v>374</v>
          </cell>
          <cell r="CK228">
            <v>57</v>
          </cell>
          <cell r="CL228">
            <v>-222</v>
          </cell>
          <cell r="CM228">
            <v>209</v>
          </cell>
        </row>
        <row r="229">
          <cell r="A229">
            <v>41699</v>
          </cell>
          <cell r="B229">
            <v>172610</v>
          </cell>
          <cell r="C229">
            <v>19836</v>
          </cell>
          <cell r="D229">
            <v>192460</v>
          </cell>
          <cell r="E229">
            <v>72983</v>
          </cell>
          <cell r="F229">
            <v>4762</v>
          </cell>
          <cell r="G229">
            <v>77745</v>
          </cell>
          <cell r="H229">
            <v>21103</v>
          </cell>
          <cell r="I229">
            <v>98848</v>
          </cell>
          <cell r="J229">
            <v>8397</v>
          </cell>
          <cell r="K229">
            <v>30399</v>
          </cell>
          <cell r="L229">
            <v>137644</v>
          </cell>
          <cell r="M229">
            <v>31467</v>
          </cell>
          <cell r="N229">
            <v>361571</v>
          </cell>
          <cell r="O229">
            <v>39634</v>
          </cell>
          <cell r="P229">
            <v>450</v>
          </cell>
          <cell r="Q229">
            <v>401654</v>
          </cell>
          <cell r="R229">
            <v>0.9</v>
          </cell>
          <cell r="S229">
            <v>1.1000000000000001</v>
          </cell>
          <cell r="T229">
            <v>0.9</v>
          </cell>
          <cell r="U229">
            <v>-0.9</v>
          </cell>
          <cell r="V229">
            <v>-0.9</v>
          </cell>
          <cell r="W229">
            <v>-0.9</v>
          </cell>
          <cell r="X229">
            <v>1.7</v>
          </cell>
          <cell r="Y229">
            <v>-0.3</v>
          </cell>
          <cell r="Z229">
            <v>1.2</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O229">
            <v>8397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E229">
            <v>1.2</v>
          </cell>
          <cell r="BF229">
            <v>0.7</v>
          </cell>
          <cell r="BG229">
            <v>0.2</v>
          </cell>
          <cell r="BH229">
            <v>1.9</v>
          </cell>
          <cell r="BI229">
            <v>0.6</v>
          </cell>
          <cell r="BJ229">
            <v>1.3</v>
          </cell>
          <cell r="BK229">
            <v>1.1000000000000001</v>
          </cell>
          <cell r="BL229">
            <v>166827</v>
          </cell>
          <cell r="BM229">
            <v>19154</v>
          </cell>
          <cell r="BN229">
            <v>185981</v>
          </cell>
          <cell r="BO229">
            <v>67459</v>
          </cell>
          <cell r="BP229">
            <v>5191</v>
          </cell>
          <cell r="BQ229">
            <v>72650</v>
          </cell>
          <cell r="BR229">
            <v>21055</v>
          </cell>
          <cell r="BS229">
            <v>93705</v>
          </cell>
          <cell r="BT229">
            <v>8397</v>
          </cell>
          <cell r="BU229">
            <v>30421</v>
          </cell>
          <cell r="BV229">
            <v>132523</v>
          </cell>
          <cell r="BW229">
            <v>29629</v>
          </cell>
          <cell r="BX229">
            <v>348133</v>
          </cell>
          <cell r="BY229">
            <v>38473</v>
          </cell>
          <cell r="BZ229">
            <v>-418</v>
          </cell>
          <cell r="CA229">
            <v>386188</v>
          </cell>
          <cell r="CB229">
            <v>-9</v>
          </cell>
          <cell r="CC229">
            <v>107</v>
          </cell>
          <cell r="CD229">
            <v>2</v>
          </cell>
          <cell r="CE229">
            <v>-2</v>
          </cell>
          <cell r="CF229">
            <v>0</v>
          </cell>
          <cell r="CG229">
            <v>1</v>
          </cell>
          <cell r="CH229">
            <v>110</v>
          </cell>
          <cell r="CI229">
            <v>-9</v>
          </cell>
          <cell r="CJ229">
            <v>91</v>
          </cell>
          <cell r="CK229">
            <v>-33</v>
          </cell>
          <cell r="CL229">
            <v>-49</v>
          </cell>
          <cell r="CM229">
            <v>9</v>
          </cell>
        </row>
        <row r="230">
          <cell r="A230">
            <v>41791</v>
          </cell>
          <cell r="B230">
            <v>173969</v>
          </cell>
          <cell r="C230">
            <v>19992</v>
          </cell>
          <cell r="D230">
            <v>194022</v>
          </cell>
          <cell r="E230">
            <v>70769</v>
          </cell>
          <cell r="F230">
            <v>4775</v>
          </cell>
          <cell r="G230">
            <v>75544</v>
          </cell>
          <cell r="H230">
            <v>21513</v>
          </cell>
          <cell r="I230">
            <v>97057</v>
          </cell>
          <cell r="J230">
            <v>8493</v>
          </cell>
          <cell r="K230">
            <v>30607</v>
          </cell>
          <cell r="L230">
            <v>136157</v>
          </cell>
          <cell r="M230">
            <v>32492</v>
          </cell>
          <cell r="N230">
            <v>362670</v>
          </cell>
          <cell r="O230">
            <v>39622</v>
          </cell>
          <cell r="P230">
            <v>319</v>
          </cell>
          <cell r="Q230">
            <v>402612</v>
          </cell>
          <cell r="R230">
            <v>0.8</v>
          </cell>
          <cell r="S230">
            <v>0.8</v>
          </cell>
          <cell r="T230">
            <v>0.8</v>
          </cell>
          <cell r="U230">
            <v>-3</v>
          </cell>
          <cell r="V230">
            <v>0.3</v>
          </cell>
          <cell r="W230">
            <v>-2.8</v>
          </cell>
          <cell r="X230">
            <v>1.9</v>
          </cell>
          <cell r="Y230">
            <v>-1.8</v>
          </cell>
          <cell r="Z230">
            <v>1.1000000000000001</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O230">
            <v>8493</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E230">
            <v>1.1000000000000001</v>
          </cell>
          <cell r="BF230">
            <v>0.6</v>
          </cell>
          <cell r="BG230">
            <v>-1.5</v>
          </cell>
          <cell r="BH230">
            <v>3.5</v>
          </cell>
          <cell r="BI230">
            <v>0.1</v>
          </cell>
          <cell r="BJ230">
            <v>0.4</v>
          </cell>
          <cell r="BK230">
            <v>-0.2</v>
          </cell>
          <cell r="BL230">
            <v>176110</v>
          </cell>
          <cell r="BM230">
            <v>20302</v>
          </cell>
          <cell r="BN230">
            <v>196412</v>
          </cell>
          <cell r="BO230">
            <v>68950</v>
          </cell>
          <cell r="BP230">
            <v>3871</v>
          </cell>
          <cell r="BQ230">
            <v>72822</v>
          </cell>
          <cell r="BR230">
            <v>21585</v>
          </cell>
          <cell r="BS230">
            <v>94406</v>
          </cell>
          <cell r="BT230">
            <v>8493</v>
          </cell>
          <cell r="BU230">
            <v>30732</v>
          </cell>
          <cell r="BV230">
            <v>133632</v>
          </cell>
          <cell r="BW230">
            <v>31165</v>
          </cell>
          <cell r="BX230">
            <v>361209</v>
          </cell>
          <cell r="BY230">
            <v>38956</v>
          </cell>
          <cell r="BZ230">
            <v>2807</v>
          </cell>
          <cell r="CA230">
            <v>402971</v>
          </cell>
          <cell r="CB230">
            <v>-46</v>
          </cell>
          <cell r="CC230">
            <v>-424</v>
          </cell>
          <cell r="CD230">
            <v>-4</v>
          </cell>
          <cell r="CE230">
            <v>-7</v>
          </cell>
          <cell r="CF230">
            <v>0</v>
          </cell>
          <cell r="CG230">
            <v>-1</v>
          </cell>
          <cell r="CH230">
            <v>-437</v>
          </cell>
          <cell r="CI230">
            <v>-27</v>
          </cell>
          <cell r="CJ230">
            <v>-509</v>
          </cell>
          <cell r="CK230">
            <v>-39</v>
          </cell>
          <cell r="CL230">
            <v>344</v>
          </cell>
          <cell r="CM230">
            <v>-203</v>
          </cell>
        </row>
        <row r="231">
          <cell r="A231">
            <v>41883</v>
          </cell>
          <cell r="B231">
            <v>174962</v>
          </cell>
          <cell r="C231">
            <v>20293</v>
          </cell>
          <cell r="D231">
            <v>195194</v>
          </cell>
          <cell r="E231">
            <v>67938</v>
          </cell>
          <cell r="F231">
            <v>4882</v>
          </cell>
          <cell r="G231">
            <v>72821</v>
          </cell>
          <cell r="H231">
            <v>22028</v>
          </cell>
          <cell r="I231">
            <v>94849</v>
          </cell>
          <cell r="J231">
            <v>8587</v>
          </cell>
          <cell r="K231">
            <v>30835</v>
          </cell>
          <cell r="L231">
            <v>134271</v>
          </cell>
          <cell r="M231">
            <v>33711</v>
          </cell>
          <cell r="N231">
            <v>363176</v>
          </cell>
          <cell r="O231">
            <v>39634</v>
          </cell>
          <cell r="P231">
            <v>303</v>
          </cell>
          <cell r="Q231">
            <v>403112</v>
          </cell>
          <cell r="R231">
            <v>0.6</v>
          </cell>
          <cell r="S231">
            <v>1.5</v>
          </cell>
          <cell r="T231">
            <v>0.6</v>
          </cell>
          <cell r="U231">
            <v>-4</v>
          </cell>
          <cell r="V231">
            <v>2.2000000000000002</v>
          </cell>
          <cell r="W231">
            <v>-3.6</v>
          </cell>
          <cell r="X231">
            <v>2.4</v>
          </cell>
          <cell r="Y231">
            <v>-2.2999999999999998</v>
          </cell>
          <cell r="Z231">
            <v>1.1000000000000001</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O231">
            <v>8586</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E231">
            <v>1.1000000000000001</v>
          </cell>
          <cell r="BF231">
            <v>0.8</v>
          </cell>
          <cell r="BG231">
            <v>-2.2000000000000002</v>
          </cell>
          <cell r="BH231">
            <v>3.3</v>
          </cell>
          <cell r="BI231">
            <v>-0.1</v>
          </cell>
          <cell r="BJ231">
            <v>-1.7</v>
          </cell>
          <cell r="BK231">
            <v>0</v>
          </cell>
          <cell r="BL231">
            <v>175136</v>
          </cell>
          <cell r="BM231">
            <v>20321</v>
          </cell>
          <cell r="BN231">
            <v>195457</v>
          </cell>
          <cell r="BO231">
            <v>69825</v>
          </cell>
          <cell r="BP231">
            <v>5235</v>
          </cell>
          <cell r="BQ231">
            <v>75060</v>
          </cell>
          <cell r="BR231">
            <v>21928</v>
          </cell>
          <cell r="BS231">
            <v>96988</v>
          </cell>
          <cell r="BT231">
            <v>8586</v>
          </cell>
          <cell r="BU231">
            <v>30708</v>
          </cell>
          <cell r="BV231">
            <v>136282</v>
          </cell>
          <cell r="BW231">
            <v>32086</v>
          </cell>
          <cell r="BX231">
            <v>363825</v>
          </cell>
          <cell r="BY231">
            <v>39470</v>
          </cell>
          <cell r="BZ231">
            <v>-1621</v>
          </cell>
          <cell r="CA231">
            <v>401674</v>
          </cell>
          <cell r="CB231">
            <v>94</v>
          </cell>
          <cell r="CC231">
            <v>-125</v>
          </cell>
          <cell r="CD231">
            <v>-8</v>
          </cell>
          <cell r="CE231">
            <v>4</v>
          </cell>
          <cell r="CF231">
            <v>0</v>
          </cell>
          <cell r="CG231">
            <v>7</v>
          </cell>
          <cell r="CH231">
            <v>-122</v>
          </cell>
          <cell r="CI231">
            <v>76</v>
          </cell>
          <cell r="CJ231">
            <v>47</v>
          </cell>
          <cell r="CK231">
            <v>-3</v>
          </cell>
          <cell r="CL231">
            <v>12</v>
          </cell>
          <cell r="CM231">
            <v>56</v>
          </cell>
        </row>
        <row r="232">
          <cell r="A232">
            <v>41974</v>
          </cell>
          <cell r="B232">
            <v>175823</v>
          </cell>
          <cell r="C232">
            <v>20388</v>
          </cell>
          <cell r="D232">
            <v>196210</v>
          </cell>
          <cell r="E232">
            <v>65876</v>
          </cell>
          <cell r="F232">
            <v>5025</v>
          </cell>
          <cell r="G232">
            <v>70900</v>
          </cell>
          <cell r="H232">
            <v>22567</v>
          </cell>
          <cell r="I232">
            <v>93468</v>
          </cell>
          <cell r="J232">
            <v>8679</v>
          </cell>
          <cell r="K232">
            <v>31080</v>
          </cell>
          <cell r="L232">
            <v>133227</v>
          </cell>
          <cell r="M232">
            <v>34973</v>
          </cell>
          <cell r="N232">
            <v>364410</v>
          </cell>
          <cell r="O232">
            <v>39790</v>
          </cell>
          <cell r="P232">
            <v>192</v>
          </cell>
          <cell r="Q232">
            <v>404391</v>
          </cell>
          <cell r="R232">
            <v>0.5</v>
          </cell>
          <cell r="S232">
            <v>0.5</v>
          </cell>
          <cell r="T232">
            <v>0.5</v>
          </cell>
          <cell r="U232">
            <v>-3</v>
          </cell>
          <cell r="V232">
            <v>2.9</v>
          </cell>
          <cell r="W232">
            <v>-2.6</v>
          </cell>
          <cell r="X232">
            <v>2.4</v>
          </cell>
          <cell r="Y232">
            <v>-1.5</v>
          </cell>
          <cell r="Z232">
            <v>1.1000000000000001</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O232">
            <v>8681</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E232">
            <v>1.1000000000000001</v>
          </cell>
          <cell r="BF232">
            <v>0.8</v>
          </cell>
          <cell r="BG232">
            <v>0.3</v>
          </cell>
          <cell r="BH232">
            <v>4.2</v>
          </cell>
          <cell r="BI232">
            <v>0.7</v>
          </cell>
          <cell r="BJ232">
            <v>1.8</v>
          </cell>
          <cell r="BK232">
            <v>0.5</v>
          </cell>
          <cell r="BL232">
            <v>179555</v>
          </cell>
          <cell r="BM232">
            <v>20763</v>
          </cell>
          <cell r="BN232">
            <v>200318</v>
          </cell>
          <cell r="BO232">
            <v>70440</v>
          </cell>
          <cell r="BP232">
            <v>5259</v>
          </cell>
          <cell r="BQ232">
            <v>75699</v>
          </cell>
          <cell r="BR232">
            <v>22766</v>
          </cell>
          <cell r="BS232">
            <v>98465</v>
          </cell>
          <cell r="BT232">
            <v>8681</v>
          </cell>
          <cell r="BU232">
            <v>31066</v>
          </cell>
          <cell r="BV232">
            <v>138212</v>
          </cell>
          <cell r="BW232">
            <v>39750</v>
          </cell>
          <cell r="BX232">
            <v>378280</v>
          </cell>
          <cell r="BY232">
            <v>41675</v>
          </cell>
          <cell r="BZ232">
            <v>644</v>
          </cell>
          <cell r="CA232">
            <v>420599</v>
          </cell>
          <cell r="CB232">
            <v>-51</v>
          </cell>
          <cell r="CC232">
            <v>438</v>
          </cell>
          <cell r="CD232">
            <v>10</v>
          </cell>
          <cell r="CE232">
            <v>0</v>
          </cell>
          <cell r="CF232">
            <v>0</v>
          </cell>
          <cell r="CG232">
            <v>-21</v>
          </cell>
          <cell r="CH232">
            <v>428</v>
          </cell>
          <cell r="CI232">
            <v>-17</v>
          </cell>
          <cell r="CJ232">
            <v>358</v>
          </cell>
          <cell r="CK232">
            <v>62</v>
          </cell>
          <cell r="CL232">
            <v>-216</v>
          </cell>
          <cell r="CM232">
            <v>206</v>
          </cell>
        </row>
        <row r="233">
          <cell r="A233">
            <v>42064</v>
          </cell>
          <cell r="B233">
            <v>176836</v>
          </cell>
          <cell r="C233">
            <v>20543</v>
          </cell>
          <cell r="D233">
            <v>197391</v>
          </cell>
          <cell r="E233">
            <v>64766</v>
          </cell>
          <cell r="F233">
            <v>5033</v>
          </cell>
          <cell r="G233">
            <v>69799</v>
          </cell>
          <cell r="H233">
            <v>23007</v>
          </cell>
          <cell r="I233">
            <v>92806</v>
          </cell>
          <cell r="J233">
            <v>8773</v>
          </cell>
          <cell r="K233">
            <v>31319</v>
          </cell>
          <cell r="L233">
            <v>132898</v>
          </cell>
          <cell r="M233">
            <v>36003</v>
          </cell>
          <cell r="N233">
            <v>366292</v>
          </cell>
          <cell r="O233">
            <v>40303</v>
          </cell>
          <cell r="P233">
            <v>-87</v>
          </cell>
          <cell r="Q233">
            <v>406508</v>
          </cell>
          <cell r="R233">
            <v>0.6</v>
          </cell>
          <cell r="S233">
            <v>0.8</v>
          </cell>
          <cell r="T233">
            <v>0.6</v>
          </cell>
          <cell r="U233">
            <v>-1.7</v>
          </cell>
          <cell r="V233">
            <v>0.2</v>
          </cell>
          <cell r="W233">
            <v>-1.6</v>
          </cell>
          <cell r="X233">
            <v>1.9</v>
          </cell>
          <cell r="Y233">
            <v>-0.7</v>
          </cell>
          <cell r="Z233">
            <v>1.1000000000000001</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O233">
            <v>8774</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E233">
            <v>1.1000000000000001</v>
          </cell>
          <cell r="BF233">
            <v>0.7</v>
          </cell>
          <cell r="BG233">
            <v>-0.2</v>
          </cell>
          <cell r="BH233">
            <v>3.3</v>
          </cell>
          <cell r="BI233">
            <v>0.4</v>
          </cell>
          <cell r="BJ233">
            <v>1.6</v>
          </cell>
          <cell r="BK233">
            <v>0.9</v>
          </cell>
          <cell r="BL233">
            <v>170550</v>
          </cell>
          <cell r="BM233">
            <v>19805</v>
          </cell>
          <cell r="BN233">
            <v>190355</v>
          </cell>
          <cell r="BO233">
            <v>60238</v>
          </cell>
          <cell r="BP233">
            <v>5251</v>
          </cell>
          <cell r="BQ233">
            <v>65489</v>
          </cell>
          <cell r="BR233">
            <v>22759</v>
          </cell>
          <cell r="BS233">
            <v>88248</v>
          </cell>
          <cell r="BT233">
            <v>8774</v>
          </cell>
          <cell r="BU233">
            <v>31321</v>
          </cell>
          <cell r="BV233">
            <v>128343</v>
          </cell>
          <cell r="BW233">
            <v>34275</v>
          </cell>
          <cell r="BX233">
            <v>352972</v>
          </cell>
          <cell r="BY233">
            <v>39222</v>
          </cell>
          <cell r="BZ233">
            <v>-865</v>
          </cell>
          <cell r="CA233">
            <v>391329</v>
          </cell>
          <cell r="CB233">
            <v>2</v>
          </cell>
          <cell r="CC233">
            <v>149</v>
          </cell>
          <cell r="CD233">
            <v>3</v>
          </cell>
          <cell r="CE233">
            <v>-2</v>
          </cell>
          <cell r="CF233">
            <v>0</v>
          </cell>
          <cell r="CG233">
            <v>5</v>
          </cell>
          <cell r="CH233">
            <v>156</v>
          </cell>
          <cell r="CI233">
            <v>-19</v>
          </cell>
          <cell r="CJ233">
            <v>139</v>
          </cell>
          <cell r="CK233">
            <v>-40</v>
          </cell>
          <cell r="CL233">
            <v>-63</v>
          </cell>
          <cell r="CM233">
            <v>36</v>
          </cell>
        </row>
        <row r="234">
          <cell r="A234">
            <v>42156</v>
          </cell>
          <cell r="B234">
            <v>178187</v>
          </cell>
          <cell r="C234">
            <v>20786</v>
          </cell>
          <cell r="D234">
            <v>198973</v>
          </cell>
          <cell r="E234">
            <v>64302</v>
          </cell>
          <cell r="F234">
            <v>4849</v>
          </cell>
          <cell r="G234">
            <v>69151</v>
          </cell>
          <cell r="H234">
            <v>23303</v>
          </cell>
          <cell r="I234">
            <v>92454</v>
          </cell>
          <cell r="J234">
            <v>8871</v>
          </cell>
          <cell r="K234">
            <v>31545</v>
          </cell>
          <cell r="L234">
            <v>132870</v>
          </cell>
          <cell r="M234">
            <v>36364</v>
          </cell>
          <cell r="N234">
            <v>368207</v>
          </cell>
          <cell r="O234">
            <v>41091</v>
          </cell>
          <cell r="P234">
            <v>-869</v>
          </cell>
          <cell r="Q234">
            <v>408429</v>
          </cell>
          <cell r="R234">
            <v>0.8</v>
          </cell>
          <cell r="S234">
            <v>1.2</v>
          </cell>
          <cell r="T234">
            <v>0.8</v>
          </cell>
          <cell r="U234">
            <v>-0.7</v>
          </cell>
          <cell r="V234">
            <v>-3.7</v>
          </cell>
          <cell r="W234">
            <v>-0.9</v>
          </cell>
          <cell r="X234">
            <v>1.3</v>
          </cell>
          <cell r="Y234">
            <v>-0.4</v>
          </cell>
          <cell r="Z234">
            <v>1.1000000000000001</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O234">
            <v>8863</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E234">
            <v>1</v>
          </cell>
          <cell r="BF234">
            <v>0.7</v>
          </cell>
          <cell r="BG234">
            <v>-0.6</v>
          </cell>
          <cell r="BH234">
            <v>0.2</v>
          </cell>
          <cell r="BI234">
            <v>0.3</v>
          </cell>
          <cell r="BJ234">
            <v>0</v>
          </cell>
          <cell r="BK234">
            <v>-0.3</v>
          </cell>
          <cell r="BL234">
            <v>180484</v>
          </cell>
          <cell r="BM234">
            <v>21082</v>
          </cell>
          <cell r="BN234">
            <v>201567</v>
          </cell>
          <cell r="BO234">
            <v>61363</v>
          </cell>
          <cell r="BP234">
            <v>4300</v>
          </cell>
          <cell r="BQ234">
            <v>65664</v>
          </cell>
          <cell r="BR234">
            <v>23515</v>
          </cell>
          <cell r="BS234">
            <v>89179</v>
          </cell>
          <cell r="BT234">
            <v>8863</v>
          </cell>
          <cell r="BU234">
            <v>31687</v>
          </cell>
          <cell r="BV234">
            <v>129729</v>
          </cell>
          <cell r="BW234">
            <v>34805</v>
          </cell>
          <cell r="BX234">
            <v>366100</v>
          </cell>
          <cell r="BY234">
            <v>39860</v>
          </cell>
          <cell r="BZ234">
            <v>1842</v>
          </cell>
          <cell r="CA234">
            <v>407803</v>
          </cell>
          <cell r="CB234">
            <v>-100</v>
          </cell>
          <cell r="CC234">
            <v>-552</v>
          </cell>
          <cell r="CD234">
            <v>-7</v>
          </cell>
          <cell r="CE234">
            <v>-5</v>
          </cell>
          <cell r="CF234">
            <v>1</v>
          </cell>
          <cell r="CG234">
            <v>8</v>
          </cell>
          <cell r="CH234">
            <v>-556</v>
          </cell>
          <cell r="CI234">
            <v>-80</v>
          </cell>
          <cell r="CJ234">
            <v>-735</v>
          </cell>
          <cell r="CK234">
            <v>-33</v>
          </cell>
          <cell r="CL234">
            <v>498</v>
          </cell>
          <cell r="CM234">
            <v>-270</v>
          </cell>
        </row>
        <row r="235">
          <cell r="A235">
            <v>42248</v>
          </cell>
          <cell r="B235">
            <v>179842</v>
          </cell>
          <cell r="C235">
            <v>21097</v>
          </cell>
          <cell r="D235">
            <v>200939</v>
          </cell>
          <cell r="E235">
            <v>63765</v>
          </cell>
          <cell r="F235">
            <v>4699</v>
          </cell>
          <cell r="G235">
            <v>68464</v>
          </cell>
          <cell r="H235">
            <v>23585</v>
          </cell>
          <cell r="I235">
            <v>92049</v>
          </cell>
          <cell r="J235">
            <v>8970</v>
          </cell>
          <cell r="K235">
            <v>31756</v>
          </cell>
          <cell r="L235">
            <v>132775</v>
          </cell>
          <cell r="M235">
            <v>35835</v>
          </cell>
          <cell r="N235">
            <v>369549</v>
          </cell>
          <cell r="O235">
            <v>41790</v>
          </cell>
          <cell r="P235">
            <v>-1204</v>
          </cell>
          <cell r="Q235">
            <v>410134</v>
          </cell>
          <cell r="R235">
            <v>0.9</v>
          </cell>
          <cell r="S235">
            <v>1.5</v>
          </cell>
          <cell r="T235">
            <v>1</v>
          </cell>
          <cell r="U235">
            <v>-0.8</v>
          </cell>
          <cell r="V235">
            <v>-3.1</v>
          </cell>
          <cell r="W235">
            <v>-1</v>
          </cell>
          <cell r="X235">
            <v>1.2</v>
          </cell>
          <cell r="Y235">
            <v>-0.4</v>
          </cell>
          <cell r="Z235">
            <v>1.1000000000000001</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O235">
            <v>8973</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E235">
            <v>1.2</v>
          </cell>
          <cell r="BF235">
            <v>0.7</v>
          </cell>
          <cell r="BG235">
            <v>0.3</v>
          </cell>
          <cell r="BH235">
            <v>0.8</v>
          </cell>
          <cell r="BI235">
            <v>0.8</v>
          </cell>
          <cell r="BJ235">
            <v>4.2</v>
          </cell>
          <cell r="BK235">
            <v>1.1000000000000001</v>
          </cell>
          <cell r="BL235">
            <v>180067</v>
          </cell>
          <cell r="BM235">
            <v>21156</v>
          </cell>
          <cell r="BN235">
            <v>201223</v>
          </cell>
          <cell r="BO235">
            <v>66896</v>
          </cell>
          <cell r="BP235">
            <v>4797</v>
          </cell>
          <cell r="BQ235">
            <v>71694</v>
          </cell>
          <cell r="BR235">
            <v>23433</v>
          </cell>
          <cell r="BS235">
            <v>95126</v>
          </cell>
          <cell r="BT235">
            <v>8973</v>
          </cell>
          <cell r="BU235">
            <v>31620</v>
          </cell>
          <cell r="BV235">
            <v>135720</v>
          </cell>
          <cell r="BW235">
            <v>35280</v>
          </cell>
          <cell r="BX235">
            <v>372223</v>
          </cell>
          <cell r="BY235">
            <v>42472</v>
          </cell>
          <cell r="BZ235">
            <v>-3738</v>
          </cell>
          <cell r="CA235">
            <v>410958</v>
          </cell>
          <cell r="CB235">
            <v>227</v>
          </cell>
          <cell r="CC235">
            <v>-143</v>
          </cell>
          <cell r="CD235">
            <v>-12</v>
          </cell>
          <cell r="CE235">
            <v>22</v>
          </cell>
          <cell r="CF235">
            <v>0</v>
          </cell>
          <cell r="CG235">
            <v>48</v>
          </cell>
          <cell r="CH235">
            <v>-84</v>
          </cell>
          <cell r="CI235">
            <v>85</v>
          </cell>
          <cell r="CJ235">
            <v>227</v>
          </cell>
          <cell r="CK235">
            <v>44</v>
          </cell>
          <cell r="CL235">
            <v>-118</v>
          </cell>
          <cell r="CM235">
            <v>154</v>
          </cell>
        </row>
        <row r="236">
          <cell r="A236">
            <v>42339</v>
          </cell>
          <cell r="B236">
            <v>181325</v>
          </cell>
          <cell r="C236">
            <v>21415</v>
          </cell>
          <cell r="D236">
            <v>202740</v>
          </cell>
          <cell r="E236">
            <v>62952</v>
          </cell>
          <cell r="F236">
            <v>4679</v>
          </cell>
          <cell r="G236">
            <v>67631</v>
          </cell>
          <cell r="H236">
            <v>23870</v>
          </cell>
          <cell r="I236">
            <v>91501</v>
          </cell>
          <cell r="J236">
            <v>9061</v>
          </cell>
          <cell r="K236">
            <v>31936</v>
          </cell>
          <cell r="L236">
            <v>132499</v>
          </cell>
          <cell r="M236">
            <v>35414</v>
          </cell>
          <cell r="N236">
            <v>370653</v>
          </cell>
          <cell r="O236">
            <v>42535</v>
          </cell>
          <cell r="P236">
            <v>-624</v>
          </cell>
          <cell r="Q236">
            <v>412564</v>
          </cell>
          <cell r="R236">
            <v>0.8</v>
          </cell>
          <cell r="S236">
            <v>1.5</v>
          </cell>
          <cell r="T236">
            <v>0.9</v>
          </cell>
          <cell r="U236">
            <v>-1.3</v>
          </cell>
          <cell r="V236">
            <v>-0.4</v>
          </cell>
          <cell r="W236">
            <v>-1.2</v>
          </cell>
          <cell r="X236">
            <v>1.2</v>
          </cell>
          <cell r="Y236">
            <v>-0.6</v>
          </cell>
          <cell r="Z236">
            <v>1</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O236">
            <v>9063</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E236">
            <v>1</v>
          </cell>
          <cell r="BF236">
            <v>0.7</v>
          </cell>
          <cell r="BG236">
            <v>0.3</v>
          </cell>
          <cell r="BH236">
            <v>-4.7</v>
          </cell>
          <cell r="BI236">
            <v>0.1</v>
          </cell>
          <cell r="BJ236">
            <v>0.5</v>
          </cell>
          <cell r="BK236">
            <v>0.1</v>
          </cell>
          <cell r="BL236">
            <v>184944</v>
          </cell>
          <cell r="BM236">
            <v>21782</v>
          </cell>
          <cell r="BN236">
            <v>206726</v>
          </cell>
          <cell r="BO236">
            <v>67895</v>
          </cell>
          <cell r="BP236">
            <v>4796</v>
          </cell>
          <cell r="BQ236">
            <v>72691</v>
          </cell>
          <cell r="BR236">
            <v>24061</v>
          </cell>
          <cell r="BS236">
            <v>96752</v>
          </cell>
          <cell r="BT236">
            <v>9063</v>
          </cell>
          <cell r="BU236">
            <v>31975</v>
          </cell>
          <cell r="BV236">
            <v>137790</v>
          </cell>
          <cell r="BW236">
            <v>39423</v>
          </cell>
          <cell r="BX236">
            <v>383939</v>
          </cell>
          <cell r="BY236">
            <v>44333</v>
          </cell>
          <cell r="BZ236">
            <v>-244</v>
          </cell>
          <cell r="CA236">
            <v>428028</v>
          </cell>
          <cell r="CB236">
            <v>-146</v>
          </cell>
          <cell r="CC236">
            <v>501</v>
          </cell>
          <cell r="CD236">
            <v>21</v>
          </cell>
          <cell r="CE236">
            <v>14</v>
          </cell>
          <cell r="CF236">
            <v>0</v>
          </cell>
          <cell r="CG236">
            <v>-4</v>
          </cell>
          <cell r="CH236">
            <v>531</v>
          </cell>
          <cell r="CI236">
            <v>-80</v>
          </cell>
          <cell r="CJ236">
            <v>306</v>
          </cell>
          <cell r="CK236">
            <v>130</v>
          </cell>
          <cell r="CL236">
            <v>-314</v>
          </cell>
          <cell r="CM236">
            <v>121</v>
          </cell>
        </row>
        <row r="237">
          <cell r="A237">
            <v>42430</v>
          </cell>
          <cell r="B237">
            <v>182597</v>
          </cell>
          <cell r="C237">
            <v>21719</v>
          </cell>
          <cell r="D237">
            <v>204316</v>
          </cell>
          <cell r="E237">
            <v>62483</v>
          </cell>
          <cell r="F237">
            <v>4752</v>
          </cell>
          <cell r="G237">
            <v>67235</v>
          </cell>
          <cell r="H237">
            <v>24089</v>
          </cell>
          <cell r="I237">
            <v>91324</v>
          </cell>
          <cell r="J237">
            <v>9127</v>
          </cell>
          <cell r="K237">
            <v>32160</v>
          </cell>
          <cell r="L237">
            <v>132610</v>
          </cell>
          <cell r="M237">
            <v>35547</v>
          </cell>
          <cell r="N237">
            <v>371853</v>
          </cell>
          <cell r="O237">
            <v>43033</v>
          </cell>
          <cell r="P237">
            <v>704</v>
          </cell>
          <cell r="Q237">
            <v>415590</v>
          </cell>
          <cell r="R237">
            <v>0.7</v>
          </cell>
          <cell r="S237">
            <v>1.4</v>
          </cell>
          <cell r="T237">
            <v>0.8</v>
          </cell>
          <cell r="U237">
            <v>-0.7</v>
          </cell>
          <cell r="V237">
            <v>1.6</v>
          </cell>
          <cell r="W237">
            <v>-0.6</v>
          </cell>
          <cell r="X237">
            <v>0.9</v>
          </cell>
          <cell r="Y237">
            <v>-0.2</v>
          </cell>
          <cell r="Z237">
            <v>0.7</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O237">
            <v>9130</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E237">
            <v>0.7</v>
          </cell>
          <cell r="BF237">
            <v>0.5</v>
          </cell>
          <cell r="BG237">
            <v>-0.9</v>
          </cell>
          <cell r="BH237">
            <v>0.5</v>
          </cell>
          <cell r="BI237">
            <v>0.3</v>
          </cell>
          <cell r="BJ237">
            <v>0.2</v>
          </cell>
          <cell r="BK237">
            <v>0.9</v>
          </cell>
          <cell r="BL237">
            <v>176652</v>
          </cell>
          <cell r="BM237">
            <v>20997</v>
          </cell>
          <cell r="BN237">
            <v>197649</v>
          </cell>
          <cell r="BO237">
            <v>57459</v>
          </cell>
          <cell r="BP237">
            <v>5014</v>
          </cell>
          <cell r="BQ237">
            <v>62473</v>
          </cell>
          <cell r="BR237">
            <v>23884</v>
          </cell>
          <cell r="BS237">
            <v>86357</v>
          </cell>
          <cell r="BT237">
            <v>9130</v>
          </cell>
          <cell r="BU237">
            <v>32128</v>
          </cell>
          <cell r="BV237">
            <v>127614</v>
          </cell>
          <cell r="BW237">
            <v>33019</v>
          </cell>
          <cell r="BX237">
            <v>358282</v>
          </cell>
          <cell r="BY237">
            <v>41200</v>
          </cell>
          <cell r="BZ237">
            <v>-1068</v>
          </cell>
          <cell r="CA237">
            <v>398415</v>
          </cell>
          <cell r="CB237">
            <v>5</v>
          </cell>
          <cell r="CC237">
            <v>179</v>
          </cell>
          <cell r="CD237">
            <v>5</v>
          </cell>
          <cell r="CE237">
            <v>-3</v>
          </cell>
          <cell r="CF237">
            <v>0</v>
          </cell>
          <cell r="CG237">
            <v>3</v>
          </cell>
          <cell r="CH237">
            <v>183</v>
          </cell>
          <cell r="CI237">
            <v>-27</v>
          </cell>
          <cell r="CJ237">
            <v>161</v>
          </cell>
          <cell r="CK237">
            <v>-70</v>
          </cell>
          <cell r="CL237">
            <v>-98</v>
          </cell>
          <cell r="CM237">
            <v>-8</v>
          </cell>
        </row>
        <row r="238">
          <cell r="A238">
            <v>42522</v>
          </cell>
          <cell r="B238">
            <v>183478</v>
          </cell>
          <cell r="C238">
            <v>21948</v>
          </cell>
          <cell r="D238">
            <v>205426</v>
          </cell>
          <cell r="E238">
            <v>62775</v>
          </cell>
          <cell r="F238">
            <v>4786</v>
          </cell>
          <cell r="G238">
            <v>67560</v>
          </cell>
          <cell r="H238">
            <v>24257</v>
          </cell>
          <cell r="I238">
            <v>91817</v>
          </cell>
          <cell r="J238">
            <v>9166</v>
          </cell>
          <cell r="K238">
            <v>32474</v>
          </cell>
          <cell r="L238">
            <v>133457</v>
          </cell>
          <cell r="M238">
            <v>36403</v>
          </cell>
          <cell r="N238">
            <v>375247</v>
          </cell>
          <cell r="O238">
            <v>43093</v>
          </cell>
          <cell r="P238">
            <v>1801</v>
          </cell>
          <cell r="Q238">
            <v>420142</v>
          </cell>
          <cell r="R238">
            <v>0.5</v>
          </cell>
          <cell r="S238">
            <v>1.1000000000000001</v>
          </cell>
          <cell r="T238">
            <v>0.5</v>
          </cell>
          <cell r="U238">
            <v>0.5</v>
          </cell>
          <cell r="V238">
            <v>0.7</v>
          </cell>
          <cell r="W238">
            <v>0.5</v>
          </cell>
          <cell r="X238">
            <v>0.7</v>
          </cell>
          <cell r="Y238">
            <v>0.5</v>
          </cell>
          <cell r="Z238">
            <v>0.4</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O238">
            <v>9174</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E238">
            <v>0.5</v>
          </cell>
          <cell r="BF238">
            <v>0.8</v>
          </cell>
          <cell r="BG238">
            <v>0.5</v>
          </cell>
          <cell r="BH238">
            <v>7.7</v>
          </cell>
          <cell r="BI238">
            <v>1</v>
          </cell>
          <cell r="BJ238">
            <v>3.2</v>
          </cell>
          <cell r="BK238">
            <v>1.3</v>
          </cell>
          <cell r="BL238">
            <v>185354</v>
          </cell>
          <cell r="BM238">
            <v>22238</v>
          </cell>
          <cell r="BN238">
            <v>207592</v>
          </cell>
          <cell r="BO238">
            <v>59621</v>
          </cell>
          <cell r="BP238">
            <v>4258</v>
          </cell>
          <cell r="BQ238">
            <v>63878</v>
          </cell>
          <cell r="BR238">
            <v>24377</v>
          </cell>
          <cell r="BS238">
            <v>88255</v>
          </cell>
          <cell r="BT238">
            <v>9174</v>
          </cell>
          <cell r="BU238">
            <v>32524</v>
          </cell>
          <cell r="BV238">
            <v>129953</v>
          </cell>
          <cell r="BW238">
            <v>36225</v>
          </cell>
          <cell r="BX238">
            <v>373770</v>
          </cell>
          <cell r="BY238">
            <v>43384</v>
          </cell>
          <cell r="BZ238">
            <v>5049</v>
          </cell>
          <cell r="CA238">
            <v>422203</v>
          </cell>
          <cell r="CB238">
            <v>-132</v>
          </cell>
          <cell r="CC238">
            <v>-653</v>
          </cell>
          <cell r="CD238">
            <v>-16</v>
          </cell>
          <cell r="CE238">
            <v>-35</v>
          </cell>
          <cell r="CF238">
            <v>-1</v>
          </cell>
          <cell r="CG238">
            <v>-48</v>
          </cell>
          <cell r="CH238">
            <v>-751</v>
          </cell>
          <cell r="CI238">
            <v>0</v>
          </cell>
          <cell r="CJ238">
            <v>-882</v>
          </cell>
          <cell r="CK238">
            <v>-115</v>
          </cell>
          <cell r="CL238">
            <v>676</v>
          </cell>
          <cell r="CM238">
            <v>-321</v>
          </cell>
        </row>
        <row r="239">
          <cell r="A239">
            <v>42614</v>
          </cell>
          <cell r="B239">
            <v>183934</v>
          </cell>
          <cell r="C239">
            <v>22100</v>
          </cell>
          <cell r="D239">
            <v>206034</v>
          </cell>
          <cell r="E239">
            <v>64581</v>
          </cell>
          <cell r="F239">
            <v>4682</v>
          </cell>
          <cell r="G239">
            <v>69263</v>
          </cell>
          <cell r="H239">
            <v>24501</v>
          </cell>
          <cell r="I239">
            <v>93764</v>
          </cell>
          <cell r="J239">
            <v>9193</v>
          </cell>
          <cell r="K239">
            <v>32853</v>
          </cell>
          <cell r="L239">
            <v>135811</v>
          </cell>
          <cell r="M239">
            <v>37740</v>
          </cell>
          <cell r="N239">
            <v>382712</v>
          </cell>
          <cell r="O239">
            <v>43011</v>
          </cell>
          <cell r="P239">
            <v>2410</v>
          </cell>
          <cell r="Q239">
            <v>428133</v>
          </cell>
          <cell r="R239">
            <v>0.2</v>
          </cell>
          <cell r="S239">
            <v>0.7</v>
          </cell>
          <cell r="T239">
            <v>0.3</v>
          </cell>
          <cell r="U239">
            <v>2.9</v>
          </cell>
          <cell r="V239">
            <v>-2.2000000000000002</v>
          </cell>
          <cell r="W239">
            <v>2.5</v>
          </cell>
          <cell r="X239">
            <v>1</v>
          </cell>
          <cell r="Y239">
            <v>2.1</v>
          </cell>
          <cell r="Z239">
            <v>0.3</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O239">
            <v>9183</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E239">
            <v>0.1</v>
          </cell>
          <cell r="BF239">
            <v>1.8</v>
          </cell>
          <cell r="BG239">
            <v>3.1</v>
          </cell>
          <cell r="BH239">
            <v>-2.9</v>
          </cell>
          <cell r="BI239">
            <v>1.3</v>
          </cell>
          <cell r="BJ239">
            <v>-3.1</v>
          </cell>
          <cell r="BK239">
            <v>1</v>
          </cell>
          <cell r="BL239">
            <v>184973</v>
          </cell>
          <cell r="BM239">
            <v>22248</v>
          </cell>
          <cell r="BN239">
            <v>207221</v>
          </cell>
          <cell r="BO239">
            <v>68365</v>
          </cell>
          <cell r="BP239">
            <v>4842</v>
          </cell>
          <cell r="BQ239">
            <v>73208</v>
          </cell>
          <cell r="BR239">
            <v>24484</v>
          </cell>
          <cell r="BS239">
            <v>97691</v>
          </cell>
          <cell r="BT239">
            <v>9183</v>
          </cell>
          <cell r="BU239">
            <v>32822</v>
          </cell>
          <cell r="BV239">
            <v>139697</v>
          </cell>
          <cell r="BW239">
            <v>34791</v>
          </cell>
          <cell r="BX239">
            <v>381709</v>
          </cell>
          <cell r="BY239">
            <v>42713</v>
          </cell>
          <cell r="BZ239">
            <v>-410</v>
          </cell>
          <cell r="CA239">
            <v>424012</v>
          </cell>
          <cell r="CB239">
            <v>335</v>
          </cell>
          <cell r="CC239">
            <v>-135</v>
          </cell>
          <cell r="CD239">
            <v>-57</v>
          </cell>
          <cell r="CE239">
            <v>13</v>
          </cell>
          <cell r="CF239">
            <v>0</v>
          </cell>
          <cell r="CG239">
            <v>82</v>
          </cell>
          <cell r="CH239">
            <v>-98</v>
          </cell>
          <cell r="CI239">
            <v>-12</v>
          </cell>
          <cell r="CJ239">
            <v>225</v>
          </cell>
          <cell r="CK239">
            <v>-85</v>
          </cell>
          <cell r="CL239">
            <v>455</v>
          </cell>
          <cell r="CM239">
            <v>594</v>
          </cell>
        </row>
        <row r="240">
          <cell r="A240">
            <v>42705</v>
          </cell>
          <cell r="B240">
            <v>184373</v>
          </cell>
          <cell r="C240">
            <v>22230</v>
          </cell>
          <cell r="D240">
            <v>206603</v>
          </cell>
          <cell r="E240">
            <v>77382</v>
          </cell>
          <cell r="F240">
            <v>4528</v>
          </cell>
          <cell r="G240">
            <v>81910</v>
          </cell>
          <cell r="H240">
            <v>24984</v>
          </cell>
          <cell r="I240">
            <v>106894</v>
          </cell>
          <cell r="J240">
            <v>9228</v>
          </cell>
          <cell r="K240">
            <v>33222</v>
          </cell>
          <cell r="L240">
            <v>149344</v>
          </cell>
          <cell r="M240">
            <v>38784</v>
          </cell>
          <cell r="N240">
            <v>391631</v>
          </cell>
          <cell r="O240">
            <v>43226</v>
          </cell>
          <cell r="P240">
            <v>2591</v>
          </cell>
          <cell r="Q240">
            <v>437448</v>
          </cell>
          <cell r="R240">
            <v>0.2</v>
          </cell>
          <cell r="S240">
            <v>0.6</v>
          </cell>
          <cell r="T240">
            <v>0.3</v>
          </cell>
          <cell r="U240">
            <v>19.8</v>
          </cell>
          <cell r="V240">
            <v>-3.3</v>
          </cell>
          <cell r="W240">
            <v>18.3</v>
          </cell>
          <cell r="X240">
            <v>2</v>
          </cell>
          <cell r="Y240">
            <v>14</v>
          </cell>
          <cell r="Z240">
            <v>0.4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O240">
            <v>9227</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E240">
            <v>0.5</v>
          </cell>
          <cell r="BF240">
            <v>0.7</v>
          </cell>
          <cell r="BG240">
            <v>8.1</v>
          </cell>
          <cell r="BH240">
            <v>7.6</v>
          </cell>
          <cell r="BI240">
            <v>3.3</v>
          </cell>
          <cell r="BJ240">
            <v>0.9</v>
          </cell>
          <cell r="BK240">
            <v>3.2</v>
          </cell>
          <cell r="BL240">
            <v>187443</v>
          </cell>
          <cell r="BM240">
            <v>22501</v>
          </cell>
          <cell r="BN240">
            <v>209944</v>
          </cell>
          <cell r="BO240">
            <v>81538</v>
          </cell>
          <cell r="BP240">
            <v>4689</v>
          </cell>
          <cell r="BQ240">
            <v>86228</v>
          </cell>
          <cell r="BR240">
            <v>24991</v>
          </cell>
          <cell r="BS240">
            <v>111218</v>
          </cell>
          <cell r="BT240">
            <v>9227</v>
          </cell>
          <cell r="BU240">
            <v>33209</v>
          </cell>
          <cell r="BV240">
            <v>153654</v>
          </cell>
          <cell r="BW240">
            <v>43714</v>
          </cell>
          <cell r="BX240">
            <v>407312</v>
          </cell>
          <cell r="BY240">
            <v>44788</v>
          </cell>
          <cell r="BZ240">
            <v>4665</v>
          </cell>
          <cell r="CA240">
            <v>456765</v>
          </cell>
          <cell r="CB240">
            <v>-211</v>
          </cell>
          <cell r="CC240">
            <v>657</v>
          </cell>
          <cell r="CD240">
            <v>7</v>
          </cell>
          <cell r="CE240">
            <v>-9</v>
          </cell>
          <cell r="CF240">
            <v>0</v>
          </cell>
          <cell r="CG240">
            <v>-30</v>
          </cell>
          <cell r="CH240">
            <v>625</v>
          </cell>
          <cell r="CI240">
            <v>-76</v>
          </cell>
          <cell r="CJ240">
            <v>339</v>
          </cell>
          <cell r="CK240">
            <v>-27</v>
          </cell>
          <cell r="CL240">
            <v>24</v>
          </cell>
          <cell r="CM240">
            <v>336</v>
          </cell>
        </row>
        <row r="241">
          <cell r="A241">
            <v>42795</v>
          </cell>
          <cell r="B241">
            <v>185519</v>
          </cell>
          <cell r="C241">
            <v>22416</v>
          </cell>
          <cell r="D241">
            <v>207935</v>
          </cell>
          <cell r="E241">
            <v>78525</v>
          </cell>
          <cell r="F241">
            <v>4400</v>
          </cell>
          <cell r="G241">
            <v>82925</v>
          </cell>
          <cell r="H241">
            <v>25624</v>
          </cell>
          <cell r="I241">
            <v>108549</v>
          </cell>
          <cell r="J241">
            <v>9282</v>
          </cell>
          <cell r="K241">
            <v>33532</v>
          </cell>
          <cell r="L241">
            <v>151363</v>
          </cell>
          <cell r="M241">
            <v>38946</v>
          </cell>
          <cell r="N241">
            <v>398212</v>
          </cell>
          <cell r="O241">
            <v>43959</v>
          </cell>
          <cell r="P241">
            <v>2723</v>
          </cell>
          <cell r="Q241">
            <v>444893</v>
          </cell>
          <cell r="R241">
            <v>0.6</v>
          </cell>
          <cell r="S241">
            <v>0.8</v>
          </cell>
          <cell r="T241">
            <v>0.6</v>
          </cell>
          <cell r="U241">
            <v>1.5</v>
          </cell>
          <cell r="V241">
            <v>-2.8</v>
          </cell>
          <cell r="W241">
            <v>1.2</v>
          </cell>
          <cell r="X241">
            <v>2.6</v>
          </cell>
          <cell r="Y241">
            <v>1.5</v>
          </cell>
          <cell r="Z241">
            <v>0.6</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O241">
            <v>9282</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E241">
            <v>0.6</v>
          </cell>
          <cell r="BF241">
            <v>1</v>
          </cell>
          <cell r="BG241">
            <v>3.9</v>
          </cell>
          <cell r="BH241">
            <v>0.6</v>
          </cell>
          <cell r="BI241">
            <v>2.1</v>
          </cell>
          <cell r="BJ241">
            <v>2.2999999999999998</v>
          </cell>
          <cell r="BK241">
            <v>2</v>
          </cell>
          <cell r="BL241">
            <v>179162</v>
          </cell>
          <cell r="BM241">
            <v>21683</v>
          </cell>
          <cell r="BN241">
            <v>200845</v>
          </cell>
          <cell r="BO241">
            <v>74741</v>
          </cell>
          <cell r="BP241">
            <v>4527</v>
          </cell>
          <cell r="BQ241">
            <v>79268</v>
          </cell>
          <cell r="BR241">
            <v>25386</v>
          </cell>
          <cell r="BS241">
            <v>104655</v>
          </cell>
          <cell r="BT241">
            <v>9282</v>
          </cell>
          <cell r="BU241">
            <v>33517</v>
          </cell>
          <cell r="BV241">
            <v>147454</v>
          </cell>
          <cell r="BW241">
            <v>37079</v>
          </cell>
          <cell r="BX241">
            <v>385378</v>
          </cell>
          <cell r="BY241">
            <v>42520</v>
          </cell>
          <cell r="BZ241">
            <v>861</v>
          </cell>
          <cell r="CA241">
            <v>428760</v>
          </cell>
          <cell r="CB241">
            <v>24</v>
          </cell>
          <cell r="CC241">
            <v>294</v>
          </cell>
          <cell r="CD241">
            <v>-81</v>
          </cell>
          <cell r="CE241">
            <v>8</v>
          </cell>
          <cell r="CF241">
            <v>0</v>
          </cell>
          <cell r="CG241">
            <v>-13</v>
          </cell>
          <cell r="CH241">
            <v>208</v>
          </cell>
          <cell r="CI241">
            <v>88</v>
          </cell>
          <cell r="CJ241">
            <v>319</v>
          </cell>
          <cell r="CK241">
            <v>74</v>
          </cell>
          <cell r="CL241">
            <v>96</v>
          </cell>
          <cell r="CM241">
            <v>490</v>
          </cell>
        </row>
        <row r="242">
          <cell r="A242">
            <v>42887</v>
          </cell>
          <cell r="B242">
            <v>187612</v>
          </cell>
          <cell r="C242">
            <v>22684</v>
          </cell>
          <cell r="D242">
            <v>210297</v>
          </cell>
          <cell r="E242">
            <v>78567</v>
          </cell>
          <cell r="F242">
            <v>4262</v>
          </cell>
          <cell r="G242">
            <v>82828</v>
          </cell>
          <cell r="H242">
            <v>26192</v>
          </cell>
          <cell r="I242">
            <v>109021</v>
          </cell>
          <cell r="J242">
            <v>9350</v>
          </cell>
          <cell r="K242">
            <v>33825</v>
          </cell>
          <cell r="L242">
            <v>152194</v>
          </cell>
          <cell r="M242">
            <v>38342</v>
          </cell>
          <cell r="N242">
            <v>401246</v>
          </cell>
          <cell r="O242">
            <v>44771</v>
          </cell>
          <cell r="P242">
            <v>2588</v>
          </cell>
          <cell r="Q242">
            <v>448603</v>
          </cell>
          <cell r="R242">
            <v>1.1000000000000001</v>
          </cell>
          <cell r="S242">
            <v>1.2</v>
          </cell>
          <cell r="T242">
            <v>1.1000000000000001</v>
          </cell>
          <cell r="U242">
            <v>0.1</v>
          </cell>
          <cell r="V242">
            <v>-3.1</v>
          </cell>
          <cell r="W242">
            <v>-0.1</v>
          </cell>
          <cell r="X242">
            <v>2.2000000000000002</v>
          </cell>
          <cell r="Y242">
            <v>0.4</v>
          </cell>
          <cell r="Z242">
            <v>0.7</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O242">
            <v>9347</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E242">
            <v>0.7</v>
          </cell>
          <cell r="BF242">
            <v>0.9</v>
          </cell>
          <cell r="BG242">
            <v>-1.7</v>
          </cell>
          <cell r="BH242">
            <v>-3.2</v>
          </cell>
          <cell r="BI242">
            <v>-0.4</v>
          </cell>
          <cell r="BJ242">
            <v>3</v>
          </cell>
          <cell r="BK242">
            <v>-0.1</v>
          </cell>
          <cell r="BL242">
            <v>189800</v>
          </cell>
          <cell r="BM242">
            <v>23005</v>
          </cell>
          <cell r="BN242">
            <v>212805</v>
          </cell>
          <cell r="BO242">
            <v>74053</v>
          </cell>
          <cell r="BP242">
            <v>3831</v>
          </cell>
          <cell r="BQ242">
            <v>77884</v>
          </cell>
          <cell r="BR242">
            <v>26490</v>
          </cell>
          <cell r="BS242">
            <v>104374</v>
          </cell>
          <cell r="BT242">
            <v>9347</v>
          </cell>
          <cell r="BU242">
            <v>33964</v>
          </cell>
          <cell r="BV242">
            <v>147685</v>
          </cell>
          <cell r="BW242">
            <v>37955</v>
          </cell>
          <cell r="BX242">
            <v>398445</v>
          </cell>
          <cell r="BY242">
            <v>44756</v>
          </cell>
          <cell r="BZ242">
            <v>5392</v>
          </cell>
          <cell r="CA242">
            <v>448593</v>
          </cell>
          <cell r="CB242">
            <v>-156</v>
          </cell>
          <cell r="CC242">
            <v>-437</v>
          </cell>
          <cell r="CD242">
            <v>-98</v>
          </cell>
          <cell r="CE242">
            <v>-14</v>
          </cell>
          <cell r="CF242">
            <v>0</v>
          </cell>
          <cell r="CG242">
            <v>-40</v>
          </cell>
          <cell r="CH242">
            <v>-589</v>
          </cell>
          <cell r="CI242">
            <v>-4</v>
          </cell>
          <cell r="CJ242">
            <v>-748</v>
          </cell>
          <cell r="CK242">
            <v>36</v>
          </cell>
          <cell r="CL242">
            <v>1120</v>
          </cell>
          <cell r="CM242">
            <v>407</v>
          </cell>
        </row>
        <row r="243">
          <cell r="A243">
            <v>42979</v>
          </cell>
          <cell r="B243">
            <v>190063</v>
          </cell>
          <cell r="C243">
            <v>22980</v>
          </cell>
          <cell r="D243">
            <v>213043</v>
          </cell>
          <cell r="E243">
            <v>78514</v>
          </cell>
          <cell r="F243">
            <v>4095</v>
          </cell>
          <cell r="G243">
            <v>82609</v>
          </cell>
          <cell r="H243">
            <v>26614</v>
          </cell>
          <cell r="I243">
            <v>109223</v>
          </cell>
          <cell r="J243">
            <v>9419</v>
          </cell>
          <cell r="K243">
            <v>34138</v>
          </cell>
          <cell r="L243">
            <v>152780</v>
          </cell>
          <cell r="M243">
            <v>37547</v>
          </cell>
          <cell r="N243">
            <v>403373</v>
          </cell>
          <cell r="O243">
            <v>45145</v>
          </cell>
          <cell r="P243">
            <v>2327</v>
          </cell>
          <cell r="Q243">
            <v>450844</v>
          </cell>
          <cell r="R243">
            <v>1.3</v>
          </cell>
          <cell r="S243">
            <v>1.3</v>
          </cell>
          <cell r="T243">
            <v>1.3</v>
          </cell>
          <cell r="U243">
            <v>-0.1</v>
          </cell>
          <cell r="V243">
            <v>-3.9</v>
          </cell>
          <cell r="W243">
            <v>-0.3</v>
          </cell>
          <cell r="X243">
            <v>1.6</v>
          </cell>
          <cell r="Y243">
            <v>0.2</v>
          </cell>
          <cell r="Z243">
            <v>0.7</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O243">
            <v>9423</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E243">
            <v>0.8</v>
          </cell>
          <cell r="BF243">
            <v>0.9</v>
          </cell>
          <cell r="BG243">
            <v>1.1000000000000001</v>
          </cell>
          <cell r="BH243">
            <v>-4</v>
          </cell>
          <cell r="BI243">
            <v>0.8</v>
          </cell>
          <cell r="BJ243">
            <v>-0.6</v>
          </cell>
          <cell r="BK243">
            <v>0.7</v>
          </cell>
          <cell r="BL243">
            <v>190610</v>
          </cell>
          <cell r="BM243">
            <v>23028</v>
          </cell>
          <cell r="BN243">
            <v>213638</v>
          </cell>
          <cell r="BO243">
            <v>81771</v>
          </cell>
          <cell r="BP243">
            <v>4263</v>
          </cell>
          <cell r="BQ243">
            <v>86034</v>
          </cell>
          <cell r="BR243">
            <v>26619</v>
          </cell>
          <cell r="BS243">
            <v>112652</v>
          </cell>
          <cell r="BT243">
            <v>9423</v>
          </cell>
          <cell r="BU243">
            <v>33984</v>
          </cell>
          <cell r="BV243">
            <v>156059</v>
          </cell>
          <cell r="BW243">
            <v>34921</v>
          </cell>
          <cell r="BX243">
            <v>404618</v>
          </cell>
          <cell r="BY243">
            <v>45130</v>
          </cell>
          <cell r="BZ243">
            <v>383</v>
          </cell>
          <cell r="CA243">
            <v>450130</v>
          </cell>
          <cell r="CB243">
            <v>418</v>
          </cell>
          <cell r="CC243">
            <v>-147</v>
          </cell>
          <cell r="CD243">
            <v>-195</v>
          </cell>
          <cell r="CE243">
            <v>1</v>
          </cell>
          <cell r="CF243">
            <v>0</v>
          </cell>
          <cell r="CG243">
            <v>-14</v>
          </cell>
          <cell r="CH243">
            <v>-353</v>
          </cell>
          <cell r="CI243">
            <v>-263</v>
          </cell>
          <cell r="CJ243">
            <v>-199</v>
          </cell>
          <cell r="CK243">
            <v>87</v>
          </cell>
          <cell r="CL243">
            <v>856</v>
          </cell>
          <cell r="CM243">
            <v>745</v>
          </cell>
        </row>
        <row r="244">
          <cell r="A244">
            <v>43070</v>
          </cell>
          <cell r="B244">
            <v>192405</v>
          </cell>
          <cell r="C244">
            <v>23256</v>
          </cell>
          <cell r="D244">
            <v>215661</v>
          </cell>
          <cell r="E244">
            <v>78419</v>
          </cell>
          <cell r="F244">
            <v>3939</v>
          </cell>
          <cell r="G244">
            <v>82359</v>
          </cell>
          <cell r="H244">
            <v>26926</v>
          </cell>
          <cell r="I244">
            <v>109284</v>
          </cell>
          <cell r="J244">
            <v>9489</v>
          </cell>
          <cell r="K244">
            <v>34446</v>
          </cell>
          <cell r="L244">
            <v>153218</v>
          </cell>
          <cell r="M244">
            <v>37147</v>
          </cell>
          <cell r="N244">
            <v>405885</v>
          </cell>
          <cell r="O244">
            <v>45274</v>
          </cell>
          <cell r="P244">
            <v>1990</v>
          </cell>
          <cell r="Q244">
            <v>453163</v>
          </cell>
          <cell r="R244">
            <v>1.2</v>
          </cell>
          <cell r="S244">
            <v>1.2</v>
          </cell>
          <cell r="T244">
            <v>1.2</v>
          </cell>
          <cell r="U244">
            <v>-0.1</v>
          </cell>
          <cell r="V244">
            <v>-3.8</v>
          </cell>
          <cell r="W244">
            <v>-0.3</v>
          </cell>
          <cell r="X244">
            <v>1.2</v>
          </cell>
          <cell r="Y244">
            <v>0.1</v>
          </cell>
          <cell r="Z244">
            <v>0.7</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O244">
            <v>9488</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E244">
            <v>0.7</v>
          </cell>
          <cell r="BF244">
            <v>1</v>
          </cell>
          <cell r="BG244">
            <v>0.7</v>
          </cell>
          <cell r="BH244">
            <v>3</v>
          </cell>
          <cell r="BI244">
            <v>1.1000000000000001</v>
          </cell>
          <cell r="BJ244">
            <v>0.2</v>
          </cell>
          <cell r="BK244">
            <v>0.8</v>
          </cell>
          <cell r="BL244">
            <v>196199</v>
          </cell>
          <cell r="BM244">
            <v>23682</v>
          </cell>
          <cell r="BN244">
            <v>219881</v>
          </cell>
          <cell r="BO244">
            <v>84941</v>
          </cell>
          <cell r="BP244">
            <v>3991</v>
          </cell>
          <cell r="BQ244">
            <v>88931</v>
          </cell>
          <cell r="BR244">
            <v>26932</v>
          </cell>
          <cell r="BS244">
            <v>115863</v>
          </cell>
          <cell r="BT244">
            <v>9488</v>
          </cell>
          <cell r="BU244">
            <v>34481</v>
          </cell>
          <cell r="BV244">
            <v>159832</v>
          </cell>
          <cell r="BW244">
            <v>41990</v>
          </cell>
          <cell r="BX244">
            <v>421702</v>
          </cell>
          <cell r="BY244">
            <v>47001</v>
          </cell>
          <cell r="BZ244">
            <v>2746</v>
          </cell>
          <cell r="CA244">
            <v>471449</v>
          </cell>
        </row>
      </sheetData>
      <sheetData sheetId="15">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6">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F1" t="str">
            <v>Financial and insurance services (K) ;  Other financial and insurance services ;</v>
          </cell>
          <cell r="G1" t="str">
            <v>Financial and insurance services (K) ;</v>
          </cell>
          <cell r="H1" t="str">
            <v>Rental, hiring and real estate services (L) ;  Rental and hiring services ;</v>
          </cell>
          <cell r="I1" t="str">
            <v>Rental, hiring and real estate services (L) ;  Property operators and real estate services ;</v>
          </cell>
          <cell r="J1" t="str">
            <v>Rental, hiring and real estate services (L) ;</v>
          </cell>
          <cell r="K1" t="str">
            <v>Professional, scientific and technical services (M) ;  Computer system design and related services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U1" t="str">
            <v>Gross value added at basic prices ;</v>
          </cell>
          <cell r="V1" t="str">
            <v>Taxes less subsidies on products ;</v>
          </cell>
          <cell r="W1" t="str">
            <v>Statistical discrepancy (P) ;</v>
          </cell>
          <cell r="X1" t="str">
            <v>GROSS DOMESTIC PRODUCT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X1" t="str">
            <v>Gross value added at basic prices: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U1" t="str">
            <v>Gross value added at basic prices: Revision to percentage changes ;</v>
          </cell>
          <cell r="CV1" t="str">
            <v>Taxes less subsidies on products: Revision to percentage changes ;</v>
          </cell>
          <cell r="CW1" t="str">
            <v>GROSS DOMESTIC PRODUCT: Revision to percentage changes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X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X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U3" t="str">
            <v>Seasonally Adjusted</v>
          </cell>
          <cell r="CV3" t="str">
            <v>Seasonally Adjusted</v>
          </cell>
          <cell r="CW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row>
        <row r="7">
          <cell r="B7">
            <v>34578</v>
          </cell>
          <cell r="C7">
            <v>34578</v>
          </cell>
          <cell r="D7">
            <v>27273</v>
          </cell>
          <cell r="E7">
            <v>34578</v>
          </cell>
          <cell r="F7">
            <v>34578</v>
          </cell>
          <cell r="G7">
            <v>27273</v>
          </cell>
          <cell r="H7">
            <v>34578</v>
          </cell>
          <cell r="I7">
            <v>34578</v>
          </cell>
          <cell r="J7">
            <v>27273</v>
          </cell>
          <cell r="K7">
            <v>34578</v>
          </cell>
          <cell r="L7">
            <v>34578</v>
          </cell>
          <cell r="M7">
            <v>27273</v>
          </cell>
          <cell r="N7">
            <v>27273</v>
          </cell>
          <cell r="O7">
            <v>27273</v>
          </cell>
          <cell r="P7">
            <v>27273</v>
          </cell>
          <cell r="Q7">
            <v>27273</v>
          </cell>
          <cell r="R7">
            <v>27273</v>
          </cell>
          <cell r="S7">
            <v>27273</v>
          </cell>
          <cell r="T7">
            <v>27273</v>
          </cell>
          <cell r="U7">
            <v>27273</v>
          </cell>
          <cell r="V7">
            <v>27273</v>
          </cell>
          <cell r="W7">
            <v>21794</v>
          </cell>
          <cell r="X7">
            <v>21794</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X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U7">
            <v>27364</v>
          </cell>
          <cell r="CV7">
            <v>27364</v>
          </cell>
          <cell r="CW7">
            <v>21885</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U8">
            <v>42979</v>
          </cell>
          <cell r="CV8">
            <v>42979</v>
          </cell>
          <cell r="CW8">
            <v>42979</v>
          </cell>
        </row>
        <row r="9">
          <cell r="B9">
            <v>94</v>
          </cell>
          <cell r="C9">
            <v>94</v>
          </cell>
          <cell r="D9">
            <v>174</v>
          </cell>
          <cell r="E9">
            <v>94</v>
          </cell>
          <cell r="F9">
            <v>94</v>
          </cell>
          <cell r="G9">
            <v>174</v>
          </cell>
          <cell r="H9">
            <v>94</v>
          </cell>
          <cell r="I9">
            <v>94</v>
          </cell>
          <cell r="J9">
            <v>174</v>
          </cell>
          <cell r="K9">
            <v>94</v>
          </cell>
          <cell r="L9">
            <v>94</v>
          </cell>
          <cell r="M9">
            <v>174</v>
          </cell>
          <cell r="N9">
            <v>174</v>
          </cell>
          <cell r="O9">
            <v>174</v>
          </cell>
          <cell r="P9">
            <v>174</v>
          </cell>
          <cell r="Q9">
            <v>174</v>
          </cell>
          <cell r="R9">
            <v>174</v>
          </cell>
          <cell r="S9">
            <v>174</v>
          </cell>
          <cell r="T9">
            <v>174</v>
          </cell>
          <cell r="U9">
            <v>174</v>
          </cell>
          <cell r="V9">
            <v>174</v>
          </cell>
          <cell r="W9">
            <v>234</v>
          </cell>
          <cell r="X9">
            <v>234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X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U9">
            <v>172</v>
          </cell>
          <cell r="CV9">
            <v>172</v>
          </cell>
          <cell r="CW9">
            <v>232</v>
          </cell>
        </row>
        <row r="10">
          <cell r="B10" t="str">
            <v>A85231770X</v>
          </cell>
          <cell r="C10" t="str">
            <v>A85231771A</v>
          </cell>
          <cell r="D10" t="str">
            <v>A2716269L</v>
          </cell>
          <cell r="E10" t="str">
            <v>A85231772C</v>
          </cell>
          <cell r="F10" t="str">
            <v>A85231773F</v>
          </cell>
          <cell r="G10" t="str">
            <v>A2716270W</v>
          </cell>
          <cell r="H10" t="str">
            <v>A85231774J</v>
          </cell>
          <cell r="I10" t="str">
            <v>A85231775K</v>
          </cell>
          <cell r="J10" t="str">
            <v>A2716271X</v>
          </cell>
          <cell r="K10" t="str">
            <v>A85231776L</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U10" t="str">
            <v>A2302356K</v>
          </cell>
          <cell r="V10" t="str">
            <v>A2323348A</v>
          </cell>
          <cell r="W10" t="str">
            <v>A2302358R</v>
          </cell>
          <cell r="X10" t="str">
            <v>A2302459A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X10" t="str">
            <v>A2302397F</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U10" t="str">
            <v>A2302694A</v>
          </cell>
          <cell r="CV10" t="str">
            <v>A2323349C</v>
          </cell>
          <cell r="CW10" t="str">
            <v>A2302642X</v>
          </cell>
        </row>
        <row r="11">
          <cell r="W11">
            <v>589</v>
          </cell>
          <cell r="X11">
            <v>58750</v>
          </cell>
        </row>
        <row r="12">
          <cell r="W12">
            <v>706</v>
          </cell>
          <cell r="X12">
            <v>66839</v>
          </cell>
          <cell r="CW12">
            <v>0</v>
          </cell>
        </row>
        <row r="13">
          <cell r="W13">
            <v>644</v>
          </cell>
          <cell r="X13">
            <v>58584</v>
          </cell>
          <cell r="CW13">
            <v>0</v>
          </cell>
        </row>
        <row r="14">
          <cell r="W14">
            <v>628</v>
          </cell>
          <cell r="X14">
            <v>60669</v>
          </cell>
          <cell r="CW14">
            <v>0</v>
          </cell>
        </row>
        <row r="15">
          <cell r="W15">
            <v>696</v>
          </cell>
          <cell r="X15">
            <v>61890</v>
          </cell>
          <cell r="BZ15">
            <v>0.2</v>
          </cell>
          <cell r="CW15">
            <v>0</v>
          </cell>
        </row>
        <row r="16">
          <cell r="W16">
            <v>308</v>
          </cell>
          <cell r="X16">
            <v>68669</v>
          </cell>
          <cell r="BZ16">
            <v>-0.2</v>
          </cell>
          <cell r="CW16">
            <v>0</v>
          </cell>
        </row>
        <row r="17">
          <cell r="W17">
            <v>637</v>
          </cell>
          <cell r="X17">
            <v>60611</v>
          </cell>
          <cell r="BZ17">
            <v>0.3</v>
          </cell>
          <cell r="CW17">
            <v>0</v>
          </cell>
        </row>
        <row r="18">
          <cell r="W18">
            <v>1444</v>
          </cell>
          <cell r="X18">
            <v>59758</v>
          </cell>
          <cell r="BZ18">
            <v>-1.1000000000000001</v>
          </cell>
          <cell r="CW18">
            <v>0</v>
          </cell>
        </row>
        <row r="19">
          <cell r="W19">
            <v>1743</v>
          </cell>
          <cell r="X19">
            <v>60879</v>
          </cell>
          <cell r="BZ19">
            <v>-0.7</v>
          </cell>
          <cell r="CW19">
            <v>0</v>
          </cell>
        </row>
        <row r="20">
          <cell r="W20">
            <v>1533</v>
          </cell>
          <cell r="X20">
            <v>68666</v>
          </cell>
          <cell r="BZ20">
            <v>1.1000000000000001</v>
          </cell>
          <cell r="CW20">
            <v>0</v>
          </cell>
        </row>
        <row r="21">
          <cell r="W21">
            <v>1200</v>
          </cell>
          <cell r="X21">
            <v>61475</v>
          </cell>
          <cell r="BZ21">
            <v>2.8</v>
          </cell>
          <cell r="CW21">
            <v>0</v>
          </cell>
        </row>
        <row r="22">
          <cell r="W22">
            <v>1315</v>
          </cell>
          <cell r="X22">
            <v>63159</v>
          </cell>
          <cell r="BZ22">
            <v>1.9</v>
          </cell>
          <cell r="CW22">
            <v>0</v>
          </cell>
        </row>
        <row r="23">
          <cell r="W23">
            <v>1184</v>
          </cell>
          <cell r="X23">
            <v>64887</v>
          </cell>
          <cell r="BZ23">
            <v>0.8</v>
          </cell>
          <cell r="CW23">
            <v>0</v>
          </cell>
        </row>
        <row r="24">
          <cell r="W24">
            <v>561</v>
          </cell>
          <cell r="X24">
            <v>74052</v>
          </cell>
          <cell r="BZ24">
            <v>1.8</v>
          </cell>
          <cell r="CW24">
            <v>0</v>
          </cell>
        </row>
        <row r="25">
          <cell r="W25">
            <v>414</v>
          </cell>
          <cell r="X25">
            <v>65531</v>
          </cell>
          <cell r="BZ25">
            <v>2.2999999999999998</v>
          </cell>
          <cell r="CW25">
            <v>0</v>
          </cell>
        </row>
        <row r="26">
          <cell r="W26">
            <v>1149</v>
          </cell>
          <cell r="X26">
            <v>65506</v>
          </cell>
          <cell r="BZ26">
            <v>-1.3</v>
          </cell>
          <cell r="CW26">
            <v>0</v>
          </cell>
        </row>
        <row r="27">
          <cell r="W27">
            <v>1448</v>
          </cell>
          <cell r="X27">
            <v>69403</v>
          </cell>
          <cell r="BZ27">
            <v>4.0999999999999996</v>
          </cell>
          <cell r="CW27">
            <v>0</v>
          </cell>
        </row>
        <row r="28">
          <cell r="W28">
            <v>1373</v>
          </cell>
          <cell r="X28">
            <v>79320</v>
          </cell>
          <cell r="BZ28">
            <v>2.2000000000000002</v>
          </cell>
          <cell r="CW28">
            <v>0</v>
          </cell>
        </row>
        <row r="29">
          <cell r="W29">
            <v>1255</v>
          </cell>
          <cell r="X29">
            <v>68789</v>
          </cell>
          <cell r="BZ29">
            <v>-0.2</v>
          </cell>
          <cell r="CW29">
            <v>0</v>
          </cell>
        </row>
        <row r="30">
          <cell r="W30">
            <v>1659</v>
          </cell>
          <cell r="X30">
            <v>71305</v>
          </cell>
          <cell r="BZ30">
            <v>2.5</v>
          </cell>
          <cell r="CW30">
            <v>0</v>
          </cell>
        </row>
        <row r="31">
          <cell r="W31">
            <v>1881</v>
          </cell>
          <cell r="X31">
            <v>73272</v>
          </cell>
          <cell r="BZ31">
            <v>0.6</v>
          </cell>
          <cell r="CW31">
            <v>0</v>
          </cell>
        </row>
        <row r="32">
          <cell r="W32">
            <v>1015</v>
          </cell>
          <cell r="X32">
            <v>83740</v>
          </cell>
          <cell r="BZ32">
            <v>2.8</v>
          </cell>
          <cell r="CW32">
            <v>0</v>
          </cell>
        </row>
        <row r="33">
          <cell r="W33">
            <v>1124</v>
          </cell>
          <cell r="X33">
            <v>73504</v>
          </cell>
          <cell r="BZ33">
            <v>0.8</v>
          </cell>
          <cell r="CW33">
            <v>0</v>
          </cell>
        </row>
        <row r="34">
          <cell r="W34">
            <v>1696</v>
          </cell>
          <cell r="X34">
            <v>75581</v>
          </cell>
          <cell r="BZ34">
            <v>1.6</v>
          </cell>
          <cell r="CW34">
            <v>0</v>
          </cell>
        </row>
        <row r="35">
          <cell r="W35">
            <v>1922</v>
          </cell>
          <cell r="X35">
            <v>76981</v>
          </cell>
          <cell r="BZ35">
            <v>-0.3</v>
          </cell>
          <cell r="CW35">
            <v>0</v>
          </cell>
        </row>
        <row r="36">
          <cell r="W36">
            <v>1513</v>
          </cell>
          <cell r="X36">
            <v>85955</v>
          </cell>
          <cell r="BZ36">
            <v>0.2</v>
          </cell>
          <cell r="CW36">
            <v>-0.1</v>
          </cell>
        </row>
        <row r="37">
          <cell r="W37">
            <v>1351</v>
          </cell>
          <cell r="X37">
            <v>73782</v>
          </cell>
          <cell r="BZ37">
            <v>-0.3</v>
          </cell>
          <cell r="CW37">
            <v>0</v>
          </cell>
        </row>
        <row r="38">
          <cell r="W38">
            <v>1558</v>
          </cell>
          <cell r="X38">
            <v>76672</v>
          </cell>
          <cell r="BZ38">
            <v>1.4</v>
          </cell>
          <cell r="CW38">
            <v>0</v>
          </cell>
        </row>
        <row r="39">
          <cell r="W39">
            <v>1614</v>
          </cell>
          <cell r="X39">
            <v>79759</v>
          </cell>
          <cell r="BZ39">
            <v>2.8</v>
          </cell>
          <cell r="CW39">
            <v>0</v>
          </cell>
        </row>
        <row r="40">
          <cell r="W40">
            <v>594</v>
          </cell>
          <cell r="X40">
            <v>90952</v>
          </cell>
          <cell r="BZ40">
            <v>0.7</v>
          </cell>
          <cell r="CW40">
            <v>0.1</v>
          </cell>
        </row>
        <row r="41">
          <cell r="W41">
            <v>702</v>
          </cell>
          <cell r="X41">
            <v>81518</v>
          </cell>
          <cell r="BZ41">
            <v>3.9</v>
          </cell>
          <cell r="CW41">
            <v>0</v>
          </cell>
        </row>
        <row r="42">
          <cell r="W42">
            <v>1212</v>
          </cell>
          <cell r="X42">
            <v>80914</v>
          </cell>
          <cell r="BZ42">
            <v>-0.1</v>
          </cell>
          <cell r="CW42">
            <v>0</v>
          </cell>
        </row>
        <row r="43">
          <cell r="W43">
            <v>1665</v>
          </cell>
          <cell r="X43">
            <v>84738</v>
          </cell>
          <cell r="BZ43">
            <v>1.9</v>
          </cell>
          <cell r="CW43">
            <v>0</v>
          </cell>
        </row>
        <row r="44">
          <cell r="W44">
            <v>1356</v>
          </cell>
          <cell r="X44">
            <v>97091</v>
          </cell>
          <cell r="BZ44">
            <v>0.9</v>
          </cell>
          <cell r="CW44">
            <v>0</v>
          </cell>
        </row>
        <row r="45">
          <cell r="W45">
            <v>1872</v>
          </cell>
          <cell r="X45">
            <v>81904</v>
          </cell>
          <cell r="BZ45">
            <v>-0.9</v>
          </cell>
          <cell r="CW45">
            <v>0</v>
          </cell>
        </row>
        <row r="46">
          <cell r="W46">
            <v>1603</v>
          </cell>
          <cell r="X46">
            <v>86385</v>
          </cell>
          <cell r="BZ46">
            <v>3.8</v>
          </cell>
          <cell r="CW46">
            <v>-0.1</v>
          </cell>
        </row>
        <row r="47">
          <cell r="W47">
            <v>1352</v>
          </cell>
          <cell r="X47">
            <v>89188</v>
          </cell>
          <cell r="BZ47">
            <v>1.3</v>
          </cell>
          <cell r="CW47">
            <v>0</v>
          </cell>
        </row>
        <row r="48">
          <cell r="W48">
            <v>6</v>
          </cell>
          <cell r="X48">
            <v>105160</v>
          </cell>
          <cell r="BZ48">
            <v>3.7</v>
          </cell>
          <cell r="CW48">
            <v>0</v>
          </cell>
        </row>
        <row r="49">
          <cell r="W49">
            <v>241</v>
          </cell>
          <cell r="X49">
            <v>89229</v>
          </cell>
          <cell r="BZ49">
            <v>-0.7</v>
          </cell>
          <cell r="CW49">
            <v>0</v>
          </cell>
        </row>
        <row r="50">
          <cell r="W50">
            <v>418</v>
          </cell>
          <cell r="X50">
            <v>91206</v>
          </cell>
          <cell r="BZ50">
            <v>2</v>
          </cell>
          <cell r="CW50">
            <v>0</v>
          </cell>
        </row>
        <row r="51">
          <cell r="W51">
            <v>814</v>
          </cell>
          <cell r="X51">
            <v>95464</v>
          </cell>
          <cell r="BZ51">
            <v>1.7</v>
          </cell>
          <cell r="CW51">
            <v>0</v>
          </cell>
        </row>
        <row r="52">
          <cell r="W52">
            <v>611</v>
          </cell>
          <cell r="X52">
            <v>109271</v>
          </cell>
          <cell r="BZ52">
            <v>2.2000000000000002</v>
          </cell>
          <cell r="CW52">
            <v>-0.1</v>
          </cell>
        </row>
        <row r="53">
          <cell r="W53">
            <v>19</v>
          </cell>
          <cell r="X53">
            <v>97325</v>
          </cell>
          <cell r="BZ53">
            <v>2</v>
          </cell>
          <cell r="CW53">
            <v>-0.1</v>
          </cell>
        </row>
        <row r="54">
          <cell r="W54">
            <v>444</v>
          </cell>
          <cell r="X54">
            <v>99602</v>
          </cell>
          <cell r="BZ54">
            <v>1.8</v>
          </cell>
          <cell r="CW54">
            <v>-0.2</v>
          </cell>
        </row>
        <row r="55">
          <cell r="W55">
            <v>681</v>
          </cell>
          <cell r="X55">
            <v>101854</v>
          </cell>
          <cell r="BZ55">
            <v>-0.5</v>
          </cell>
          <cell r="CW55">
            <v>-0.3</v>
          </cell>
        </row>
        <row r="56">
          <cell r="W56">
            <v>518</v>
          </cell>
          <cell r="X56">
            <v>113177</v>
          </cell>
          <cell r="BZ56">
            <v>2.1</v>
          </cell>
          <cell r="CW56">
            <v>1.6</v>
          </cell>
        </row>
        <row r="57">
          <cell r="W57">
            <v>232</v>
          </cell>
          <cell r="X57">
            <v>100502</v>
          </cell>
          <cell r="BZ57">
            <v>-0.3</v>
          </cell>
          <cell r="CW57">
            <v>-1.5</v>
          </cell>
        </row>
        <row r="58">
          <cell r="W58">
            <v>1075</v>
          </cell>
          <cell r="X58">
            <v>102211</v>
          </cell>
          <cell r="BZ58">
            <v>0.5</v>
          </cell>
          <cell r="CW58">
            <v>0.1</v>
          </cell>
        </row>
        <row r="59">
          <cell r="W59">
            <v>1069</v>
          </cell>
          <cell r="X59">
            <v>106240</v>
          </cell>
          <cell r="BZ59">
            <v>3.3</v>
          </cell>
          <cell r="CW59">
            <v>0.2</v>
          </cell>
        </row>
        <row r="60">
          <cell r="W60">
            <v>1244</v>
          </cell>
          <cell r="X60">
            <v>119020</v>
          </cell>
          <cell r="BZ60">
            <v>-0.2</v>
          </cell>
          <cell r="CW60">
            <v>0.1</v>
          </cell>
        </row>
        <row r="61">
          <cell r="W61">
            <v>1090</v>
          </cell>
          <cell r="X61">
            <v>102802</v>
          </cell>
          <cell r="BZ61">
            <v>-1.1000000000000001</v>
          </cell>
          <cell r="CW61">
            <v>0.1</v>
          </cell>
        </row>
        <row r="62">
          <cell r="W62">
            <v>1877</v>
          </cell>
          <cell r="X62">
            <v>106027</v>
          </cell>
          <cell r="BZ62">
            <v>2.2000000000000002</v>
          </cell>
          <cell r="CW62">
            <v>0</v>
          </cell>
        </row>
        <row r="63">
          <cell r="W63">
            <v>2791</v>
          </cell>
          <cell r="X63">
            <v>107474</v>
          </cell>
          <cell r="BZ63">
            <v>-0.5</v>
          </cell>
          <cell r="CW63">
            <v>0</v>
          </cell>
        </row>
        <row r="64">
          <cell r="W64">
            <v>2838</v>
          </cell>
          <cell r="X64">
            <v>121415</v>
          </cell>
          <cell r="BZ64">
            <v>1</v>
          </cell>
          <cell r="CW64">
            <v>-0.1</v>
          </cell>
        </row>
        <row r="65">
          <cell r="W65">
            <v>1931</v>
          </cell>
          <cell r="X65">
            <v>106750</v>
          </cell>
          <cell r="BZ65">
            <v>2.6</v>
          </cell>
          <cell r="CW65">
            <v>0</v>
          </cell>
        </row>
        <row r="66">
          <cell r="W66">
            <v>1245</v>
          </cell>
          <cell r="X66">
            <v>109794</v>
          </cell>
          <cell r="BZ66">
            <v>0.2</v>
          </cell>
          <cell r="CW66">
            <v>0</v>
          </cell>
        </row>
        <row r="67">
          <cell r="W67">
            <v>511</v>
          </cell>
          <cell r="X67">
            <v>111288</v>
          </cell>
          <cell r="BZ67">
            <v>1</v>
          </cell>
          <cell r="CW67">
            <v>0</v>
          </cell>
        </row>
        <row r="68">
          <cell r="W68">
            <v>-1326</v>
          </cell>
          <cell r="X68">
            <v>128941</v>
          </cell>
          <cell r="BZ68">
            <v>2.5</v>
          </cell>
          <cell r="CW68">
            <v>0</v>
          </cell>
        </row>
        <row r="69">
          <cell r="W69">
            <v>-1914</v>
          </cell>
          <cell r="X69">
            <v>112239</v>
          </cell>
          <cell r="BZ69">
            <v>0</v>
          </cell>
          <cell r="CW69">
            <v>0</v>
          </cell>
        </row>
        <row r="70">
          <cell r="W70">
            <v>-784</v>
          </cell>
          <cell r="X70">
            <v>111245</v>
          </cell>
          <cell r="BZ70">
            <v>-2</v>
          </cell>
          <cell r="CW70">
            <v>0</v>
          </cell>
        </row>
        <row r="71">
          <cell r="D71">
            <v>1124</v>
          </cell>
          <cell r="G71">
            <v>5291</v>
          </cell>
          <cell r="J71">
            <v>2684</v>
          </cell>
          <cell r="M71">
            <v>4217</v>
          </cell>
          <cell r="N71">
            <v>2689</v>
          </cell>
          <cell r="O71">
            <v>7786</v>
          </cell>
          <cell r="P71">
            <v>5803</v>
          </cell>
          <cell r="Q71">
            <v>4956</v>
          </cell>
          <cell r="R71">
            <v>779</v>
          </cell>
          <cell r="S71">
            <v>2907</v>
          </cell>
          <cell r="T71">
            <v>10323</v>
          </cell>
          <cell r="U71">
            <v>105299</v>
          </cell>
          <cell r="V71">
            <v>10810</v>
          </cell>
          <cell r="W71">
            <v>-515</v>
          </cell>
          <cell r="X71">
            <v>112918</v>
          </cell>
          <cell r="BZ71">
            <v>1.2</v>
          </cell>
          <cell r="CW71">
            <v>0</v>
          </cell>
        </row>
        <row r="72">
          <cell r="D72">
            <v>1100</v>
          </cell>
          <cell r="G72">
            <v>5219</v>
          </cell>
          <cell r="J72">
            <v>2622</v>
          </cell>
          <cell r="M72">
            <v>4120</v>
          </cell>
          <cell r="N72">
            <v>2627</v>
          </cell>
          <cell r="O72">
            <v>7864</v>
          </cell>
          <cell r="P72">
            <v>6169</v>
          </cell>
          <cell r="Q72">
            <v>5291</v>
          </cell>
          <cell r="R72">
            <v>844</v>
          </cell>
          <cell r="S72">
            <v>2873</v>
          </cell>
          <cell r="T72">
            <v>10457</v>
          </cell>
          <cell r="U72">
            <v>111980</v>
          </cell>
          <cell r="V72">
            <v>11943</v>
          </cell>
          <cell r="W72">
            <v>-277</v>
          </cell>
          <cell r="X72">
            <v>127781</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X72">
            <v>0.4</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row>
        <row r="73">
          <cell r="D73">
            <v>999</v>
          </cell>
          <cell r="G73">
            <v>5207</v>
          </cell>
          <cell r="J73">
            <v>2580</v>
          </cell>
          <cell r="M73">
            <v>4053</v>
          </cell>
          <cell r="N73">
            <v>2584</v>
          </cell>
          <cell r="O73">
            <v>8025</v>
          </cell>
          <cell r="P73">
            <v>6219</v>
          </cell>
          <cell r="Q73">
            <v>5297</v>
          </cell>
          <cell r="R73">
            <v>839</v>
          </cell>
          <cell r="S73">
            <v>2815</v>
          </cell>
          <cell r="T73">
            <v>10576</v>
          </cell>
          <cell r="U73">
            <v>102798</v>
          </cell>
          <cell r="V73">
            <v>11024</v>
          </cell>
          <cell r="W73">
            <v>333</v>
          </cell>
          <cell r="X73">
            <v>111085</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X73">
            <v>-1.9</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row>
        <row r="74">
          <cell r="D74">
            <v>1022</v>
          </cell>
          <cell r="G74">
            <v>5177</v>
          </cell>
          <cell r="J74">
            <v>2568</v>
          </cell>
          <cell r="M74">
            <v>4035</v>
          </cell>
          <cell r="N74">
            <v>2573</v>
          </cell>
          <cell r="O74">
            <v>8307</v>
          </cell>
          <cell r="P74">
            <v>5781</v>
          </cell>
          <cell r="Q74">
            <v>4738</v>
          </cell>
          <cell r="R74">
            <v>874</v>
          </cell>
          <cell r="S74">
            <v>2876</v>
          </cell>
          <cell r="T74">
            <v>10706</v>
          </cell>
          <cell r="U74">
            <v>101932</v>
          </cell>
          <cell r="V74">
            <v>10828</v>
          </cell>
          <cell r="W74">
            <v>1691</v>
          </cell>
          <cell r="X74">
            <v>118188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X74">
            <v>0.4</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-0.1</v>
          </cell>
        </row>
        <row r="75">
          <cell r="D75">
            <v>1058</v>
          </cell>
          <cell r="G75">
            <v>5202</v>
          </cell>
          <cell r="J75">
            <v>2592</v>
          </cell>
          <cell r="M75">
            <v>4072</v>
          </cell>
          <cell r="N75">
            <v>2596</v>
          </cell>
          <cell r="O75">
            <v>8436</v>
          </cell>
          <cell r="P75">
            <v>6303</v>
          </cell>
          <cell r="Q75">
            <v>5177</v>
          </cell>
          <cell r="R75">
            <v>861</v>
          </cell>
          <cell r="S75">
            <v>2949</v>
          </cell>
          <cell r="T75">
            <v>10804</v>
          </cell>
          <cell r="U75">
            <v>105190</v>
          </cell>
          <cell r="V75">
            <v>10965</v>
          </cell>
          <cell r="W75">
            <v>1795</v>
          </cell>
          <cell r="X75">
            <v>116271</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X75">
            <v>1.2</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row>
        <row r="76">
          <cell r="D76">
            <v>1019</v>
          </cell>
          <cell r="G76">
            <v>5145</v>
          </cell>
          <cell r="J76">
            <v>2567</v>
          </cell>
          <cell r="M76">
            <v>4033</v>
          </cell>
          <cell r="N76">
            <v>2571</v>
          </cell>
          <cell r="O76">
            <v>8445</v>
          </cell>
          <cell r="P76">
            <v>6535</v>
          </cell>
          <cell r="Q76">
            <v>5430</v>
          </cell>
          <cell r="R76">
            <v>872</v>
          </cell>
          <cell r="S76">
            <v>2994</v>
          </cell>
          <cell r="T76">
            <v>10917</v>
          </cell>
          <cell r="U76">
            <v>113893</v>
          </cell>
          <cell r="V76">
            <v>11342</v>
          </cell>
          <cell r="W76">
            <v>2288</v>
          </cell>
          <cell r="X76">
            <v>130161</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X76">
            <v>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0.1</v>
          </cell>
        </row>
        <row r="77">
          <cell r="D77">
            <v>946</v>
          </cell>
          <cell r="G77">
            <v>5186</v>
          </cell>
          <cell r="J77">
            <v>2578</v>
          </cell>
          <cell r="M77">
            <v>4050</v>
          </cell>
          <cell r="N77">
            <v>2582</v>
          </cell>
          <cell r="O77">
            <v>8417</v>
          </cell>
          <cell r="P77">
            <v>6540</v>
          </cell>
          <cell r="Q77">
            <v>5388</v>
          </cell>
          <cell r="R77">
            <v>898</v>
          </cell>
          <cell r="S77">
            <v>2952</v>
          </cell>
          <cell r="T77">
            <v>11026</v>
          </cell>
          <cell r="U77">
            <v>104475</v>
          </cell>
          <cell r="V77">
            <v>11044</v>
          </cell>
          <cell r="W77">
            <v>2155</v>
          </cell>
          <cell r="X77">
            <v>115824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X77">
            <v>-0.6</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row>
        <row r="78">
          <cell r="D78">
            <v>981</v>
          </cell>
          <cell r="G78">
            <v>5198</v>
          </cell>
          <cell r="J78">
            <v>2590</v>
          </cell>
          <cell r="M78">
            <v>4069</v>
          </cell>
          <cell r="N78">
            <v>2595</v>
          </cell>
          <cell r="O78">
            <v>8390</v>
          </cell>
          <cell r="P78">
            <v>6025</v>
          </cell>
          <cell r="Q78">
            <v>4902</v>
          </cell>
          <cell r="R78">
            <v>907</v>
          </cell>
          <cell r="S78">
            <v>2930</v>
          </cell>
          <cell r="T78">
            <v>11149</v>
          </cell>
          <cell r="U78">
            <v>106127</v>
          </cell>
          <cell r="V78">
            <v>11078</v>
          </cell>
          <cell r="W78">
            <v>2061</v>
          </cell>
          <cell r="X78">
            <v>119876</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X78">
            <v>1.8</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0.2</v>
          </cell>
        </row>
        <row r="79">
          <cell r="D79">
            <v>1017</v>
          </cell>
          <cell r="G79">
            <v>5301</v>
          </cell>
          <cell r="J79">
            <v>2640</v>
          </cell>
          <cell r="M79">
            <v>4148</v>
          </cell>
          <cell r="N79">
            <v>2645</v>
          </cell>
          <cell r="O79">
            <v>8431</v>
          </cell>
          <cell r="P79">
            <v>6589</v>
          </cell>
          <cell r="Q79">
            <v>5384</v>
          </cell>
          <cell r="R79">
            <v>888</v>
          </cell>
          <cell r="S79">
            <v>2901</v>
          </cell>
          <cell r="T79">
            <v>11293</v>
          </cell>
          <cell r="U79">
            <v>110653</v>
          </cell>
          <cell r="V79">
            <v>11787</v>
          </cell>
          <cell r="W79">
            <v>2424</v>
          </cell>
          <cell r="X79">
            <v>122461</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X79">
            <v>1.3</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-0.1</v>
          </cell>
        </row>
        <row r="80">
          <cell r="D80">
            <v>1068</v>
          </cell>
          <cell r="G80">
            <v>5221</v>
          </cell>
          <cell r="J80">
            <v>2598</v>
          </cell>
          <cell r="M80">
            <v>4081</v>
          </cell>
          <cell r="N80">
            <v>2602</v>
          </cell>
          <cell r="O80">
            <v>8408</v>
          </cell>
          <cell r="P80">
            <v>6768</v>
          </cell>
          <cell r="Q80">
            <v>5579</v>
          </cell>
          <cell r="R80">
            <v>911</v>
          </cell>
          <cell r="S80">
            <v>2909</v>
          </cell>
          <cell r="T80">
            <v>11458</v>
          </cell>
          <cell r="U80">
            <v>117911</v>
          </cell>
          <cell r="V80">
            <v>11884</v>
          </cell>
          <cell r="W80">
            <v>1861</v>
          </cell>
          <cell r="X80">
            <v>135802</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X80">
            <v>0.5</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row>
        <row r="81">
          <cell r="D81">
            <v>1035</v>
          </cell>
          <cell r="G81">
            <v>5257</v>
          </cell>
          <cell r="J81">
            <v>2596</v>
          </cell>
          <cell r="M81">
            <v>4078</v>
          </cell>
          <cell r="N81">
            <v>2600</v>
          </cell>
          <cell r="O81">
            <v>8445</v>
          </cell>
          <cell r="P81">
            <v>6735</v>
          </cell>
          <cell r="Q81">
            <v>5516</v>
          </cell>
          <cell r="R81">
            <v>907</v>
          </cell>
          <cell r="S81">
            <v>2856</v>
          </cell>
          <cell r="T81">
            <v>11623</v>
          </cell>
          <cell r="U81">
            <v>107944</v>
          </cell>
          <cell r="V81">
            <v>11629</v>
          </cell>
          <cell r="W81">
            <v>935</v>
          </cell>
          <cell r="X81">
            <v>117728</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X81">
            <v>0.3</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row>
        <row r="82">
          <cell r="D82">
            <v>1066</v>
          </cell>
          <cell r="G82">
            <v>5266</v>
          </cell>
          <cell r="J82">
            <v>2598</v>
          </cell>
          <cell r="M82">
            <v>4081</v>
          </cell>
          <cell r="N82">
            <v>2602</v>
          </cell>
          <cell r="O82">
            <v>8500</v>
          </cell>
          <cell r="P82">
            <v>6219</v>
          </cell>
          <cell r="Q82">
            <v>5010</v>
          </cell>
          <cell r="R82">
            <v>902</v>
          </cell>
          <cell r="S82">
            <v>2890</v>
          </cell>
          <cell r="T82">
            <v>11781</v>
          </cell>
          <cell r="U82">
            <v>108782</v>
          </cell>
          <cell r="V82">
            <v>11422</v>
          </cell>
          <cell r="W82">
            <v>1242</v>
          </cell>
          <cell r="X82">
            <v>123486</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X82">
            <v>0.4</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row>
        <row r="83">
          <cell r="D83">
            <v>1090</v>
          </cell>
          <cell r="G83">
            <v>5360</v>
          </cell>
          <cell r="J83">
            <v>2649</v>
          </cell>
          <cell r="M83">
            <v>4162</v>
          </cell>
          <cell r="N83">
            <v>2654</v>
          </cell>
          <cell r="O83">
            <v>8556</v>
          </cell>
          <cell r="P83">
            <v>6876</v>
          </cell>
          <cell r="Q83">
            <v>5592</v>
          </cell>
          <cell r="R83">
            <v>883</v>
          </cell>
          <cell r="S83">
            <v>2908</v>
          </cell>
          <cell r="T83">
            <v>11950</v>
          </cell>
          <cell r="U83">
            <v>112602</v>
          </cell>
          <cell r="V83">
            <v>11663</v>
          </cell>
          <cell r="W83">
            <v>1420</v>
          </cell>
          <cell r="X83">
            <v>124436</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X83">
            <v>0</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-0.1</v>
          </cell>
        </row>
        <row r="84">
          <cell r="D84">
            <v>1124</v>
          </cell>
          <cell r="G84">
            <v>5267</v>
          </cell>
          <cell r="J84">
            <v>2602</v>
          </cell>
          <cell r="M84">
            <v>4087</v>
          </cell>
          <cell r="N84">
            <v>2606</v>
          </cell>
          <cell r="O84">
            <v>8547</v>
          </cell>
          <cell r="P84">
            <v>7163</v>
          </cell>
          <cell r="Q84">
            <v>5868</v>
          </cell>
          <cell r="R84">
            <v>939</v>
          </cell>
          <cell r="S84">
            <v>2907</v>
          </cell>
          <cell r="T84">
            <v>12115</v>
          </cell>
          <cell r="U84">
            <v>118753</v>
          </cell>
          <cell r="V84">
            <v>12111</v>
          </cell>
          <cell r="W84">
            <v>816</v>
          </cell>
          <cell r="X84">
            <v>135654</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X84">
            <v>-0.2</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row>
        <row r="85">
          <cell r="D85">
            <v>1098</v>
          </cell>
          <cell r="G85">
            <v>5355</v>
          </cell>
          <cell r="J85">
            <v>2640</v>
          </cell>
          <cell r="M85">
            <v>4147</v>
          </cell>
          <cell r="N85">
            <v>2644</v>
          </cell>
          <cell r="O85">
            <v>8597</v>
          </cell>
          <cell r="P85">
            <v>7191</v>
          </cell>
          <cell r="Q85">
            <v>5854</v>
          </cell>
          <cell r="R85">
            <v>935</v>
          </cell>
          <cell r="S85">
            <v>2846</v>
          </cell>
          <cell r="T85">
            <v>12273</v>
          </cell>
          <cell r="U85">
            <v>107429</v>
          </cell>
          <cell r="V85">
            <v>11377</v>
          </cell>
          <cell r="W85">
            <v>979</v>
          </cell>
          <cell r="X85">
            <v>118780</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X85">
            <v>0.7</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row>
        <row r="86">
          <cell r="D86">
            <v>1133</v>
          </cell>
          <cell r="G86">
            <v>5321</v>
          </cell>
          <cell r="J86">
            <v>2618</v>
          </cell>
          <cell r="M86">
            <v>4113</v>
          </cell>
          <cell r="N86">
            <v>2622</v>
          </cell>
          <cell r="O86">
            <v>8643</v>
          </cell>
          <cell r="P86">
            <v>7243</v>
          </cell>
          <cell r="Q86">
            <v>5808</v>
          </cell>
          <cell r="R86">
            <v>961</v>
          </cell>
          <cell r="S86">
            <v>2900</v>
          </cell>
          <cell r="T86">
            <v>12428</v>
          </cell>
          <cell r="U86">
            <v>111908</v>
          </cell>
          <cell r="V86">
            <v>11467</v>
          </cell>
          <cell r="W86">
            <v>1069</v>
          </cell>
          <cell r="X86">
            <v>125086</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X86">
            <v>1.4</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0.1</v>
          </cell>
        </row>
        <row r="87">
          <cell r="D87">
            <v>1173</v>
          </cell>
          <cell r="G87">
            <v>5404</v>
          </cell>
          <cell r="J87">
            <v>2667</v>
          </cell>
          <cell r="M87">
            <v>4189</v>
          </cell>
          <cell r="N87">
            <v>2671</v>
          </cell>
          <cell r="O87">
            <v>8837</v>
          </cell>
          <cell r="P87">
            <v>7722</v>
          </cell>
          <cell r="Q87">
            <v>6180</v>
          </cell>
          <cell r="R87">
            <v>937</v>
          </cell>
          <cell r="S87">
            <v>2932</v>
          </cell>
          <cell r="T87">
            <v>12582</v>
          </cell>
          <cell r="U87">
            <v>115850</v>
          </cell>
          <cell r="V87">
            <v>11963</v>
          </cell>
          <cell r="W87">
            <v>1558</v>
          </cell>
          <cell r="X87">
            <v>125976</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X87">
            <v>1.7</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-0.1</v>
          </cell>
        </row>
        <row r="88">
          <cell r="D88">
            <v>1214</v>
          </cell>
          <cell r="G88">
            <v>5414</v>
          </cell>
          <cell r="J88">
            <v>2669</v>
          </cell>
          <cell r="M88">
            <v>4193</v>
          </cell>
          <cell r="N88">
            <v>2674</v>
          </cell>
          <cell r="O88">
            <v>8777</v>
          </cell>
          <cell r="P88">
            <v>7703</v>
          </cell>
          <cell r="Q88">
            <v>6206</v>
          </cell>
          <cell r="R88">
            <v>977</v>
          </cell>
          <cell r="S88">
            <v>2998</v>
          </cell>
          <cell r="T88">
            <v>12758</v>
          </cell>
          <cell r="U88">
            <v>124795</v>
          </cell>
          <cell r="V88">
            <v>12411</v>
          </cell>
          <cell r="W88">
            <v>1568</v>
          </cell>
          <cell r="X88">
            <v>141576</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X88">
            <v>1.3</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row>
        <row r="89">
          <cell r="D89">
            <v>1191</v>
          </cell>
          <cell r="G89">
            <v>5632</v>
          </cell>
          <cell r="J89">
            <v>2779</v>
          </cell>
          <cell r="M89">
            <v>4366</v>
          </cell>
          <cell r="N89">
            <v>2784</v>
          </cell>
          <cell r="O89">
            <v>8768</v>
          </cell>
          <cell r="P89">
            <v>7699</v>
          </cell>
          <cell r="Q89">
            <v>6230</v>
          </cell>
          <cell r="R89">
            <v>969</v>
          </cell>
          <cell r="S89">
            <v>2961</v>
          </cell>
          <cell r="T89">
            <v>12920</v>
          </cell>
          <cell r="U89">
            <v>116338</v>
          </cell>
          <cell r="V89">
            <v>11736</v>
          </cell>
          <cell r="W89">
            <v>1293</v>
          </cell>
          <cell r="X89">
            <v>128250</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X89">
            <v>0.5</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0.1</v>
          </cell>
        </row>
        <row r="90">
          <cell r="D90">
            <v>1228</v>
          </cell>
          <cell r="G90">
            <v>5695</v>
          </cell>
          <cell r="J90">
            <v>2826</v>
          </cell>
          <cell r="M90">
            <v>4439</v>
          </cell>
          <cell r="N90">
            <v>2830</v>
          </cell>
          <cell r="O90">
            <v>8883</v>
          </cell>
          <cell r="P90">
            <v>7666</v>
          </cell>
          <cell r="Q90">
            <v>6090</v>
          </cell>
          <cell r="R90">
            <v>981</v>
          </cell>
          <cell r="S90">
            <v>2933</v>
          </cell>
          <cell r="T90">
            <v>13085</v>
          </cell>
          <cell r="U90">
            <v>116347</v>
          </cell>
          <cell r="V90">
            <v>11863</v>
          </cell>
          <cell r="W90">
            <v>1909</v>
          </cell>
          <cell r="X90">
            <v>128532</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X90">
            <v>0.7</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row>
        <row r="91">
          <cell r="D91">
            <v>1256</v>
          </cell>
          <cell r="G91">
            <v>5772</v>
          </cell>
          <cell r="J91">
            <v>2854</v>
          </cell>
          <cell r="M91">
            <v>4484</v>
          </cell>
          <cell r="N91">
            <v>2859</v>
          </cell>
          <cell r="O91">
            <v>8809</v>
          </cell>
          <cell r="P91">
            <v>8524</v>
          </cell>
          <cell r="Q91">
            <v>6351</v>
          </cell>
          <cell r="R91">
            <v>958</v>
          </cell>
          <cell r="S91">
            <v>2917</v>
          </cell>
          <cell r="T91">
            <v>13246</v>
          </cell>
          <cell r="U91">
            <v>120343</v>
          </cell>
          <cell r="V91">
            <v>12061</v>
          </cell>
          <cell r="W91">
            <v>2457</v>
          </cell>
          <cell r="X91">
            <v>130312</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X91">
            <v>0.4</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row>
        <row r="92">
          <cell r="D92">
            <v>1315</v>
          </cell>
          <cell r="G92">
            <v>5864</v>
          </cell>
          <cell r="J92">
            <v>2820</v>
          </cell>
          <cell r="M92">
            <v>4430</v>
          </cell>
          <cell r="N92">
            <v>2824</v>
          </cell>
          <cell r="O92">
            <v>8653</v>
          </cell>
          <cell r="P92">
            <v>8740</v>
          </cell>
          <cell r="Q92">
            <v>6387</v>
          </cell>
          <cell r="R92">
            <v>993</v>
          </cell>
          <cell r="S92">
            <v>3007</v>
          </cell>
          <cell r="T92">
            <v>13422</v>
          </cell>
          <cell r="U92">
            <v>130465</v>
          </cell>
          <cell r="V92">
            <v>12932</v>
          </cell>
          <cell r="W92">
            <v>1418</v>
          </cell>
          <cell r="X92">
            <v>147755</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X92">
            <v>1.3</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row>
        <row r="93">
          <cell r="D93">
            <v>1280</v>
          </cell>
          <cell r="G93">
            <v>6049</v>
          </cell>
          <cell r="J93">
            <v>2876</v>
          </cell>
          <cell r="M93">
            <v>4518</v>
          </cell>
          <cell r="N93">
            <v>2881</v>
          </cell>
          <cell r="O93">
            <v>8597</v>
          </cell>
          <cell r="P93">
            <v>8357</v>
          </cell>
          <cell r="Q93">
            <v>6298</v>
          </cell>
          <cell r="R93">
            <v>1021</v>
          </cell>
          <cell r="S93">
            <v>3057</v>
          </cell>
          <cell r="T93">
            <v>13605</v>
          </cell>
          <cell r="U93">
            <v>116345</v>
          </cell>
          <cell r="V93">
            <v>11793</v>
          </cell>
          <cell r="W93">
            <v>1959</v>
          </cell>
          <cell r="X93">
            <v>128501</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X93">
            <v>-0.4</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row>
        <row r="94">
          <cell r="D94">
            <v>1315</v>
          </cell>
          <cell r="G94">
            <v>5951</v>
          </cell>
          <cell r="J94">
            <v>3001</v>
          </cell>
          <cell r="M94">
            <v>4714</v>
          </cell>
          <cell r="N94">
            <v>3006</v>
          </cell>
          <cell r="O94">
            <v>8828</v>
          </cell>
          <cell r="P94">
            <v>8000</v>
          </cell>
          <cell r="Q94">
            <v>6259</v>
          </cell>
          <cell r="R94">
            <v>995</v>
          </cell>
          <cell r="S94">
            <v>3088</v>
          </cell>
          <cell r="T94">
            <v>13788</v>
          </cell>
          <cell r="U94">
            <v>118156</v>
          </cell>
          <cell r="V94">
            <v>11341</v>
          </cell>
          <cell r="W94">
            <v>2322</v>
          </cell>
          <cell r="X94">
            <v>133675</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X94">
            <v>0</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row>
        <row r="95">
          <cell r="D95">
            <v>1384</v>
          </cell>
          <cell r="G95">
            <v>5835</v>
          </cell>
          <cell r="J95">
            <v>2996</v>
          </cell>
          <cell r="M95">
            <v>4707</v>
          </cell>
          <cell r="N95">
            <v>3001</v>
          </cell>
          <cell r="O95">
            <v>8939</v>
          </cell>
          <cell r="P95">
            <v>9052</v>
          </cell>
          <cell r="Q95">
            <v>6559</v>
          </cell>
          <cell r="R95">
            <v>1002</v>
          </cell>
          <cell r="S95">
            <v>3123</v>
          </cell>
          <cell r="T95">
            <v>13963</v>
          </cell>
          <cell r="U95">
            <v>124344</v>
          </cell>
          <cell r="V95">
            <v>12396</v>
          </cell>
          <cell r="W95">
            <v>3176</v>
          </cell>
          <cell r="X95">
            <v>135194</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X95">
            <v>1.5</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row>
        <row r="96">
          <cell r="D96">
            <v>1456</v>
          </cell>
          <cell r="G96">
            <v>6105</v>
          </cell>
          <cell r="J96">
            <v>3047</v>
          </cell>
          <cell r="M96">
            <v>4786</v>
          </cell>
          <cell r="N96">
            <v>3052</v>
          </cell>
          <cell r="O96">
            <v>9119</v>
          </cell>
          <cell r="P96">
            <v>9149</v>
          </cell>
          <cell r="Q96">
            <v>6455</v>
          </cell>
          <cell r="R96">
            <v>1028</v>
          </cell>
          <cell r="S96">
            <v>3119</v>
          </cell>
          <cell r="T96">
            <v>14153</v>
          </cell>
          <cell r="U96">
            <v>133051</v>
          </cell>
          <cell r="V96">
            <v>12699</v>
          </cell>
          <cell r="W96">
            <v>3537</v>
          </cell>
          <cell r="X96">
            <v>152000</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X96">
            <v>1.5</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row>
        <row r="97">
          <cell r="D97">
            <v>1410</v>
          </cell>
          <cell r="G97">
            <v>6512</v>
          </cell>
          <cell r="J97">
            <v>3164</v>
          </cell>
          <cell r="M97">
            <v>4970</v>
          </cell>
          <cell r="N97">
            <v>3169</v>
          </cell>
          <cell r="O97">
            <v>9105</v>
          </cell>
          <cell r="P97">
            <v>8469</v>
          </cell>
          <cell r="Q97">
            <v>6604</v>
          </cell>
          <cell r="R97">
            <v>1025</v>
          </cell>
          <cell r="S97">
            <v>3071</v>
          </cell>
          <cell r="T97">
            <v>14353</v>
          </cell>
          <cell r="U97">
            <v>120542</v>
          </cell>
          <cell r="V97">
            <v>12264</v>
          </cell>
          <cell r="W97">
            <v>2115</v>
          </cell>
          <cell r="X97">
            <v>130909</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X97">
            <v>0.3</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row>
        <row r="98">
          <cell r="D98">
            <v>1467</v>
          </cell>
          <cell r="G98">
            <v>6540</v>
          </cell>
          <cell r="J98">
            <v>3205</v>
          </cell>
          <cell r="M98">
            <v>5035</v>
          </cell>
          <cell r="N98">
            <v>3210</v>
          </cell>
          <cell r="O98">
            <v>9183</v>
          </cell>
          <cell r="P98">
            <v>8360</v>
          </cell>
          <cell r="Q98">
            <v>6339</v>
          </cell>
          <cell r="R98">
            <v>1039</v>
          </cell>
          <cell r="S98">
            <v>3121</v>
          </cell>
          <cell r="T98">
            <v>14536</v>
          </cell>
          <cell r="U98">
            <v>123759</v>
          </cell>
          <cell r="V98">
            <v>12020</v>
          </cell>
          <cell r="W98">
            <v>1933</v>
          </cell>
          <cell r="X98">
            <v>140172</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X98">
            <v>0.4</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-0.1</v>
          </cell>
        </row>
        <row r="99">
          <cell r="D99">
            <v>1534</v>
          </cell>
          <cell r="G99">
            <v>6348</v>
          </cell>
          <cell r="J99">
            <v>3295</v>
          </cell>
          <cell r="M99">
            <v>5176</v>
          </cell>
          <cell r="N99">
            <v>3301</v>
          </cell>
          <cell r="O99">
            <v>9557</v>
          </cell>
          <cell r="P99">
            <v>9133</v>
          </cell>
          <cell r="Q99">
            <v>6577</v>
          </cell>
          <cell r="R99">
            <v>1074</v>
          </cell>
          <cell r="S99">
            <v>3154</v>
          </cell>
          <cell r="T99">
            <v>14740</v>
          </cell>
          <cell r="U99">
            <v>128803</v>
          </cell>
          <cell r="V99">
            <v>12415</v>
          </cell>
          <cell r="W99">
            <v>1307</v>
          </cell>
          <cell r="X99">
            <v>142314</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X99">
            <v>1.5</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U100">
            <v>139396</v>
          </cell>
          <cell r="V100">
            <v>13818</v>
          </cell>
          <cell r="W100">
            <v>-498</v>
          </cell>
          <cell r="X100">
            <v>158949</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X100">
            <v>1</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U101">
            <v>124842</v>
          </cell>
          <cell r="V101">
            <v>12641</v>
          </cell>
          <cell r="W101">
            <v>-796</v>
          </cell>
          <cell r="X101">
            <v>133807</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X101">
            <v>0.8</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U102">
            <v>128174</v>
          </cell>
          <cell r="V102">
            <v>12676</v>
          </cell>
          <cell r="W102">
            <v>48</v>
          </cell>
          <cell r="X102">
            <v>141789</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X102">
            <v>0.2</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0.1</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U103">
            <v>130244</v>
          </cell>
          <cell r="V103">
            <v>12189</v>
          </cell>
          <cell r="W103">
            <v>1501</v>
          </cell>
          <cell r="X103">
            <v>141269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X103">
            <v>-1.9</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U104">
            <v>131947</v>
          </cell>
          <cell r="V104">
            <v>12899</v>
          </cell>
          <cell r="W104">
            <v>2173</v>
          </cell>
          <cell r="X104">
            <v>153439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X104">
            <v>-2.2999999999999998</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U105">
            <v>118248</v>
          </cell>
          <cell r="V105">
            <v>11393</v>
          </cell>
          <cell r="W105">
            <v>1959</v>
          </cell>
          <cell r="X105">
            <v>131153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X105">
            <v>-1.2</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U106">
            <v>122876</v>
          </cell>
          <cell r="V106">
            <v>11720</v>
          </cell>
          <cell r="W106">
            <v>2773</v>
          </cell>
          <cell r="X106">
            <v>138188</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X106">
            <v>1</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U107">
            <v>127857</v>
          </cell>
          <cell r="V107">
            <v>12399</v>
          </cell>
          <cell r="W107">
            <v>2032</v>
          </cell>
          <cell r="X107">
            <v>140178</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X107">
            <v>2.5</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U108">
            <v>140406</v>
          </cell>
          <cell r="V108">
            <v>13364</v>
          </cell>
          <cell r="W108">
            <v>750</v>
          </cell>
          <cell r="X108">
            <v>159706</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X108">
            <v>1.6</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U109">
            <v>128246</v>
          </cell>
          <cell r="V109">
            <v>12821</v>
          </cell>
          <cell r="W109">
            <v>2209</v>
          </cell>
          <cell r="X109">
            <v>142107</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X109">
            <v>1.4</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U110">
            <v>131480</v>
          </cell>
          <cell r="V110">
            <v>12727</v>
          </cell>
          <cell r="W110">
            <v>1528</v>
          </cell>
          <cell r="X110">
            <v>147899</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X110">
            <v>1.4</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0.1</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U111">
            <v>137476</v>
          </cell>
          <cell r="V111">
            <v>13661</v>
          </cell>
          <cell r="W111">
            <v>1747</v>
          </cell>
          <cell r="X111">
            <v>148381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X111">
            <v>1.7</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U112">
            <v>147519</v>
          </cell>
          <cell r="V112">
            <v>14397</v>
          </cell>
          <cell r="W112">
            <v>1606</v>
          </cell>
          <cell r="X112">
            <v>168093</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X112">
            <v>0.3</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U113">
            <v>134023</v>
          </cell>
          <cell r="V113">
            <v>13645</v>
          </cell>
          <cell r="W113">
            <v>1609</v>
          </cell>
          <cell r="X113">
            <v>147075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X113">
            <v>1.6</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-0.3</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U114">
            <v>139563</v>
          </cell>
          <cell r="V114">
            <v>13696</v>
          </cell>
          <cell r="W114">
            <v>2396</v>
          </cell>
          <cell r="X114">
            <v>157305</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X114">
            <v>1.1000000000000001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U115">
            <v>144357</v>
          </cell>
          <cell r="V115">
            <v>14431</v>
          </cell>
          <cell r="W115">
            <v>713</v>
          </cell>
          <cell r="X115">
            <v>159148</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X115">
            <v>1.5</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0.1</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U116">
            <v>155490</v>
          </cell>
          <cell r="V116">
            <v>14819</v>
          </cell>
          <cell r="W116">
            <v>4332</v>
          </cell>
          <cell r="X116">
            <v>174333</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X116">
            <v>0.5</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U117">
            <v>138913</v>
          </cell>
          <cell r="V117">
            <v>13743</v>
          </cell>
          <cell r="W117">
            <v>1322</v>
          </cell>
          <cell r="X117">
            <v>153636</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X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-0.1</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U118">
            <v>142211</v>
          </cell>
          <cell r="V118">
            <v>12865</v>
          </cell>
          <cell r="W118">
            <v>3955</v>
          </cell>
          <cell r="X118">
            <v>158801</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X118">
            <v>-0.4</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U119">
            <v>146235</v>
          </cell>
          <cell r="V119">
            <v>13527</v>
          </cell>
          <cell r="W119">
            <v>126</v>
          </cell>
          <cell r="X119">
            <v>159612</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X119">
            <v>0.8</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U120">
            <v>155367</v>
          </cell>
          <cell r="V120">
            <v>14223</v>
          </cell>
          <cell r="W120">
            <v>6680</v>
          </cell>
          <cell r="X120">
            <v>175969</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X120">
            <v>0.2</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0.1</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U121">
            <v>142717</v>
          </cell>
          <cell r="V121">
            <v>13433</v>
          </cell>
          <cell r="W121">
            <v>3672</v>
          </cell>
          <cell r="X121">
            <v>159516</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X121">
            <v>1.3</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U122">
            <v>148554</v>
          </cell>
          <cell r="V122">
            <v>13690</v>
          </cell>
          <cell r="W122">
            <v>5375</v>
          </cell>
          <cell r="X122">
            <v>167318</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X122">
            <v>1.4</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U123">
            <v>154774</v>
          </cell>
          <cell r="V123">
            <v>14444</v>
          </cell>
          <cell r="W123">
            <v>1657</v>
          </cell>
          <cell r="X123">
            <v>170550</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X123">
            <v>1.6</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U124">
            <v>165743</v>
          </cell>
          <cell r="V124">
            <v>14642</v>
          </cell>
          <cell r="W124">
            <v>6508</v>
          </cell>
          <cell r="X124">
            <v>186629</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X124">
            <v>2.2999999999999998</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U125">
            <v>153504</v>
          </cell>
          <cell r="V125">
            <v>14330</v>
          </cell>
          <cell r="W125">
            <v>938</v>
          </cell>
          <cell r="X125">
            <v>168456</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X125">
            <v>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U126">
            <v>158129</v>
          </cell>
          <cell r="V126">
            <v>14392</v>
          </cell>
          <cell r="W126">
            <v>2569</v>
          </cell>
          <cell r="X126">
            <v>174801</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X126">
            <v>0.5</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U127">
            <v>163967</v>
          </cell>
          <cell r="V127">
            <v>15197</v>
          </cell>
          <cell r="W127">
            <v>-1747</v>
          </cell>
          <cell r="X127">
            <v>177103</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X127">
            <v>1.2</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U128">
            <v>174249</v>
          </cell>
          <cell r="V128">
            <v>15686</v>
          </cell>
          <cell r="W128">
            <v>3359</v>
          </cell>
          <cell r="X128">
            <v>192978</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X128">
            <v>1.7</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U129">
            <v>159918</v>
          </cell>
          <cell r="V129">
            <v>15355</v>
          </cell>
          <cell r="W129">
            <v>-921</v>
          </cell>
          <cell r="X129">
            <v>174014</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X129">
            <v>0.5</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U130">
            <v>166533</v>
          </cell>
          <cell r="V130">
            <v>15756</v>
          </cell>
          <cell r="W130">
            <v>1493</v>
          </cell>
          <cell r="X130">
            <v>183432</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X130">
            <v>1.5</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U131">
            <v>171960</v>
          </cell>
          <cell r="V131">
            <v>16205</v>
          </cell>
          <cell r="W131">
            <v>-1006</v>
          </cell>
          <cell r="X131">
            <v>186804</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X131">
            <v>1.1000000000000001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U132">
            <v>181446</v>
          </cell>
          <cell r="V132">
            <v>16559</v>
          </cell>
          <cell r="W132">
            <v>2578</v>
          </cell>
          <cell r="X132">
            <v>200292</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X132">
            <v>0.2</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U133">
            <v>167344</v>
          </cell>
          <cell r="V133">
            <v>15493</v>
          </cell>
          <cell r="W133">
            <v>-2365</v>
          </cell>
          <cell r="X133">
            <v>180157</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X133">
            <v>1.1000000000000001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U134">
            <v>171023</v>
          </cell>
          <cell r="V134">
            <v>15509</v>
          </cell>
          <cell r="W134">
            <v>-48</v>
          </cell>
          <cell r="X134">
            <v>186210</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X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U135">
            <v>173885</v>
          </cell>
          <cell r="V135">
            <v>15500</v>
          </cell>
          <cell r="W135">
            <v>-2003</v>
          </cell>
          <cell r="X135">
            <v>187109</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X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U136">
            <v>182677</v>
          </cell>
          <cell r="V136">
            <v>16465</v>
          </cell>
          <cell r="W136">
            <v>2391</v>
          </cell>
          <cell r="X136">
            <v>201227</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X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U137">
            <v>166429</v>
          </cell>
          <cell r="V137">
            <v>15271</v>
          </cell>
          <cell r="W137">
            <v>-2577</v>
          </cell>
          <cell r="X137">
            <v>178825</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X137">
            <v>-0.8</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U138">
            <v>170472</v>
          </cell>
          <cell r="V138">
            <v>14933</v>
          </cell>
          <cell r="W138">
            <v>-1754</v>
          </cell>
          <cell r="X138">
            <v>183380</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X138">
            <v>0</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U139">
            <v>172528</v>
          </cell>
          <cell r="V139">
            <v>15586</v>
          </cell>
          <cell r="W139">
            <v>-1574</v>
          </cell>
          <cell r="X139">
            <v>186248</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X139">
            <v>-0.2</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0.1</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U140">
            <v>178339</v>
          </cell>
          <cell r="V140">
            <v>16077</v>
          </cell>
          <cell r="W140">
            <v>2298</v>
          </cell>
          <cell r="X140">
            <v>196416</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X140">
            <v>-0.3</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U141">
            <v>168322</v>
          </cell>
          <cell r="V141">
            <v>15138</v>
          </cell>
          <cell r="W141">
            <v>-751</v>
          </cell>
          <cell r="X141">
            <v>182431</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X141">
            <v>1.1000000000000001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U142">
            <v>172884</v>
          </cell>
          <cell r="V142">
            <v>15337</v>
          </cell>
          <cell r="W142">
            <v>821</v>
          </cell>
          <cell r="X142">
            <v>188764</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X142">
            <v>0.3</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U143">
            <v>175317</v>
          </cell>
          <cell r="V143">
            <v>15914</v>
          </cell>
          <cell r="W143">
            <v>566</v>
          </cell>
          <cell r="X143">
            <v>191496</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X143">
            <v>0.4</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U144">
            <v>185148</v>
          </cell>
          <cell r="V144">
            <v>16575</v>
          </cell>
          <cell r="W144">
            <v>3203</v>
          </cell>
          <cell r="X144">
            <v>204624</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X144">
            <v>1.6</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U145">
            <v>175412</v>
          </cell>
          <cell r="V145">
            <v>15636</v>
          </cell>
          <cell r="W145">
            <v>1223</v>
          </cell>
          <cell r="X145">
            <v>191989</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X145">
            <v>1.5</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U146">
            <v>180357</v>
          </cell>
          <cell r="V146">
            <v>15828</v>
          </cell>
          <cell r="W146">
            <v>285</v>
          </cell>
          <cell r="X146">
            <v>196195</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X146">
            <v>0.3</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U147">
            <v>183254</v>
          </cell>
          <cell r="V147">
            <v>16268</v>
          </cell>
          <cell r="W147">
            <v>-1612</v>
          </cell>
          <cell r="X147">
            <v>197613</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X147">
            <v>0.6</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U148">
            <v>192910</v>
          </cell>
          <cell r="V148">
            <v>17255</v>
          </cell>
          <cell r="W148">
            <v>3046</v>
          </cell>
          <cell r="X148">
            <v>212890</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X148">
            <v>0.9</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U149">
            <v>181851</v>
          </cell>
          <cell r="V149">
            <v>16478</v>
          </cell>
          <cell r="W149">
            <v>713</v>
          </cell>
          <cell r="X149">
            <v>198729</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X149">
            <v>1.6</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-0.3</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U150">
            <v>188132</v>
          </cell>
          <cell r="V150">
            <v>16940</v>
          </cell>
          <cell r="W150">
            <v>1511</v>
          </cell>
          <cell r="X150">
            <v>206276</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X150">
            <v>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0.3</v>
          </cell>
        </row>
        <row r="151">
          <cell r="B151">
            <v>1949</v>
          </cell>
          <cell r="C151">
            <v>2359</v>
          </cell>
          <cell r="D151">
            <v>4262</v>
          </cell>
          <cell r="E151">
            <v>7328</v>
          </cell>
          <cell r="F151">
            <v>7997</v>
          </cell>
          <cell r="G151">
            <v>14004</v>
          </cell>
          <cell r="H151">
            <v>1093</v>
          </cell>
          <cell r="I151">
            <v>5223</v>
          </cell>
          <cell r="J151">
            <v>6371</v>
          </cell>
          <cell r="K151">
            <v>1105</v>
          </cell>
          <cell r="L151">
            <v>10848</v>
          </cell>
          <cell r="M151">
            <v>10421</v>
          </cell>
          <cell r="N151">
            <v>6737</v>
          </cell>
          <cell r="O151">
            <v>14031</v>
          </cell>
          <cell r="P151">
            <v>12622</v>
          </cell>
          <cell r="Q151">
            <v>11911</v>
          </cell>
          <cell r="R151">
            <v>1649</v>
          </cell>
          <cell r="S151">
            <v>4471</v>
          </cell>
          <cell r="T151">
            <v>22060</v>
          </cell>
          <cell r="U151">
            <v>194055</v>
          </cell>
          <cell r="V151">
            <v>18198</v>
          </cell>
          <cell r="W151">
            <v>-1271</v>
          </cell>
          <cell r="X151">
            <v>210657</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X151">
            <v>1.4</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-0.1</v>
          </cell>
        </row>
        <row r="152">
          <cell r="B152">
            <v>2015</v>
          </cell>
          <cell r="C152">
            <v>2484</v>
          </cell>
          <cell r="D152">
            <v>4403</v>
          </cell>
          <cell r="E152">
            <v>7366</v>
          </cell>
          <cell r="F152">
            <v>7822</v>
          </cell>
          <cell r="G152">
            <v>13818</v>
          </cell>
          <cell r="H152">
            <v>1036</v>
          </cell>
          <cell r="I152">
            <v>4951</v>
          </cell>
          <cell r="J152">
            <v>6062</v>
          </cell>
          <cell r="K152">
            <v>1048</v>
          </cell>
          <cell r="L152">
            <v>10270</v>
          </cell>
          <cell r="M152">
            <v>10150</v>
          </cell>
          <cell r="N152">
            <v>6495</v>
          </cell>
          <cell r="O152">
            <v>13345</v>
          </cell>
          <cell r="P152">
            <v>12640</v>
          </cell>
          <cell r="Q152">
            <v>10944</v>
          </cell>
          <cell r="R152">
            <v>1696</v>
          </cell>
          <cell r="S152">
            <v>4622</v>
          </cell>
          <cell r="T152">
            <v>22262</v>
          </cell>
          <cell r="U152">
            <v>199463</v>
          </cell>
          <cell r="V152">
            <v>18793</v>
          </cell>
          <cell r="W152">
            <v>2917</v>
          </cell>
          <cell r="X152">
            <v>220851</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X152">
            <v>0</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-0.1</v>
          </cell>
        </row>
        <row r="153">
          <cell r="B153">
            <v>2010</v>
          </cell>
          <cell r="C153">
            <v>2241</v>
          </cell>
          <cell r="D153">
            <v>4248</v>
          </cell>
          <cell r="E153">
            <v>7354</v>
          </cell>
          <cell r="F153">
            <v>7747</v>
          </cell>
          <cell r="G153">
            <v>13682</v>
          </cell>
          <cell r="H153">
            <v>1106</v>
          </cell>
          <cell r="I153">
            <v>5296</v>
          </cell>
          <cell r="J153">
            <v>6497</v>
          </cell>
          <cell r="K153">
            <v>1124</v>
          </cell>
          <cell r="L153">
            <v>10922</v>
          </cell>
          <cell r="M153">
            <v>10986</v>
          </cell>
          <cell r="N153">
            <v>6986</v>
          </cell>
          <cell r="O153">
            <v>13582</v>
          </cell>
          <cell r="P153">
            <v>12681</v>
          </cell>
          <cell r="Q153">
            <v>10965</v>
          </cell>
          <cell r="R153">
            <v>1698</v>
          </cell>
          <cell r="S153">
            <v>4602</v>
          </cell>
          <cell r="T153">
            <v>22408</v>
          </cell>
          <cell r="U153">
            <v>187616</v>
          </cell>
          <cell r="V153">
            <v>17720</v>
          </cell>
          <cell r="W153">
            <v>-810</v>
          </cell>
          <cell r="X153">
            <v>204236</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X153">
            <v>0.2</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-0.1</v>
          </cell>
        </row>
        <row r="154">
          <cell r="B154">
            <v>2163</v>
          </cell>
          <cell r="C154">
            <v>2410</v>
          </cell>
          <cell r="D154">
            <v>4534</v>
          </cell>
          <cell r="E154">
            <v>7389</v>
          </cell>
          <cell r="F154">
            <v>7951</v>
          </cell>
          <cell r="G154">
            <v>13817</v>
          </cell>
          <cell r="H154">
            <v>1091</v>
          </cell>
          <cell r="I154">
            <v>5235</v>
          </cell>
          <cell r="J154">
            <v>6421</v>
          </cell>
          <cell r="K154">
            <v>1117</v>
          </cell>
          <cell r="L154">
            <v>10682</v>
          </cell>
          <cell r="M154">
            <v>10816</v>
          </cell>
          <cell r="N154">
            <v>6859</v>
          </cell>
          <cell r="O154">
            <v>13641</v>
          </cell>
          <cell r="P154">
            <v>12742</v>
          </cell>
          <cell r="Q154">
            <v>11288</v>
          </cell>
          <cell r="R154">
            <v>1688</v>
          </cell>
          <cell r="S154">
            <v>4661</v>
          </cell>
          <cell r="T154">
            <v>22498</v>
          </cell>
          <cell r="U154">
            <v>193876</v>
          </cell>
          <cell r="V154">
            <v>18241</v>
          </cell>
          <cell r="W154">
            <v>-837</v>
          </cell>
          <cell r="X154">
            <v>210997</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X154">
            <v>1</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-0.1</v>
          </cell>
        </row>
        <row r="155">
          <cell r="B155">
            <v>2167</v>
          </cell>
          <cell r="C155">
            <v>2421</v>
          </cell>
          <cell r="D155">
            <v>4538</v>
          </cell>
          <cell r="E155">
            <v>7436</v>
          </cell>
          <cell r="F155">
            <v>8078</v>
          </cell>
          <cell r="G155">
            <v>14011</v>
          </cell>
          <cell r="H155">
            <v>1117</v>
          </cell>
          <cell r="I155">
            <v>5398</v>
          </cell>
          <cell r="J155">
            <v>6597</v>
          </cell>
          <cell r="K155">
            <v>1161</v>
          </cell>
          <cell r="L155">
            <v>10835</v>
          </cell>
          <cell r="M155">
            <v>10935</v>
          </cell>
          <cell r="N155">
            <v>6953</v>
          </cell>
          <cell r="O155">
            <v>13680</v>
          </cell>
          <cell r="P155">
            <v>12801</v>
          </cell>
          <cell r="Q155">
            <v>12242</v>
          </cell>
          <cell r="R155">
            <v>1649</v>
          </cell>
          <cell r="S155">
            <v>4710</v>
          </cell>
          <cell r="T155">
            <v>22532</v>
          </cell>
          <cell r="U155">
            <v>198901</v>
          </cell>
          <cell r="V155">
            <v>18279</v>
          </cell>
          <cell r="W155">
            <v>-879</v>
          </cell>
          <cell r="X155">
            <v>216030</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X155">
            <v>1.4</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0.1</v>
          </cell>
        </row>
        <row r="156">
          <cell r="B156">
            <v>2159</v>
          </cell>
          <cell r="C156">
            <v>2568</v>
          </cell>
          <cell r="D156">
            <v>4668</v>
          </cell>
          <cell r="E156">
            <v>7612</v>
          </cell>
          <cell r="F156">
            <v>8213</v>
          </cell>
          <cell r="G156">
            <v>14340</v>
          </cell>
          <cell r="H156">
            <v>1087</v>
          </cell>
          <cell r="I156">
            <v>5267</v>
          </cell>
          <cell r="J156">
            <v>6427</v>
          </cell>
          <cell r="K156">
            <v>1141</v>
          </cell>
          <cell r="L156">
            <v>10448</v>
          </cell>
          <cell r="M156">
            <v>10524</v>
          </cell>
          <cell r="N156">
            <v>6674</v>
          </cell>
          <cell r="O156">
            <v>13684</v>
          </cell>
          <cell r="P156">
            <v>12864</v>
          </cell>
          <cell r="Q156">
            <v>11501</v>
          </cell>
          <cell r="R156">
            <v>1676</v>
          </cell>
          <cell r="S156">
            <v>4828</v>
          </cell>
          <cell r="T156">
            <v>22650</v>
          </cell>
          <cell r="U156">
            <v>210038</v>
          </cell>
          <cell r="V156">
            <v>19563</v>
          </cell>
          <cell r="W156">
            <v>1769</v>
          </cell>
          <cell r="X156">
            <v>231040</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X156">
            <v>1.1000000000000001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row>
        <row r="157">
          <cell r="B157">
            <v>2110</v>
          </cell>
          <cell r="C157">
            <v>2399</v>
          </cell>
          <cell r="D157">
            <v>4479</v>
          </cell>
          <cell r="E157">
            <v>7763</v>
          </cell>
          <cell r="F157">
            <v>8310</v>
          </cell>
          <cell r="G157">
            <v>14602</v>
          </cell>
          <cell r="H157">
            <v>1118</v>
          </cell>
          <cell r="I157">
            <v>5413</v>
          </cell>
          <cell r="J157">
            <v>6603</v>
          </cell>
          <cell r="K157">
            <v>1180</v>
          </cell>
          <cell r="L157">
            <v>10653</v>
          </cell>
          <cell r="M157">
            <v>10729</v>
          </cell>
          <cell r="N157">
            <v>6755</v>
          </cell>
          <cell r="O157">
            <v>13905</v>
          </cell>
          <cell r="P157">
            <v>12955</v>
          </cell>
          <cell r="Q157">
            <v>11511</v>
          </cell>
          <cell r="R157">
            <v>1684</v>
          </cell>
          <cell r="S157">
            <v>4815</v>
          </cell>
          <cell r="T157">
            <v>22842</v>
          </cell>
          <cell r="U157">
            <v>196543</v>
          </cell>
          <cell r="V157">
            <v>18166</v>
          </cell>
          <cell r="W157">
            <v>-2006</v>
          </cell>
          <cell r="X157">
            <v>212406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X157">
            <v>1.1000000000000001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0.2</v>
          </cell>
        </row>
        <row r="158">
          <cell r="B158">
            <v>2233</v>
          </cell>
          <cell r="C158">
            <v>2515</v>
          </cell>
          <cell r="D158">
            <v>4722</v>
          </cell>
          <cell r="E158">
            <v>7810</v>
          </cell>
          <cell r="F158">
            <v>8384</v>
          </cell>
          <cell r="G158">
            <v>14698</v>
          </cell>
          <cell r="H158">
            <v>1131</v>
          </cell>
          <cell r="I158">
            <v>5454</v>
          </cell>
          <cell r="J158">
            <v>6660</v>
          </cell>
          <cell r="K158">
            <v>1196</v>
          </cell>
          <cell r="L158">
            <v>10694</v>
          </cell>
          <cell r="M158">
            <v>10790</v>
          </cell>
          <cell r="N158">
            <v>6712</v>
          </cell>
          <cell r="O158">
            <v>13512</v>
          </cell>
          <cell r="P158">
            <v>13076</v>
          </cell>
          <cell r="Q158">
            <v>12309</v>
          </cell>
          <cell r="R158">
            <v>1688</v>
          </cell>
          <cell r="S158">
            <v>4866</v>
          </cell>
          <cell r="T158">
            <v>23110</v>
          </cell>
          <cell r="U158">
            <v>200721</v>
          </cell>
          <cell r="V158">
            <v>18569</v>
          </cell>
          <cell r="W158">
            <v>1116</v>
          </cell>
          <cell r="X158">
            <v>220107</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X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-0.1</v>
          </cell>
        </row>
        <row r="159">
          <cell r="B159">
            <v>2286</v>
          </cell>
          <cell r="C159">
            <v>2557</v>
          </cell>
          <cell r="D159">
            <v>4811</v>
          </cell>
          <cell r="E159">
            <v>7979</v>
          </cell>
          <cell r="F159">
            <v>8556</v>
          </cell>
          <cell r="G159">
            <v>14986</v>
          </cell>
          <cell r="H159">
            <v>1166</v>
          </cell>
          <cell r="I159">
            <v>5573</v>
          </cell>
          <cell r="J159">
            <v>6826</v>
          </cell>
          <cell r="K159">
            <v>1233</v>
          </cell>
          <cell r="L159">
            <v>10962</v>
          </cell>
          <cell r="M159">
            <v>11122</v>
          </cell>
          <cell r="N159">
            <v>6794</v>
          </cell>
          <cell r="O159">
            <v>13733</v>
          </cell>
          <cell r="P159">
            <v>13246</v>
          </cell>
          <cell r="Q159">
            <v>13062</v>
          </cell>
          <cell r="R159">
            <v>1694</v>
          </cell>
          <cell r="S159">
            <v>5001</v>
          </cell>
          <cell r="T159">
            <v>23443</v>
          </cell>
          <cell r="U159">
            <v>205629</v>
          </cell>
          <cell r="V159">
            <v>18758</v>
          </cell>
          <cell r="W159">
            <v>-1898</v>
          </cell>
          <cell r="X159">
            <v>222194</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X159">
            <v>1.4</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row>
        <row r="160">
          <cell r="B160">
            <v>2343</v>
          </cell>
          <cell r="C160">
            <v>2754</v>
          </cell>
          <cell r="D160">
            <v>5034</v>
          </cell>
          <cell r="E160">
            <v>8179</v>
          </cell>
          <cell r="F160">
            <v>8451</v>
          </cell>
          <cell r="G160">
            <v>15210</v>
          </cell>
          <cell r="H160">
            <v>1130</v>
          </cell>
          <cell r="I160">
            <v>5418</v>
          </cell>
          <cell r="J160">
            <v>6630</v>
          </cell>
          <cell r="K160">
            <v>1207</v>
          </cell>
          <cell r="L160">
            <v>10629</v>
          </cell>
          <cell r="M160">
            <v>10811</v>
          </cell>
          <cell r="N160">
            <v>6558</v>
          </cell>
          <cell r="O160">
            <v>14044</v>
          </cell>
          <cell r="P160">
            <v>13372</v>
          </cell>
          <cell r="Q160">
            <v>12001</v>
          </cell>
          <cell r="R160">
            <v>1735</v>
          </cell>
          <cell r="S160">
            <v>5101</v>
          </cell>
          <cell r="T160">
            <v>23735</v>
          </cell>
          <cell r="U160">
            <v>219990</v>
          </cell>
          <cell r="V160">
            <v>20017</v>
          </cell>
          <cell r="W160">
            <v>2749</v>
          </cell>
          <cell r="X160">
            <v>242443</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X160">
            <v>1.1000000000000001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0.1</v>
          </cell>
        </row>
        <row r="161">
          <cell r="B161">
            <v>2268</v>
          </cell>
          <cell r="C161">
            <v>2564</v>
          </cell>
          <cell r="D161">
            <v>4792</v>
          </cell>
          <cell r="E161">
            <v>8491</v>
          </cell>
          <cell r="F161">
            <v>8155</v>
          </cell>
          <cell r="G161">
            <v>15495</v>
          </cell>
          <cell r="H161">
            <v>1202</v>
          </cell>
          <cell r="I161">
            <v>5846</v>
          </cell>
          <cell r="J161">
            <v>7125</v>
          </cell>
          <cell r="K161">
            <v>1311</v>
          </cell>
          <cell r="L161">
            <v>11390</v>
          </cell>
          <cell r="M161">
            <v>11625</v>
          </cell>
          <cell r="N161">
            <v>7067</v>
          </cell>
          <cell r="O161">
            <v>14920</v>
          </cell>
          <cell r="P161">
            <v>13479</v>
          </cell>
          <cell r="Q161">
            <v>11579</v>
          </cell>
          <cell r="R161">
            <v>1716</v>
          </cell>
          <cell r="S161">
            <v>5052</v>
          </cell>
          <cell r="T161">
            <v>23976</v>
          </cell>
          <cell r="U161">
            <v>203112</v>
          </cell>
          <cell r="V161">
            <v>18019</v>
          </cell>
          <cell r="W161">
            <v>-2312</v>
          </cell>
          <cell r="X161">
            <v>218551</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X161">
            <v>0.3</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row>
        <row r="162">
          <cell r="B162">
            <v>2463</v>
          </cell>
          <cell r="C162">
            <v>2692</v>
          </cell>
          <cell r="D162">
            <v>5129</v>
          </cell>
          <cell r="E162">
            <v>8887</v>
          </cell>
          <cell r="F162">
            <v>7929</v>
          </cell>
          <cell r="G162">
            <v>15921</v>
          </cell>
          <cell r="H162">
            <v>1179</v>
          </cell>
          <cell r="I162">
            <v>5888</v>
          </cell>
          <cell r="J162">
            <v>7123</v>
          </cell>
          <cell r="K162">
            <v>1327</v>
          </cell>
          <cell r="L162">
            <v>11340</v>
          </cell>
          <cell r="M162">
            <v>11627</v>
          </cell>
          <cell r="N162">
            <v>7154</v>
          </cell>
          <cell r="O162">
            <v>14432</v>
          </cell>
          <cell r="P162">
            <v>13567</v>
          </cell>
          <cell r="Q162">
            <v>12303</v>
          </cell>
          <cell r="R162">
            <v>1734</v>
          </cell>
          <cell r="S162">
            <v>5102</v>
          </cell>
          <cell r="T162">
            <v>24166</v>
          </cell>
          <cell r="U162">
            <v>210555</v>
          </cell>
          <cell r="V162">
            <v>19592</v>
          </cell>
          <cell r="W162">
            <v>1461</v>
          </cell>
          <cell r="X162">
            <v>231285</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X162">
            <v>1.8</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row>
        <row r="163">
          <cell r="B163">
            <v>2519</v>
          </cell>
          <cell r="C163">
            <v>2823</v>
          </cell>
          <cell r="D163">
            <v>5305</v>
          </cell>
          <cell r="E163">
            <v>9326</v>
          </cell>
          <cell r="F163">
            <v>7369</v>
          </cell>
          <cell r="G163">
            <v>16220</v>
          </cell>
          <cell r="H163">
            <v>1190</v>
          </cell>
          <cell r="I163">
            <v>6187</v>
          </cell>
          <cell r="J163">
            <v>7402</v>
          </cell>
          <cell r="K163">
            <v>1404</v>
          </cell>
          <cell r="L163">
            <v>11692</v>
          </cell>
          <cell r="M163">
            <v>12072</v>
          </cell>
          <cell r="N163">
            <v>7600</v>
          </cell>
          <cell r="O163">
            <v>13801</v>
          </cell>
          <cell r="P163">
            <v>13616</v>
          </cell>
          <cell r="Q163">
            <v>13333</v>
          </cell>
          <cell r="R163">
            <v>1761</v>
          </cell>
          <cell r="S163">
            <v>5171</v>
          </cell>
          <cell r="T163">
            <v>24282</v>
          </cell>
          <cell r="U163">
            <v>215624</v>
          </cell>
          <cell r="V163">
            <v>20249</v>
          </cell>
          <cell r="W163">
            <v>-2262</v>
          </cell>
          <cell r="X163">
            <v>233279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X163">
            <v>0.3</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row>
        <row r="164">
          <cell r="B164">
            <v>2561</v>
          </cell>
          <cell r="C164">
            <v>3028</v>
          </cell>
          <cell r="D164">
            <v>5523</v>
          </cell>
          <cell r="E164">
            <v>9667</v>
          </cell>
          <cell r="F164">
            <v>6886</v>
          </cell>
          <cell r="G164">
            <v>16404</v>
          </cell>
          <cell r="H164">
            <v>1105</v>
          </cell>
          <cell r="I164">
            <v>5910</v>
          </cell>
          <cell r="J164">
            <v>7018</v>
          </cell>
          <cell r="K164">
            <v>1359</v>
          </cell>
          <cell r="L164">
            <v>11114</v>
          </cell>
          <cell r="M164">
            <v>11531</v>
          </cell>
          <cell r="N164">
            <v>7371</v>
          </cell>
          <cell r="O164">
            <v>14288</v>
          </cell>
          <cell r="P164">
            <v>13701</v>
          </cell>
          <cell r="Q164">
            <v>12602</v>
          </cell>
          <cell r="R164">
            <v>1818</v>
          </cell>
          <cell r="S164">
            <v>5213</v>
          </cell>
          <cell r="T164">
            <v>24409</v>
          </cell>
          <cell r="U164">
            <v>226936</v>
          </cell>
          <cell r="V164">
            <v>21488</v>
          </cell>
          <cell r="W164">
            <v>3221</v>
          </cell>
          <cell r="X164">
            <v>251298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X164">
            <v>1.7</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row>
        <row r="165">
          <cell r="B165">
            <v>2485</v>
          </cell>
          <cell r="C165">
            <v>2695</v>
          </cell>
          <cell r="D165">
            <v>5155</v>
          </cell>
          <cell r="E165">
            <v>9914</v>
          </cell>
          <cell r="F165">
            <v>6718</v>
          </cell>
          <cell r="G165">
            <v>16635</v>
          </cell>
          <cell r="H165">
            <v>1105</v>
          </cell>
          <cell r="I165">
            <v>5997</v>
          </cell>
          <cell r="J165">
            <v>7094</v>
          </cell>
          <cell r="K165">
            <v>1407</v>
          </cell>
          <cell r="L165">
            <v>11361</v>
          </cell>
          <cell r="M165">
            <v>11828</v>
          </cell>
          <cell r="N165">
            <v>7619</v>
          </cell>
          <cell r="O165">
            <v>14679</v>
          </cell>
          <cell r="P165">
            <v>13803</v>
          </cell>
          <cell r="Q165">
            <v>12059</v>
          </cell>
          <cell r="R165">
            <v>1813</v>
          </cell>
          <cell r="S165">
            <v>5114</v>
          </cell>
          <cell r="T165">
            <v>24540</v>
          </cell>
          <cell r="U165">
            <v>213257</v>
          </cell>
          <cell r="V165">
            <v>19590</v>
          </cell>
          <cell r="W165">
            <v>-455</v>
          </cell>
          <cell r="X165">
            <v>232093</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X165">
            <v>0.5</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row>
        <row r="166">
          <cell r="B166">
            <v>2637</v>
          </cell>
          <cell r="C166">
            <v>2827</v>
          </cell>
          <cell r="D166">
            <v>5443</v>
          </cell>
          <cell r="E166">
            <v>10103</v>
          </cell>
          <cell r="F166">
            <v>6748</v>
          </cell>
          <cell r="G166">
            <v>16899</v>
          </cell>
          <cell r="H166">
            <v>1111</v>
          </cell>
          <cell r="I166">
            <v>6027</v>
          </cell>
          <cell r="J166">
            <v>7129</v>
          </cell>
          <cell r="K166">
            <v>1455</v>
          </cell>
          <cell r="L166">
            <v>11650</v>
          </cell>
          <cell r="M166">
            <v>12155</v>
          </cell>
          <cell r="N166">
            <v>7827</v>
          </cell>
          <cell r="O166">
            <v>14083</v>
          </cell>
          <cell r="P166">
            <v>13920</v>
          </cell>
          <cell r="Q166">
            <v>12647</v>
          </cell>
          <cell r="R166">
            <v>1843</v>
          </cell>
          <cell r="S166">
            <v>5205</v>
          </cell>
          <cell r="T166">
            <v>24677</v>
          </cell>
          <cell r="U166">
            <v>219564</v>
          </cell>
          <cell r="V166">
            <v>20939</v>
          </cell>
          <cell r="W166">
            <v>-504</v>
          </cell>
          <cell r="X166">
            <v>239655</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X166">
            <v>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row>
        <row r="167">
          <cell r="B167">
            <v>2672</v>
          </cell>
          <cell r="C167">
            <v>2841</v>
          </cell>
          <cell r="D167">
            <v>5497</v>
          </cell>
          <cell r="E167">
            <v>10481</v>
          </cell>
          <cell r="F167">
            <v>6968</v>
          </cell>
          <cell r="G167">
            <v>17487</v>
          </cell>
          <cell r="H167">
            <v>1137</v>
          </cell>
          <cell r="I167">
            <v>6072</v>
          </cell>
          <cell r="J167">
            <v>7213</v>
          </cell>
          <cell r="K167">
            <v>1527</v>
          </cell>
          <cell r="L167">
            <v>12188</v>
          </cell>
          <cell r="M167">
            <v>12726</v>
          </cell>
          <cell r="N167">
            <v>8111</v>
          </cell>
          <cell r="O167">
            <v>14221</v>
          </cell>
          <cell r="P167">
            <v>14094</v>
          </cell>
          <cell r="Q167">
            <v>13584</v>
          </cell>
          <cell r="R167">
            <v>1877</v>
          </cell>
          <cell r="S167">
            <v>5286</v>
          </cell>
          <cell r="T167">
            <v>24816</v>
          </cell>
          <cell r="U167">
            <v>225591</v>
          </cell>
          <cell r="V167">
            <v>21142</v>
          </cell>
          <cell r="W167">
            <v>-894</v>
          </cell>
          <cell r="X167">
            <v>245506</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X167">
            <v>1.5</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row>
        <row r="168">
          <cell r="B168">
            <v>2817</v>
          </cell>
          <cell r="C168">
            <v>3137</v>
          </cell>
          <cell r="D168">
            <v>5911</v>
          </cell>
          <cell r="E168">
            <v>10659</v>
          </cell>
          <cell r="F168">
            <v>7258</v>
          </cell>
          <cell r="G168">
            <v>17884</v>
          </cell>
          <cell r="H168">
            <v>1132</v>
          </cell>
          <cell r="I168">
            <v>5982</v>
          </cell>
          <cell r="J168">
            <v>7126</v>
          </cell>
          <cell r="K168">
            <v>1550</v>
          </cell>
          <cell r="L168">
            <v>12260</v>
          </cell>
          <cell r="M168">
            <v>12832</v>
          </cell>
          <cell r="N168">
            <v>8143</v>
          </cell>
          <cell r="O168">
            <v>14384</v>
          </cell>
          <cell r="P168">
            <v>14214</v>
          </cell>
          <cell r="Q168">
            <v>12498</v>
          </cell>
          <cell r="R168">
            <v>1957</v>
          </cell>
          <cell r="S168">
            <v>5362</v>
          </cell>
          <cell r="T168">
            <v>24957</v>
          </cell>
          <cell r="U168">
            <v>238512</v>
          </cell>
          <cell r="V168">
            <v>22303</v>
          </cell>
          <cell r="W168">
            <v>3378</v>
          </cell>
          <cell r="X168">
            <v>263845</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X168">
            <v>1.6</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row>
        <row r="169">
          <cell r="B169">
            <v>2804</v>
          </cell>
          <cell r="C169">
            <v>2962</v>
          </cell>
          <cell r="D169">
            <v>5755</v>
          </cell>
          <cell r="E169">
            <v>10906</v>
          </cell>
          <cell r="F169">
            <v>7485</v>
          </cell>
          <cell r="G169">
            <v>18333</v>
          </cell>
          <cell r="H169">
            <v>1164</v>
          </cell>
          <cell r="I169">
            <v>6118</v>
          </cell>
          <cell r="J169">
            <v>7298</v>
          </cell>
          <cell r="K169">
            <v>1619</v>
          </cell>
          <cell r="L169">
            <v>12601</v>
          </cell>
          <cell r="M169">
            <v>13246</v>
          </cell>
          <cell r="N169">
            <v>8401</v>
          </cell>
          <cell r="O169">
            <v>15507</v>
          </cell>
          <cell r="P169">
            <v>14303</v>
          </cell>
          <cell r="Q169">
            <v>12638</v>
          </cell>
          <cell r="R169">
            <v>1917</v>
          </cell>
          <cell r="S169">
            <v>5307</v>
          </cell>
          <cell r="T169">
            <v>25132</v>
          </cell>
          <cell r="U169">
            <v>225329</v>
          </cell>
          <cell r="V169">
            <v>20936</v>
          </cell>
          <cell r="W169">
            <v>-1563</v>
          </cell>
          <cell r="X169">
            <v>244376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X169">
            <v>0.8</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row>
        <row r="170">
          <cell r="B170">
            <v>2829</v>
          </cell>
          <cell r="C170">
            <v>2958</v>
          </cell>
          <cell r="D170">
            <v>5782</v>
          </cell>
          <cell r="E170">
            <v>11038</v>
          </cell>
          <cell r="F170">
            <v>7727</v>
          </cell>
          <cell r="G170">
            <v>18654</v>
          </cell>
          <cell r="H170">
            <v>1199</v>
          </cell>
          <cell r="I170">
            <v>6305</v>
          </cell>
          <cell r="J170">
            <v>7520</v>
          </cell>
          <cell r="K170">
            <v>1689</v>
          </cell>
          <cell r="L170">
            <v>12835</v>
          </cell>
          <cell r="M170">
            <v>13580</v>
          </cell>
          <cell r="N170">
            <v>8642</v>
          </cell>
          <cell r="O170">
            <v>15822</v>
          </cell>
          <cell r="P170">
            <v>14362</v>
          </cell>
          <cell r="Q170">
            <v>13202</v>
          </cell>
          <cell r="R170">
            <v>1927</v>
          </cell>
          <cell r="S170">
            <v>5501</v>
          </cell>
          <cell r="T170">
            <v>25342</v>
          </cell>
          <cell r="U170">
            <v>230460</v>
          </cell>
          <cell r="V170">
            <v>21381</v>
          </cell>
          <cell r="W170">
            <v>-920</v>
          </cell>
          <cell r="X170">
            <v>250586</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X170">
            <v>0.5</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row>
        <row r="171">
          <cell r="B171">
            <v>2744</v>
          </cell>
          <cell r="C171">
            <v>3048</v>
          </cell>
          <cell r="D171">
            <v>5761</v>
          </cell>
          <cell r="E171">
            <v>11102</v>
          </cell>
          <cell r="F171">
            <v>7756</v>
          </cell>
          <cell r="G171">
            <v>18765</v>
          </cell>
          <cell r="H171">
            <v>1221</v>
          </cell>
          <cell r="I171">
            <v>6489</v>
          </cell>
          <cell r="J171">
            <v>7719</v>
          </cell>
          <cell r="K171">
            <v>1751</v>
          </cell>
          <cell r="L171">
            <v>12800</v>
          </cell>
          <cell r="M171">
            <v>13691</v>
          </cell>
          <cell r="N171">
            <v>8790</v>
          </cell>
          <cell r="O171">
            <v>15269</v>
          </cell>
          <cell r="P171">
            <v>14379</v>
          </cell>
          <cell r="Q171">
            <v>14119</v>
          </cell>
          <cell r="R171">
            <v>1972</v>
          </cell>
          <cell r="S171">
            <v>5648</v>
          </cell>
          <cell r="T171">
            <v>25585</v>
          </cell>
          <cell r="U171">
            <v>236167</v>
          </cell>
          <cell r="V171">
            <v>21895</v>
          </cell>
          <cell r="W171">
            <v>-1903</v>
          </cell>
          <cell r="X171">
            <v>255833</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X171">
            <v>0.9</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row>
        <row r="172">
          <cell r="B172">
            <v>2899</v>
          </cell>
          <cell r="C172">
            <v>3136</v>
          </cell>
          <cell r="D172">
            <v>6012</v>
          </cell>
          <cell r="E172">
            <v>11437</v>
          </cell>
          <cell r="F172">
            <v>7942</v>
          </cell>
          <cell r="G172">
            <v>19297</v>
          </cell>
          <cell r="H172">
            <v>1209</v>
          </cell>
          <cell r="I172">
            <v>6438</v>
          </cell>
          <cell r="J172">
            <v>7655</v>
          </cell>
          <cell r="K172">
            <v>1759</v>
          </cell>
          <cell r="L172">
            <v>12568</v>
          </cell>
          <cell r="M172">
            <v>13533</v>
          </cell>
          <cell r="N172">
            <v>8704</v>
          </cell>
          <cell r="O172">
            <v>15392</v>
          </cell>
          <cell r="P172">
            <v>14439</v>
          </cell>
          <cell r="Q172">
            <v>13330</v>
          </cell>
          <cell r="R172">
            <v>1982</v>
          </cell>
          <cell r="S172">
            <v>5594</v>
          </cell>
          <cell r="T172">
            <v>25833</v>
          </cell>
          <cell r="U172">
            <v>246007</v>
          </cell>
          <cell r="V172">
            <v>23293</v>
          </cell>
          <cell r="W172">
            <v>1682</v>
          </cell>
          <cell r="X172">
            <v>270608</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X172">
            <v>1.1000000000000001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row>
        <row r="173">
          <cell r="B173">
            <v>2923</v>
          </cell>
          <cell r="C173">
            <v>2899</v>
          </cell>
          <cell r="D173">
            <v>5837</v>
          </cell>
          <cell r="E173">
            <v>11395</v>
          </cell>
          <cell r="F173">
            <v>7931</v>
          </cell>
          <cell r="G173">
            <v>19229</v>
          </cell>
          <cell r="H173">
            <v>1200</v>
          </cell>
          <cell r="I173">
            <v>6380</v>
          </cell>
          <cell r="J173">
            <v>7587</v>
          </cell>
          <cell r="K173">
            <v>1780</v>
          </cell>
          <cell r="L173">
            <v>12567</v>
          </cell>
          <cell r="M173">
            <v>13579</v>
          </cell>
          <cell r="N173">
            <v>8707</v>
          </cell>
          <cell r="O173">
            <v>15311</v>
          </cell>
          <cell r="P173">
            <v>14503</v>
          </cell>
          <cell r="Q173">
            <v>13368</v>
          </cell>
          <cell r="R173">
            <v>1987</v>
          </cell>
          <cell r="S173">
            <v>5452</v>
          </cell>
          <cell r="T173">
            <v>26092</v>
          </cell>
          <cell r="U173">
            <v>234437</v>
          </cell>
          <cell r="V173">
            <v>21253</v>
          </cell>
          <cell r="W173">
            <v>-496</v>
          </cell>
          <cell r="X173">
            <v>254897</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X173">
            <v>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row>
        <row r="174">
          <cell r="B174">
            <v>2931</v>
          </cell>
          <cell r="C174">
            <v>3186</v>
          </cell>
          <cell r="D174">
            <v>6084</v>
          </cell>
          <cell r="E174">
            <v>11689</v>
          </cell>
          <cell r="F174">
            <v>7882</v>
          </cell>
          <cell r="G174">
            <v>19548</v>
          </cell>
          <cell r="H174">
            <v>1208</v>
          </cell>
          <cell r="I174">
            <v>6400</v>
          </cell>
          <cell r="J174">
            <v>7618</v>
          </cell>
          <cell r="K174">
            <v>1840</v>
          </cell>
          <cell r="L174">
            <v>12978</v>
          </cell>
          <cell r="M174">
            <v>14028</v>
          </cell>
          <cell r="N174">
            <v>8921</v>
          </cell>
          <cell r="O174">
            <v>15289</v>
          </cell>
          <cell r="P174">
            <v>14570</v>
          </cell>
          <cell r="Q174">
            <v>13826</v>
          </cell>
          <cell r="R174">
            <v>2043</v>
          </cell>
          <cell r="S174">
            <v>5388</v>
          </cell>
          <cell r="T174">
            <v>26365</v>
          </cell>
          <cell r="U174">
            <v>240397</v>
          </cell>
          <cell r="V174">
            <v>21795</v>
          </cell>
          <cell r="W174">
            <v>716</v>
          </cell>
          <cell r="X174">
            <v>262578</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X174">
            <v>0.6</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row>
        <row r="175">
          <cell r="B175">
            <v>2963</v>
          </cell>
          <cell r="C175">
            <v>3236</v>
          </cell>
          <cell r="D175">
            <v>6161</v>
          </cell>
          <cell r="E175">
            <v>11526</v>
          </cell>
          <cell r="F175">
            <v>7534</v>
          </cell>
          <cell r="G175">
            <v>19109</v>
          </cell>
          <cell r="H175">
            <v>1238</v>
          </cell>
          <cell r="I175">
            <v>6513</v>
          </cell>
          <cell r="J175">
            <v>7765</v>
          </cell>
          <cell r="K175">
            <v>1958</v>
          </cell>
          <cell r="L175">
            <v>13925</v>
          </cell>
          <cell r="M175">
            <v>15015</v>
          </cell>
          <cell r="N175">
            <v>9411</v>
          </cell>
          <cell r="O175">
            <v>15399</v>
          </cell>
          <cell r="P175">
            <v>14639</v>
          </cell>
          <cell r="Q175">
            <v>14567</v>
          </cell>
          <cell r="R175">
            <v>2435</v>
          </cell>
          <cell r="S175">
            <v>5679</v>
          </cell>
          <cell r="T175">
            <v>26643</v>
          </cell>
          <cell r="U175">
            <v>243063</v>
          </cell>
          <cell r="V175">
            <v>21829</v>
          </cell>
          <cell r="W175">
            <v>-220</v>
          </cell>
          <cell r="X175">
            <v>264347</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X175">
            <v>0.3</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row>
        <row r="176">
          <cell r="B176">
            <v>3043</v>
          </cell>
          <cell r="C176">
            <v>3430</v>
          </cell>
          <cell r="D176">
            <v>6420</v>
          </cell>
          <cell r="E176">
            <v>11593</v>
          </cell>
          <cell r="F176">
            <v>7564</v>
          </cell>
          <cell r="G176">
            <v>19212</v>
          </cell>
          <cell r="H176">
            <v>1190</v>
          </cell>
          <cell r="I176">
            <v>6248</v>
          </cell>
          <cell r="J176">
            <v>7453</v>
          </cell>
          <cell r="K176">
            <v>1955</v>
          </cell>
          <cell r="L176">
            <v>13844</v>
          </cell>
          <cell r="M176">
            <v>14945</v>
          </cell>
          <cell r="N176">
            <v>9287</v>
          </cell>
          <cell r="O176">
            <v>15168</v>
          </cell>
          <cell r="P176">
            <v>14705</v>
          </cell>
          <cell r="Q176">
            <v>13698</v>
          </cell>
          <cell r="R176">
            <v>2108</v>
          </cell>
          <cell r="S176">
            <v>5859</v>
          </cell>
          <cell r="T176">
            <v>26884</v>
          </cell>
          <cell r="U176">
            <v>251053</v>
          </cell>
          <cell r="V176">
            <v>22115</v>
          </cell>
          <cell r="W176">
            <v>1503</v>
          </cell>
          <cell r="X176">
            <v>274422</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X176">
            <v>-0.2</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row>
        <row r="177">
          <cell r="B177">
            <v>2986</v>
          </cell>
          <cell r="C177">
            <v>2912</v>
          </cell>
          <cell r="D177">
            <v>5937</v>
          </cell>
          <cell r="E177">
            <v>11881</v>
          </cell>
          <cell r="F177">
            <v>7673</v>
          </cell>
          <cell r="G177">
            <v>19629</v>
          </cell>
          <cell r="H177">
            <v>1176</v>
          </cell>
          <cell r="I177">
            <v>6199</v>
          </cell>
          <cell r="J177">
            <v>7389</v>
          </cell>
          <cell r="K177">
            <v>2020</v>
          </cell>
          <cell r="L177">
            <v>14042</v>
          </cell>
          <cell r="M177">
            <v>15238</v>
          </cell>
          <cell r="N177">
            <v>9435</v>
          </cell>
          <cell r="O177">
            <v>16332</v>
          </cell>
          <cell r="P177">
            <v>14780</v>
          </cell>
          <cell r="Q177">
            <v>14342</v>
          </cell>
          <cell r="R177">
            <v>1828</v>
          </cell>
          <cell r="S177">
            <v>5837</v>
          </cell>
          <cell r="T177">
            <v>27056</v>
          </cell>
          <cell r="U177">
            <v>239509</v>
          </cell>
          <cell r="V177">
            <v>20979</v>
          </cell>
          <cell r="W177">
            <v>-866</v>
          </cell>
          <cell r="X177">
            <v>259349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X177">
            <v>0.6</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row>
        <row r="178">
          <cell r="B178">
            <v>2915</v>
          </cell>
          <cell r="C178">
            <v>3161</v>
          </cell>
          <cell r="D178">
            <v>6050</v>
          </cell>
          <cell r="E178">
            <v>11890</v>
          </cell>
          <cell r="F178">
            <v>8050</v>
          </cell>
          <cell r="G178">
            <v>19914</v>
          </cell>
          <cell r="H178">
            <v>1175</v>
          </cell>
          <cell r="I178">
            <v>6251</v>
          </cell>
          <cell r="J178">
            <v>7435</v>
          </cell>
          <cell r="K178">
            <v>2119</v>
          </cell>
          <cell r="L178">
            <v>14268</v>
          </cell>
          <cell r="M178">
            <v>15627</v>
          </cell>
          <cell r="N178">
            <v>9691</v>
          </cell>
          <cell r="O178">
            <v>15755</v>
          </cell>
          <cell r="P178">
            <v>14865</v>
          </cell>
          <cell r="Q178">
            <v>14749</v>
          </cell>
          <cell r="R178">
            <v>1973</v>
          </cell>
          <cell r="S178">
            <v>5887</v>
          </cell>
          <cell r="T178">
            <v>27158</v>
          </cell>
          <cell r="U178">
            <v>245358</v>
          </cell>
          <cell r="V178">
            <v>21296</v>
          </cell>
          <cell r="W178">
            <v>-417</v>
          </cell>
          <cell r="X178">
            <v>265978</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X178">
            <v>1.3</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row>
        <row r="179">
          <cell r="B179">
            <v>3056</v>
          </cell>
          <cell r="C179">
            <v>3332</v>
          </cell>
          <cell r="D179">
            <v>6361</v>
          </cell>
          <cell r="E179">
            <v>11991</v>
          </cell>
          <cell r="F179">
            <v>8391</v>
          </cell>
          <cell r="G179">
            <v>20287</v>
          </cell>
          <cell r="H179">
            <v>1166</v>
          </cell>
          <cell r="I179">
            <v>6311</v>
          </cell>
          <cell r="J179">
            <v>7478</v>
          </cell>
          <cell r="K179">
            <v>2228</v>
          </cell>
          <cell r="L179">
            <v>14328</v>
          </cell>
          <cell r="M179">
            <v>15911</v>
          </cell>
          <cell r="N179">
            <v>9918</v>
          </cell>
          <cell r="O179">
            <v>16180</v>
          </cell>
          <cell r="P179">
            <v>14965</v>
          </cell>
          <cell r="Q179">
            <v>15534</v>
          </cell>
          <cell r="R179">
            <v>2120</v>
          </cell>
          <cell r="S179">
            <v>5726</v>
          </cell>
          <cell r="T179">
            <v>27163</v>
          </cell>
          <cell r="U179">
            <v>248771</v>
          </cell>
          <cell r="V179">
            <v>21510</v>
          </cell>
          <cell r="W179">
            <v>801</v>
          </cell>
          <cell r="X179">
            <v>270812</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X179">
            <v>0.6</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row>
        <row r="180">
          <cell r="B180">
            <v>3060</v>
          </cell>
          <cell r="C180">
            <v>3389</v>
          </cell>
          <cell r="D180">
            <v>6420</v>
          </cell>
          <cell r="E180">
            <v>11842</v>
          </cell>
          <cell r="F180">
            <v>9024</v>
          </cell>
          <cell r="G180">
            <v>20535</v>
          </cell>
          <cell r="H180">
            <v>1337</v>
          </cell>
          <cell r="I180">
            <v>7024</v>
          </cell>
          <cell r="J180">
            <v>8379</v>
          </cell>
          <cell r="K180">
            <v>2327</v>
          </cell>
          <cell r="L180">
            <v>14420</v>
          </cell>
          <cell r="M180">
            <v>16193</v>
          </cell>
          <cell r="N180">
            <v>10288</v>
          </cell>
          <cell r="O180">
            <v>15948</v>
          </cell>
          <cell r="P180">
            <v>15051</v>
          </cell>
          <cell r="Q180">
            <v>15068</v>
          </cell>
          <cell r="R180">
            <v>2183</v>
          </cell>
          <cell r="S180">
            <v>6029</v>
          </cell>
          <cell r="T180">
            <v>27205</v>
          </cell>
          <cell r="U180">
            <v>263645</v>
          </cell>
          <cell r="V180">
            <v>23851</v>
          </cell>
          <cell r="W180">
            <v>477</v>
          </cell>
          <cell r="X180">
            <v>287703</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X180">
            <v>1</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row>
        <row r="181">
          <cell r="B181">
            <v>3071</v>
          </cell>
          <cell r="C181">
            <v>3156</v>
          </cell>
          <cell r="D181">
            <v>6219</v>
          </cell>
          <cell r="E181">
            <v>11703</v>
          </cell>
          <cell r="F181">
            <v>9464</v>
          </cell>
          <cell r="G181">
            <v>20653</v>
          </cell>
          <cell r="H181">
            <v>1198</v>
          </cell>
          <cell r="I181">
            <v>6472</v>
          </cell>
          <cell r="J181">
            <v>7673</v>
          </cell>
          <cell r="K181">
            <v>2235</v>
          </cell>
          <cell r="L181">
            <v>13325</v>
          </cell>
          <cell r="M181">
            <v>15137</v>
          </cell>
          <cell r="N181">
            <v>9605</v>
          </cell>
          <cell r="O181">
            <v>16898</v>
          </cell>
          <cell r="P181">
            <v>15130</v>
          </cell>
          <cell r="Q181">
            <v>14628</v>
          </cell>
          <cell r="R181">
            <v>2090</v>
          </cell>
          <cell r="S181">
            <v>5719</v>
          </cell>
          <cell r="T181">
            <v>27268</v>
          </cell>
          <cell r="U181">
            <v>249024</v>
          </cell>
          <cell r="V181">
            <v>21832</v>
          </cell>
          <cell r="W181">
            <v>-2183</v>
          </cell>
          <cell r="X181">
            <v>268368</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X181">
            <v>1.5</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U181">
            <v>0</v>
          </cell>
          <cell r="CV181">
            <v>0</v>
          </cell>
          <cell r="CW181">
            <v>0</v>
          </cell>
        </row>
        <row r="182">
          <cell r="B182">
            <v>3081</v>
          </cell>
          <cell r="C182">
            <v>3310</v>
          </cell>
          <cell r="D182">
            <v>6366</v>
          </cell>
          <cell r="E182">
            <v>12229</v>
          </cell>
          <cell r="F182">
            <v>9666</v>
          </cell>
          <cell r="G182">
            <v>21444</v>
          </cell>
          <cell r="H182">
            <v>1195</v>
          </cell>
          <cell r="I182">
            <v>6585</v>
          </cell>
          <cell r="J182">
            <v>7773</v>
          </cell>
          <cell r="K182">
            <v>2502</v>
          </cell>
          <cell r="L182">
            <v>14449</v>
          </cell>
          <cell r="M182">
            <v>16567</v>
          </cell>
          <cell r="N182">
            <v>10333</v>
          </cell>
          <cell r="O182">
            <v>16521</v>
          </cell>
          <cell r="P182">
            <v>15200</v>
          </cell>
          <cell r="Q182">
            <v>15571</v>
          </cell>
          <cell r="R182">
            <v>2008</v>
          </cell>
          <cell r="S182">
            <v>6061</v>
          </cell>
          <cell r="T182">
            <v>27352</v>
          </cell>
          <cell r="U182">
            <v>256552</v>
          </cell>
          <cell r="V182">
            <v>22645</v>
          </cell>
          <cell r="W182">
            <v>905</v>
          </cell>
          <cell r="X182">
            <v>279809</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X182">
            <v>0.9</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U182">
            <v>0</v>
          </cell>
          <cell r="CV182">
            <v>0</v>
          </cell>
          <cell r="CW182">
            <v>0</v>
          </cell>
        </row>
        <row r="183">
          <cell r="B183">
            <v>3251</v>
          </cell>
          <cell r="C183">
            <v>3486</v>
          </cell>
          <cell r="D183">
            <v>6709</v>
          </cell>
          <cell r="E183">
            <v>12013</v>
          </cell>
          <cell r="F183">
            <v>9831</v>
          </cell>
          <cell r="G183">
            <v>21317</v>
          </cell>
          <cell r="H183">
            <v>1276</v>
          </cell>
          <cell r="I183">
            <v>6980</v>
          </cell>
          <cell r="J183">
            <v>8251</v>
          </cell>
          <cell r="K183">
            <v>2507</v>
          </cell>
          <cell r="L183">
            <v>14241</v>
          </cell>
          <cell r="M183">
            <v>16403</v>
          </cell>
          <cell r="N183">
            <v>10283</v>
          </cell>
          <cell r="O183">
            <v>15854</v>
          </cell>
          <cell r="P183">
            <v>15273</v>
          </cell>
          <cell r="Q183">
            <v>16494</v>
          </cell>
          <cell r="R183">
            <v>2123</v>
          </cell>
          <cell r="S183">
            <v>5935</v>
          </cell>
          <cell r="T183">
            <v>27460</v>
          </cell>
          <cell r="U183">
            <v>261283</v>
          </cell>
          <cell r="V183">
            <v>23594</v>
          </cell>
          <cell r="W183">
            <v>-1907</v>
          </cell>
          <cell r="X183">
            <v>282711</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X183">
            <v>0.3</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U183">
            <v>0</v>
          </cell>
          <cell r="CV183">
            <v>0</v>
          </cell>
          <cell r="CW183">
            <v>-0.1</v>
          </cell>
        </row>
        <row r="184">
          <cell r="B184">
            <v>3319</v>
          </cell>
          <cell r="C184">
            <v>3526</v>
          </cell>
          <cell r="D184">
            <v>6823</v>
          </cell>
          <cell r="E184">
            <v>12138</v>
          </cell>
          <cell r="F184">
            <v>9487</v>
          </cell>
          <cell r="G184">
            <v>21218</v>
          </cell>
          <cell r="H184">
            <v>1397</v>
          </cell>
          <cell r="I184">
            <v>7545</v>
          </cell>
          <cell r="J184">
            <v>8944</v>
          </cell>
          <cell r="K184">
            <v>2477</v>
          </cell>
          <cell r="L184">
            <v>14031</v>
          </cell>
          <cell r="M184">
            <v>16173</v>
          </cell>
          <cell r="N184">
            <v>10254</v>
          </cell>
          <cell r="O184">
            <v>16397</v>
          </cell>
          <cell r="P184">
            <v>15345</v>
          </cell>
          <cell r="Q184">
            <v>15534</v>
          </cell>
          <cell r="R184">
            <v>2234</v>
          </cell>
          <cell r="S184">
            <v>6257</v>
          </cell>
          <cell r="T184">
            <v>27561</v>
          </cell>
          <cell r="U184">
            <v>270945</v>
          </cell>
          <cell r="V184">
            <v>25277</v>
          </cell>
          <cell r="W184">
            <v>1471</v>
          </cell>
          <cell r="X184">
            <v>297457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X184">
            <v>0.6</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row>
        <row r="185">
          <cell r="B185">
            <v>3269</v>
          </cell>
          <cell r="C185">
            <v>3417</v>
          </cell>
          <cell r="D185">
            <v>6675</v>
          </cell>
          <cell r="E185">
            <v>12159</v>
          </cell>
          <cell r="F185">
            <v>9403</v>
          </cell>
          <cell r="G185">
            <v>21185</v>
          </cell>
          <cell r="H185">
            <v>1325</v>
          </cell>
          <cell r="I185">
            <v>7070</v>
          </cell>
          <cell r="J185">
            <v>8404</v>
          </cell>
          <cell r="K185">
            <v>2346</v>
          </cell>
          <cell r="L185">
            <v>13219</v>
          </cell>
          <cell r="M185">
            <v>15260</v>
          </cell>
          <cell r="N185">
            <v>9569</v>
          </cell>
          <cell r="O185">
            <v>16723</v>
          </cell>
          <cell r="P185">
            <v>15416</v>
          </cell>
          <cell r="Q185">
            <v>15298</v>
          </cell>
          <cell r="R185">
            <v>2124</v>
          </cell>
          <cell r="S185">
            <v>6021</v>
          </cell>
          <cell r="T185">
            <v>27688</v>
          </cell>
          <cell r="U185">
            <v>253801</v>
          </cell>
          <cell r="V185">
            <v>22426</v>
          </cell>
          <cell r="W185">
            <v>-1207</v>
          </cell>
          <cell r="X185">
            <v>274740</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X185">
            <v>0.2</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row>
        <row r="186">
          <cell r="B186">
            <v>3271</v>
          </cell>
          <cell r="C186">
            <v>3465</v>
          </cell>
          <cell r="D186">
            <v>6719</v>
          </cell>
          <cell r="E186">
            <v>12376</v>
          </cell>
          <cell r="F186">
            <v>10077</v>
          </cell>
          <cell r="G186">
            <v>21932</v>
          </cell>
          <cell r="H186">
            <v>1268</v>
          </cell>
          <cell r="I186">
            <v>6775</v>
          </cell>
          <cell r="J186">
            <v>8051</v>
          </cell>
          <cell r="K186">
            <v>2621</v>
          </cell>
          <cell r="L186">
            <v>14749</v>
          </cell>
          <cell r="M186">
            <v>17033</v>
          </cell>
          <cell r="N186">
            <v>10221</v>
          </cell>
          <cell r="O186">
            <v>16180</v>
          </cell>
          <cell r="P186">
            <v>15487</v>
          </cell>
          <cell r="Q186">
            <v>16023</v>
          </cell>
          <cell r="R186">
            <v>2260</v>
          </cell>
          <cell r="S186">
            <v>6416</v>
          </cell>
          <cell r="T186">
            <v>27844</v>
          </cell>
          <cell r="U186">
            <v>260359</v>
          </cell>
          <cell r="V186">
            <v>23132</v>
          </cell>
          <cell r="W186">
            <v>1643</v>
          </cell>
          <cell r="X186">
            <v>284828</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X186">
            <v>0.3</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U186">
            <v>0</v>
          </cell>
          <cell r="CV186">
            <v>0</v>
          </cell>
          <cell r="CW186">
            <v>0</v>
          </cell>
        </row>
        <row r="187">
          <cell r="B187">
            <v>3449</v>
          </cell>
          <cell r="C187">
            <v>3562</v>
          </cell>
          <cell r="D187">
            <v>7004</v>
          </cell>
          <cell r="E187">
            <v>12457</v>
          </cell>
          <cell r="F187">
            <v>10597</v>
          </cell>
          <cell r="G187">
            <v>22397</v>
          </cell>
          <cell r="H187">
            <v>1307</v>
          </cell>
          <cell r="I187">
            <v>6829</v>
          </cell>
          <cell r="J187">
            <v>8158</v>
          </cell>
          <cell r="K187">
            <v>2620</v>
          </cell>
          <cell r="L187">
            <v>14846</v>
          </cell>
          <cell r="M187">
            <v>17112</v>
          </cell>
          <cell r="N187">
            <v>10095</v>
          </cell>
          <cell r="O187">
            <v>15601</v>
          </cell>
          <cell r="P187">
            <v>15557</v>
          </cell>
          <cell r="Q187">
            <v>16954</v>
          </cell>
          <cell r="R187">
            <v>2305</v>
          </cell>
          <cell r="S187">
            <v>6409</v>
          </cell>
          <cell r="T187">
            <v>28012</v>
          </cell>
          <cell r="U187">
            <v>264959</v>
          </cell>
          <cell r="V187">
            <v>24129</v>
          </cell>
          <cell r="W187">
            <v>471</v>
          </cell>
          <cell r="X187">
            <v>289322</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X187">
            <v>1.2</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row>
        <row r="188">
          <cell r="B188">
            <v>3362</v>
          </cell>
          <cell r="C188">
            <v>3838</v>
          </cell>
          <cell r="D188">
            <v>7141</v>
          </cell>
          <cell r="E188">
            <v>12656</v>
          </cell>
          <cell r="F188">
            <v>10857</v>
          </cell>
          <cell r="G188">
            <v>22817</v>
          </cell>
          <cell r="H188">
            <v>1383</v>
          </cell>
          <cell r="I188">
            <v>7378</v>
          </cell>
          <cell r="J188">
            <v>8772</v>
          </cell>
          <cell r="K188">
            <v>2691</v>
          </cell>
          <cell r="L188">
            <v>15403</v>
          </cell>
          <cell r="M188">
            <v>17702</v>
          </cell>
          <cell r="N188">
            <v>10438</v>
          </cell>
          <cell r="O188">
            <v>16529</v>
          </cell>
          <cell r="P188">
            <v>15632</v>
          </cell>
          <cell r="Q188">
            <v>16275</v>
          </cell>
          <cell r="R188">
            <v>2454</v>
          </cell>
          <cell r="S188">
            <v>6554</v>
          </cell>
          <cell r="T188">
            <v>28242</v>
          </cell>
          <cell r="U188">
            <v>283698</v>
          </cell>
          <cell r="V188">
            <v>26265</v>
          </cell>
          <cell r="W188">
            <v>552</v>
          </cell>
          <cell r="X188">
            <v>310300</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X188">
            <v>1.6</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row>
        <row r="189">
          <cell r="B189">
            <v>3361</v>
          </cell>
          <cell r="C189">
            <v>3436</v>
          </cell>
          <cell r="D189">
            <v>6799</v>
          </cell>
          <cell r="E189">
            <v>12857</v>
          </cell>
          <cell r="F189">
            <v>10216</v>
          </cell>
          <cell r="G189">
            <v>22603</v>
          </cell>
          <cell r="H189">
            <v>1282</v>
          </cell>
          <cell r="I189">
            <v>6878</v>
          </cell>
          <cell r="J189">
            <v>8167</v>
          </cell>
          <cell r="K189">
            <v>2384</v>
          </cell>
          <cell r="L189">
            <v>13945</v>
          </cell>
          <cell r="M189">
            <v>15926</v>
          </cell>
          <cell r="N189">
            <v>9460</v>
          </cell>
          <cell r="O189">
            <v>16959</v>
          </cell>
          <cell r="P189">
            <v>15709</v>
          </cell>
          <cell r="Q189">
            <v>16162</v>
          </cell>
          <cell r="R189">
            <v>2193</v>
          </cell>
          <cell r="S189">
            <v>6206</v>
          </cell>
          <cell r="T189">
            <v>28532</v>
          </cell>
          <cell r="U189">
            <v>265697</v>
          </cell>
          <cell r="V189">
            <v>23452</v>
          </cell>
          <cell r="W189">
            <v>-1661</v>
          </cell>
          <cell r="X189">
            <v>287157</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X189">
            <v>1.1000000000000001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U189">
            <v>0</v>
          </cell>
          <cell r="CV189">
            <v>0</v>
          </cell>
          <cell r="CW189">
            <v>0</v>
          </cell>
        </row>
        <row r="190">
          <cell r="B190">
            <v>3407</v>
          </cell>
          <cell r="C190">
            <v>3766</v>
          </cell>
          <cell r="D190">
            <v>7136</v>
          </cell>
          <cell r="E190">
            <v>13133</v>
          </cell>
          <cell r="F190">
            <v>10998</v>
          </cell>
          <cell r="G190">
            <v>23478</v>
          </cell>
          <cell r="H190">
            <v>1345</v>
          </cell>
          <cell r="I190">
            <v>7486</v>
          </cell>
          <cell r="J190">
            <v>8815</v>
          </cell>
          <cell r="K190">
            <v>2547</v>
          </cell>
          <cell r="L190">
            <v>15192</v>
          </cell>
          <cell r="M190">
            <v>17254</v>
          </cell>
          <cell r="N190">
            <v>10326</v>
          </cell>
          <cell r="O190">
            <v>17367</v>
          </cell>
          <cell r="P190">
            <v>15787</v>
          </cell>
          <cell r="Q190">
            <v>16803</v>
          </cell>
          <cell r="R190">
            <v>2405</v>
          </cell>
          <cell r="S190">
            <v>6548</v>
          </cell>
          <cell r="T190">
            <v>28886</v>
          </cell>
          <cell r="U190">
            <v>274263</v>
          </cell>
          <cell r="V190">
            <v>24023</v>
          </cell>
          <cell r="W190">
            <v>638</v>
          </cell>
          <cell r="X190">
            <v>298557</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X190">
            <v>0.8</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U190">
            <v>0</v>
          </cell>
          <cell r="CV190">
            <v>0</v>
          </cell>
          <cell r="CW190">
            <v>0</v>
          </cell>
        </row>
        <row r="191">
          <cell r="B191">
            <v>3476</v>
          </cell>
          <cell r="C191">
            <v>3817</v>
          </cell>
          <cell r="D191">
            <v>7261</v>
          </cell>
          <cell r="E191">
            <v>13561</v>
          </cell>
          <cell r="F191">
            <v>10747</v>
          </cell>
          <cell r="G191">
            <v>23778</v>
          </cell>
          <cell r="H191">
            <v>1294</v>
          </cell>
          <cell r="I191">
            <v>7184</v>
          </cell>
          <cell r="J191">
            <v>8463</v>
          </cell>
          <cell r="K191">
            <v>2598</v>
          </cell>
          <cell r="L191">
            <v>15249</v>
          </cell>
          <cell r="M191">
            <v>17398</v>
          </cell>
          <cell r="N191">
            <v>10393</v>
          </cell>
          <cell r="O191">
            <v>16374</v>
          </cell>
          <cell r="P191">
            <v>15865</v>
          </cell>
          <cell r="Q191">
            <v>17645</v>
          </cell>
          <cell r="R191">
            <v>2481</v>
          </cell>
          <cell r="S191">
            <v>6369</v>
          </cell>
          <cell r="T191">
            <v>29291</v>
          </cell>
          <cell r="U191">
            <v>277276</v>
          </cell>
          <cell r="V191">
            <v>24671</v>
          </cell>
          <cell r="W191">
            <v>106</v>
          </cell>
          <cell r="X191">
            <v>301722</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X191">
            <v>0.2</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U191">
            <v>0</v>
          </cell>
          <cell r="CV191">
            <v>0</v>
          </cell>
          <cell r="CW191">
            <v>0</v>
          </cell>
        </row>
        <row r="192">
          <cell r="B192">
            <v>3506</v>
          </cell>
          <cell r="C192">
            <v>4035</v>
          </cell>
          <cell r="D192">
            <v>7494</v>
          </cell>
          <cell r="E192">
            <v>13800</v>
          </cell>
          <cell r="F192">
            <v>10650</v>
          </cell>
          <cell r="G192">
            <v>23979</v>
          </cell>
          <cell r="H192">
            <v>1326</v>
          </cell>
          <cell r="I192">
            <v>7197</v>
          </cell>
          <cell r="J192">
            <v>8524</v>
          </cell>
          <cell r="K192">
            <v>2671</v>
          </cell>
          <cell r="L192">
            <v>15521</v>
          </cell>
          <cell r="M192">
            <v>17760</v>
          </cell>
          <cell r="N192">
            <v>10704</v>
          </cell>
          <cell r="O192">
            <v>17480</v>
          </cell>
          <cell r="P192">
            <v>15932</v>
          </cell>
          <cell r="Q192">
            <v>17314</v>
          </cell>
          <cell r="R192">
            <v>2484</v>
          </cell>
          <cell r="S192">
            <v>6437</v>
          </cell>
          <cell r="T192">
            <v>29661</v>
          </cell>
          <cell r="U192">
            <v>290892</v>
          </cell>
          <cell r="V192">
            <v>26540</v>
          </cell>
          <cell r="W192">
            <v>1633</v>
          </cell>
          <cell r="X192">
            <v>318803</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X192">
            <v>0.7</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U192">
            <v>0</v>
          </cell>
          <cell r="CV192">
            <v>0</v>
          </cell>
          <cell r="CW192">
            <v>0</v>
          </cell>
        </row>
        <row r="193">
          <cell r="B193">
            <v>3385</v>
          </cell>
          <cell r="C193">
            <v>3433</v>
          </cell>
          <cell r="D193">
            <v>6811</v>
          </cell>
          <cell r="E193">
            <v>13921</v>
          </cell>
          <cell r="F193">
            <v>9852</v>
          </cell>
          <cell r="G193">
            <v>23471</v>
          </cell>
          <cell r="H193">
            <v>1230</v>
          </cell>
          <cell r="I193">
            <v>6984</v>
          </cell>
          <cell r="J193">
            <v>8189</v>
          </cell>
          <cell r="K193">
            <v>2495</v>
          </cell>
          <cell r="L193">
            <v>14238</v>
          </cell>
          <cell r="M193">
            <v>16377</v>
          </cell>
          <cell r="N193">
            <v>9952</v>
          </cell>
          <cell r="O193">
            <v>17414</v>
          </cell>
          <cell r="P193">
            <v>15988</v>
          </cell>
          <cell r="Q193">
            <v>16468</v>
          </cell>
          <cell r="R193">
            <v>2450</v>
          </cell>
          <cell r="S193">
            <v>6090</v>
          </cell>
          <cell r="T193">
            <v>29973</v>
          </cell>
          <cell r="U193">
            <v>272160</v>
          </cell>
          <cell r="V193">
            <v>23936</v>
          </cell>
          <cell r="W193">
            <v>-334</v>
          </cell>
          <cell r="X193">
            <v>295398</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X193">
            <v>0.7</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U193">
            <v>0</v>
          </cell>
          <cell r="CV193">
            <v>0</v>
          </cell>
          <cell r="CW193">
            <v>0</v>
          </cell>
        </row>
        <row r="194">
          <cell r="B194">
            <v>3535</v>
          </cell>
          <cell r="C194">
            <v>3788</v>
          </cell>
          <cell r="D194">
            <v>7298</v>
          </cell>
          <cell r="E194">
            <v>14046</v>
          </cell>
          <cell r="F194">
            <v>11159</v>
          </cell>
          <cell r="G194">
            <v>24679</v>
          </cell>
          <cell r="H194">
            <v>1418</v>
          </cell>
          <cell r="I194">
            <v>7535</v>
          </cell>
          <cell r="J194">
            <v>8972</v>
          </cell>
          <cell r="K194">
            <v>2681</v>
          </cell>
          <cell r="L194">
            <v>15288</v>
          </cell>
          <cell r="M194">
            <v>17583</v>
          </cell>
          <cell r="N194">
            <v>10973</v>
          </cell>
          <cell r="O194">
            <v>17524</v>
          </cell>
          <cell r="P194">
            <v>16034</v>
          </cell>
          <cell r="Q194">
            <v>17781</v>
          </cell>
          <cell r="R194">
            <v>2447</v>
          </cell>
          <cell r="S194">
            <v>6316</v>
          </cell>
          <cell r="T194">
            <v>30226</v>
          </cell>
          <cell r="U194">
            <v>284218</v>
          </cell>
          <cell r="V194">
            <v>24717</v>
          </cell>
          <cell r="W194">
            <v>-1404</v>
          </cell>
          <cell r="X194">
            <v>307230</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X194">
            <v>1.5</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U194">
            <v>0</v>
          </cell>
          <cell r="CV194">
            <v>0</v>
          </cell>
          <cell r="CW194">
            <v>0</v>
          </cell>
        </row>
        <row r="195">
          <cell r="B195">
            <v>3532</v>
          </cell>
          <cell r="C195">
            <v>4008</v>
          </cell>
          <cell r="D195">
            <v>7495</v>
          </cell>
          <cell r="E195">
            <v>14102</v>
          </cell>
          <cell r="F195">
            <v>10982</v>
          </cell>
          <cell r="G195">
            <v>24581</v>
          </cell>
          <cell r="H195">
            <v>1366</v>
          </cell>
          <cell r="I195">
            <v>7778</v>
          </cell>
          <cell r="J195">
            <v>9122</v>
          </cell>
          <cell r="K195">
            <v>2682</v>
          </cell>
          <cell r="L195">
            <v>15302</v>
          </cell>
          <cell r="M195">
            <v>17590</v>
          </cell>
          <cell r="N195">
            <v>10903</v>
          </cell>
          <cell r="O195">
            <v>17583</v>
          </cell>
          <cell r="P195">
            <v>16066</v>
          </cell>
          <cell r="Q195">
            <v>18509</v>
          </cell>
          <cell r="R195">
            <v>2510</v>
          </cell>
          <cell r="S195">
            <v>6333</v>
          </cell>
          <cell r="T195">
            <v>30416</v>
          </cell>
          <cell r="U195">
            <v>286710</v>
          </cell>
          <cell r="V195">
            <v>25185</v>
          </cell>
          <cell r="W195">
            <v>-766</v>
          </cell>
          <cell r="X195">
            <v>310823</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X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row>
        <row r="196">
          <cell r="B196">
            <v>3671</v>
          </cell>
          <cell r="C196">
            <v>4258</v>
          </cell>
          <cell r="D196">
            <v>7871</v>
          </cell>
          <cell r="E196">
            <v>14418</v>
          </cell>
          <cell r="F196">
            <v>11012</v>
          </cell>
          <cell r="G196">
            <v>24956</v>
          </cell>
          <cell r="H196">
            <v>1481</v>
          </cell>
          <cell r="I196">
            <v>7894</v>
          </cell>
          <cell r="J196">
            <v>9389</v>
          </cell>
          <cell r="K196">
            <v>2788</v>
          </cell>
          <cell r="L196">
            <v>16014</v>
          </cell>
          <cell r="M196">
            <v>18375</v>
          </cell>
          <cell r="N196">
            <v>11536</v>
          </cell>
          <cell r="O196">
            <v>17153</v>
          </cell>
          <cell r="P196">
            <v>16113</v>
          </cell>
          <cell r="Q196">
            <v>18005</v>
          </cell>
          <cell r="R196">
            <v>2543</v>
          </cell>
          <cell r="S196">
            <v>6368</v>
          </cell>
          <cell r="T196">
            <v>30595</v>
          </cell>
          <cell r="U196">
            <v>299533</v>
          </cell>
          <cell r="V196">
            <v>27339</v>
          </cell>
          <cell r="W196">
            <v>2372</v>
          </cell>
          <cell r="X196">
            <v>328874</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X196">
            <v>0.6</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U196">
            <v>0</v>
          </cell>
          <cell r="CV196">
            <v>0</v>
          </cell>
          <cell r="CW196">
            <v>0.1</v>
          </cell>
        </row>
        <row r="197">
          <cell r="B197">
            <v>3580</v>
          </cell>
          <cell r="C197">
            <v>3598</v>
          </cell>
          <cell r="D197">
            <v>7180</v>
          </cell>
          <cell r="E197">
            <v>14850</v>
          </cell>
          <cell r="F197">
            <v>10305</v>
          </cell>
          <cell r="G197">
            <v>24841</v>
          </cell>
          <cell r="H197">
            <v>1269</v>
          </cell>
          <cell r="I197">
            <v>7248</v>
          </cell>
          <cell r="J197">
            <v>8490</v>
          </cell>
          <cell r="K197">
            <v>2542</v>
          </cell>
          <cell r="L197">
            <v>14928</v>
          </cell>
          <cell r="M197">
            <v>17042</v>
          </cell>
          <cell r="N197">
            <v>10596</v>
          </cell>
          <cell r="O197">
            <v>17475</v>
          </cell>
          <cell r="P197">
            <v>16182</v>
          </cell>
          <cell r="Q197">
            <v>17675</v>
          </cell>
          <cell r="R197">
            <v>2417</v>
          </cell>
          <cell r="S197">
            <v>6074</v>
          </cell>
          <cell r="T197">
            <v>30739</v>
          </cell>
          <cell r="U197">
            <v>280308</v>
          </cell>
          <cell r="V197">
            <v>24539</v>
          </cell>
          <cell r="W197">
            <v>-1610</v>
          </cell>
          <cell r="X197">
            <v>302927</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X197">
            <v>0.4</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U197">
            <v>0</v>
          </cell>
          <cell r="CV197">
            <v>0</v>
          </cell>
          <cell r="CW197">
            <v>0</v>
          </cell>
        </row>
        <row r="198">
          <cell r="B198">
            <v>3592</v>
          </cell>
          <cell r="C198">
            <v>3888</v>
          </cell>
          <cell r="D198">
            <v>7454</v>
          </cell>
          <cell r="E198">
            <v>15445</v>
          </cell>
          <cell r="F198">
            <v>10825</v>
          </cell>
          <cell r="G198">
            <v>25934</v>
          </cell>
          <cell r="H198">
            <v>1375</v>
          </cell>
          <cell r="I198">
            <v>7366</v>
          </cell>
          <cell r="J198">
            <v>8746</v>
          </cell>
          <cell r="K198">
            <v>2763</v>
          </cell>
          <cell r="L198">
            <v>16508</v>
          </cell>
          <cell r="M198">
            <v>18775</v>
          </cell>
          <cell r="N198">
            <v>11610</v>
          </cell>
          <cell r="O198">
            <v>17966</v>
          </cell>
          <cell r="P198">
            <v>16274</v>
          </cell>
          <cell r="Q198">
            <v>18219</v>
          </cell>
          <cell r="R198">
            <v>2527</v>
          </cell>
          <cell r="S198">
            <v>6317</v>
          </cell>
          <cell r="T198">
            <v>30849</v>
          </cell>
          <cell r="U198">
            <v>290374</v>
          </cell>
          <cell r="V198">
            <v>25125</v>
          </cell>
          <cell r="W198">
            <v>4</v>
          </cell>
          <cell r="X198">
            <v>315195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X198">
            <v>0.7</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U198">
            <v>0</v>
          </cell>
          <cell r="CV198">
            <v>0</v>
          </cell>
          <cell r="CW198">
            <v>0</v>
          </cell>
        </row>
        <row r="199">
          <cell r="B199">
            <v>3669</v>
          </cell>
          <cell r="C199">
            <v>3960</v>
          </cell>
          <cell r="D199">
            <v>7604</v>
          </cell>
          <cell r="E199">
            <v>16276</v>
          </cell>
          <cell r="F199">
            <v>10384</v>
          </cell>
          <cell r="G199">
            <v>26458</v>
          </cell>
          <cell r="H199">
            <v>1278</v>
          </cell>
          <cell r="I199">
            <v>7148</v>
          </cell>
          <cell r="J199">
            <v>8415</v>
          </cell>
          <cell r="K199">
            <v>2605</v>
          </cell>
          <cell r="L199">
            <v>16568</v>
          </cell>
          <cell r="M199">
            <v>18592</v>
          </cell>
          <cell r="N199">
            <v>11487</v>
          </cell>
          <cell r="O199">
            <v>19262</v>
          </cell>
          <cell r="P199">
            <v>16377</v>
          </cell>
          <cell r="Q199">
            <v>19397</v>
          </cell>
          <cell r="R199">
            <v>2576</v>
          </cell>
          <cell r="S199">
            <v>6132</v>
          </cell>
          <cell r="T199">
            <v>30936</v>
          </cell>
          <cell r="U199">
            <v>297104</v>
          </cell>
          <cell r="V199">
            <v>25825</v>
          </cell>
          <cell r="W199">
            <v>-1719</v>
          </cell>
          <cell r="X199">
            <v>320897</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X199">
            <v>0.9</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row>
        <row r="200">
          <cell r="B200">
            <v>3819</v>
          </cell>
          <cell r="C200">
            <v>4384</v>
          </cell>
          <cell r="D200">
            <v>8157</v>
          </cell>
          <cell r="E200">
            <v>16999</v>
          </cell>
          <cell r="F200">
            <v>10785</v>
          </cell>
          <cell r="G200">
            <v>27599</v>
          </cell>
          <cell r="H200">
            <v>1350</v>
          </cell>
          <cell r="I200">
            <v>7777</v>
          </cell>
          <cell r="J200">
            <v>9104</v>
          </cell>
          <cell r="K200">
            <v>2699</v>
          </cell>
          <cell r="L200">
            <v>17156</v>
          </cell>
          <cell r="M200">
            <v>19260</v>
          </cell>
          <cell r="N200">
            <v>11963</v>
          </cell>
          <cell r="O200">
            <v>17724</v>
          </cell>
          <cell r="P200">
            <v>16478</v>
          </cell>
          <cell r="Q200">
            <v>19135</v>
          </cell>
          <cell r="R200">
            <v>2727</v>
          </cell>
          <cell r="S200">
            <v>6611</v>
          </cell>
          <cell r="T200">
            <v>31030</v>
          </cell>
          <cell r="U200">
            <v>309507</v>
          </cell>
          <cell r="V200">
            <v>28260</v>
          </cell>
          <cell r="W200">
            <v>488</v>
          </cell>
          <cell r="X200">
            <v>337903</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X200">
            <v>1.3</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U200">
            <v>0</v>
          </cell>
          <cell r="CV200">
            <v>0</v>
          </cell>
          <cell r="CW200">
            <v>0</v>
          </cell>
        </row>
        <row r="201">
          <cell r="B201">
            <v>3736</v>
          </cell>
          <cell r="C201">
            <v>4288</v>
          </cell>
          <cell r="D201">
            <v>7980</v>
          </cell>
          <cell r="E201">
            <v>17532</v>
          </cell>
          <cell r="F201">
            <v>10116</v>
          </cell>
          <cell r="G201">
            <v>27557</v>
          </cell>
          <cell r="H201">
            <v>1336</v>
          </cell>
          <cell r="I201">
            <v>6745</v>
          </cell>
          <cell r="J201">
            <v>8103</v>
          </cell>
          <cell r="K201">
            <v>2422</v>
          </cell>
          <cell r="L201">
            <v>14996</v>
          </cell>
          <cell r="M201">
            <v>16938</v>
          </cell>
          <cell r="N201">
            <v>10988</v>
          </cell>
          <cell r="O201">
            <v>18387</v>
          </cell>
          <cell r="P201">
            <v>16584</v>
          </cell>
          <cell r="Q201">
            <v>17922</v>
          </cell>
          <cell r="R201">
            <v>2707</v>
          </cell>
          <cell r="S201">
            <v>6562</v>
          </cell>
          <cell r="T201">
            <v>31136</v>
          </cell>
          <cell r="U201">
            <v>292294</v>
          </cell>
          <cell r="V201">
            <v>25470</v>
          </cell>
          <cell r="W201">
            <v>-1795</v>
          </cell>
          <cell r="X201">
            <v>315642</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X201">
            <v>1.2</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U201">
            <v>0.1</v>
          </cell>
          <cell r="CV201">
            <v>0</v>
          </cell>
          <cell r="CW201">
            <v>0</v>
          </cell>
        </row>
        <row r="202">
          <cell r="B202">
            <v>3814</v>
          </cell>
          <cell r="C202">
            <v>4472</v>
          </cell>
          <cell r="D202">
            <v>8232</v>
          </cell>
          <cell r="E202">
            <v>17942</v>
          </cell>
          <cell r="F202">
            <v>11228</v>
          </cell>
          <cell r="G202">
            <v>29020</v>
          </cell>
          <cell r="H202">
            <v>1266</v>
          </cell>
          <cell r="I202">
            <v>7299</v>
          </cell>
          <cell r="J202">
            <v>8541</v>
          </cell>
          <cell r="K202">
            <v>2749</v>
          </cell>
          <cell r="L202">
            <v>17430</v>
          </cell>
          <cell r="M202">
            <v>19585</v>
          </cell>
          <cell r="N202">
            <v>12149</v>
          </cell>
          <cell r="O202">
            <v>18180</v>
          </cell>
          <cell r="P202">
            <v>16696</v>
          </cell>
          <cell r="Q202">
            <v>18938</v>
          </cell>
          <cell r="R202">
            <v>2754</v>
          </cell>
          <cell r="S202">
            <v>6350</v>
          </cell>
          <cell r="T202">
            <v>31257</v>
          </cell>
          <cell r="U202">
            <v>302487</v>
          </cell>
          <cell r="V202">
            <v>25708</v>
          </cell>
          <cell r="W202">
            <v>3026</v>
          </cell>
          <cell r="X202">
            <v>330890</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X202">
            <v>0.3</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U202">
            <v>0</v>
          </cell>
          <cell r="CV202">
            <v>0</v>
          </cell>
          <cell r="CW202">
            <v>0</v>
          </cell>
        </row>
        <row r="203">
          <cell r="B203">
            <v>3890</v>
          </cell>
          <cell r="C203">
            <v>4292</v>
          </cell>
          <cell r="D203">
            <v>8139</v>
          </cell>
          <cell r="E203">
            <v>18378</v>
          </cell>
          <cell r="F203">
            <v>10848</v>
          </cell>
          <cell r="G203">
            <v>29111</v>
          </cell>
          <cell r="H203">
            <v>1228</v>
          </cell>
          <cell r="I203">
            <v>6925</v>
          </cell>
          <cell r="J203">
            <v>8135</v>
          </cell>
          <cell r="K203">
            <v>2699</v>
          </cell>
          <cell r="L203">
            <v>17726</v>
          </cell>
          <cell r="M203">
            <v>19764</v>
          </cell>
          <cell r="N203">
            <v>12315</v>
          </cell>
          <cell r="O203">
            <v>18288</v>
          </cell>
          <cell r="P203">
            <v>16796</v>
          </cell>
          <cell r="Q203">
            <v>19475</v>
          </cell>
          <cell r="R203">
            <v>2682</v>
          </cell>
          <cell r="S203">
            <v>6853</v>
          </cell>
          <cell r="T203">
            <v>31373</v>
          </cell>
          <cell r="U203">
            <v>308179</v>
          </cell>
          <cell r="V203">
            <v>26469</v>
          </cell>
          <cell r="W203">
            <v>149</v>
          </cell>
          <cell r="X203">
            <v>334467</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X203">
            <v>1.2</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row>
        <row r="204">
          <cell r="B204">
            <v>3937</v>
          </cell>
          <cell r="C204">
            <v>5023</v>
          </cell>
          <cell r="D204">
            <v>8894</v>
          </cell>
          <cell r="E204">
            <v>18835</v>
          </cell>
          <cell r="F204">
            <v>10679</v>
          </cell>
          <cell r="G204">
            <v>29432</v>
          </cell>
          <cell r="H204">
            <v>1189</v>
          </cell>
          <cell r="I204">
            <v>7951</v>
          </cell>
          <cell r="J204">
            <v>9084</v>
          </cell>
          <cell r="K204">
            <v>2774</v>
          </cell>
          <cell r="L204">
            <v>17462</v>
          </cell>
          <cell r="M204">
            <v>19648</v>
          </cell>
          <cell r="N204">
            <v>12779</v>
          </cell>
          <cell r="O204">
            <v>18532</v>
          </cell>
          <cell r="P204">
            <v>16888</v>
          </cell>
          <cell r="Q204">
            <v>19669</v>
          </cell>
          <cell r="R204">
            <v>2711</v>
          </cell>
          <cell r="S204">
            <v>6615</v>
          </cell>
          <cell r="T204">
            <v>31539</v>
          </cell>
          <cell r="U204">
            <v>322446</v>
          </cell>
          <cell r="V204">
            <v>28630</v>
          </cell>
          <cell r="W204">
            <v>1211</v>
          </cell>
          <cell r="X204">
            <v>351900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X204">
            <v>0.4</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U204">
            <v>0</v>
          </cell>
          <cell r="CV204">
            <v>0</v>
          </cell>
          <cell r="CW204">
            <v>0</v>
          </cell>
        </row>
        <row r="205">
          <cell r="B205">
            <v>3953</v>
          </cell>
          <cell r="C205">
            <v>4324</v>
          </cell>
          <cell r="D205">
            <v>8241</v>
          </cell>
          <cell r="E205">
            <v>19089</v>
          </cell>
          <cell r="F205">
            <v>9395</v>
          </cell>
          <cell r="G205">
            <v>28493</v>
          </cell>
          <cell r="H205">
            <v>1218</v>
          </cell>
          <cell r="I205">
            <v>6170</v>
          </cell>
          <cell r="J205">
            <v>7397</v>
          </cell>
          <cell r="K205">
            <v>2649</v>
          </cell>
          <cell r="L205">
            <v>15450</v>
          </cell>
          <cell r="M205">
            <v>17685</v>
          </cell>
          <cell r="N205">
            <v>11833</v>
          </cell>
          <cell r="O205">
            <v>18747</v>
          </cell>
          <cell r="P205">
            <v>16978</v>
          </cell>
          <cell r="Q205">
            <v>19600</v>
          </cell>
          <cell r="R205">
            <v>2752</v>
          </cell>
          <cell r="S205">
            <v>6134</v>
          </cell>
          <cell r="T205">
            <v>31741</v>
          </cell>
          <cell r="U205">
            <v>302233</v>
          </cell>
          <cell r="V205">
            <v>25687</v>
          </cell>
          <cell r="W205">
            <v>-2097</v>
          </cell>
          <cell r="X205">
            <v>325516</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X205">
            <v>1.2</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U205">
            <v>0</v>
          </cell>
          <cell r="CV205">
            <v>0</v>
          </cell>
          <cell r="CW205">
            <v>0</v>
          </cell>
        </row>
        <row r="206">
          <cell r="B206">
            <v>3989</v>
          </cell>
          <cell r="C206">
            <v>4704</v>
          </cell>
          <cell r="D206">
            <v>8646</v>
          </cell>
          <cell r="E206">
            <v>19433</v>
          </cell>
          <cell r="F206">
            <v>9877</v>
          </cell>
          <cell r="G206">
            <v>29318</v>
          </cell>
          <cell r="H206">
            <v>1352</v>
          </cell>
          <cell r="I206">
            <v>7070</v>
          </cell>
          <cell r="J206">
            <v>8428</v>
          </cell>
          <cell r="K206">
            <v>2943</v>
          </cell>
          <cell r="L206">
            <v>17426</v>
          </cell>
          <cell r="M206">
            <v>19879</v>
          </cell>
          <cell r="N206">
            <v>12827</v>
          </cell>
          <cell r="O206">
            <v>18326</v>
          </cell>
          <cell r="P206">
            <v>17065</v>
          </cell>
          <cell r="Q206">
            <v>20390</v>
          </cell>
          <cell r="R206">
            <v>2842</v>
          </cell>
          <cell r="S206">
            <v>6580</v>
          </cell>
          <cell r="T206">
            <v>31983</v>
          </cell>
          <cell r="U206">
            <v>314770</v>
          </cell>
          <cell r="V206">
            <v>25952</v>
          </cell>
          <cell r="W206">
            <v>736</v>
          </cell>
          <cell r="X206">
            <v>341195</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X206">
            <v>1.1000000000000001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U206">
            <v>0</v>
          </cell>
          <cell r="CV206">
            <v>0</v>
          </cell>
          <cell r="CW206">
            <v>0</v>
          </cell>
        </row>
        <row r="207">
          <cell r="B207">
            <v>4028</v>
          </cell>
          <cell r="C207">
            <v>4487</v>
          </cell>
          <cell r="D207">
            <v>8469</v>
          </cell>
          <cell r="E207">
            <v>19998</v>
          </cell>
          <cell r="F207">
            <v>9354</v>
          </cell>
          <cell r="G207">
            <v>29382</v>
          </cell>
          <cell r="H207">
            <v>1485</v>
          </cell>
          <cell r="I207">
            <v>7109</v>
          </cell>
          <cell r="J207">
            <v>8673</v>
          </cell>
          <cell r="K207">
            <v>2731</v>
          </cell>
          <cell r="L207">
            <v>18470</v>
          </cell>
          <cell r="M207">
            <v>20498</v>
          </cell>
          <cell r="N207">
            <v>12734</v>
          </cell>
          <cell r="O207">
            <v>19143</v>
          </cell>
          <cell r="P207">
            <v>17242</v>
          </cell>
          <cell r="Q207">
            <v>20833</v>
          </cell>
          <cell r="R207">
            <v>3107</v>
          </cell>
          <cell r="S207">
            <v>6666</v>
          </cell>
          <cell r="T207">
            <v>32271</v>
          </cell>
          <cell r="U207">
            <v>318939</v>
          </cell>
          <cell r="V207">
            <v>26317</v>
          </cell>
          <cell r="W207">
            <v>-2620</v>
          </cell>
          <cell r="X207">
            <v>342348</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X207">
            <v>0.8</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row>
        <row r="208">
          <cell r="B208">
            <v>4049</v>
          </cell>
          <cell r="C208">
            <v>4998</v>
          </cell>
          <cell r="D208">
            <v>8994</v>
          </cell>
          <cell r="E208">
            <v>20620</v>
          </cell>
          <cell r="F208">
            <v>8751</v>
          </cell>
          <cell r="G208">
            <v>29371</v>
          </cell>
          <cell r="H208">
            <v>1493</v>
          </cell>
          <cell r="I208">
            <v>7910</v>
          </cell>
          <cell r="J208">
            <v>9429</v>
          </cell>
          <cell r="K208">
            <v>2954</v>
          </cell>
          <cell r="L208">
            <v>18661</v>
          </cell>
          <cell r="M208">
            <v>21001</v>
          </cell>
          <cell r="N208">
            <v>11539</v>
          </cell>
          <cell r="O208">
            <v>18812</v>
          </cell>
          <cell r="P208">
            <v>17420</v>
          </cell>
          <cell r="Q208">
            <v>21058</v>
          </cell>
          <cell r="R208">
            <v>3225</v>
          </cell>
          <cell r="S208">
            <v>6881</v>
          </cell>
          <cell r="T208">
            <v>32484</v>
          </cell>
          <cell r="U208">
            <v>333235</v>
          </cell>
          <cell r="V208">
            <v>28075</v>
          </cell>
          <cell r="W208">
            <v>-3373</v>
          </cell>
          <cell r="X208">
            <v>357598</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X208">
            <v>-0.2</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U208">
            <v>0</v>
          </cell>
          <cell r="CV208">
            <v>0</v>
          </cell>
          <cell r="CW208">
            <v>0</v>
          </cell>
        </row>
        <row r="209">
          <cell r="B209">
            <v>3968</v>
          </cell>
          <cell r="C209">
            <v>4412</v>
          </cell>
          <cell r="D209">
            <v>8338</v>
          </cell>
          <cell r="E209">
            <v>20989</v>
          </cell>
          <cell r="F209">
            <v>7437</v>
          </cell>
          <cell r="G209">
            <v>28275</v>
          </cell>
          <cell r="H209">
            <v>1193</v>
          </cell>
          <cell r="I209">
            <v>6983</v>
          </cell>
          <cell r="J209">
            <v>8128</v>
          </cell>
          <cell r="K209">
            <v>3007</v>
          </cell>
          <cell r="L209">
            <v>15845</v>
          </cell>
          <cell r="M209">
            <v>18558</v>
          </cell>
          <cell r="N209">
            <v>10817</v>
          </cell>
          <cell r="O209">
            <v>20138</v>
          </cell>
          <cell r="P209">
            <v>17606</v>
          </cell>
          <cell r="Q209">
            <v>20983</v>
          </cell>
          <cell r="R209">
            <v>2786</v>
          </cell>
          <cell r="S209">
            <v>6430</v>
          </cell>
          <cell r="T209">
            <v>32608</v>
          </cell>
          <cell r="U209">
            <v>306782</v>
          </cell>
          <cell r="V209">
            <v>25169</v>
          </cell>
          <cell r="W209">
            <v>51</v>
          </cell>
          <cell r="X209">
            <v>331722</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X209">
            <v>-0.6</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U209">
            <v>0</v>
          </cell>
          <cell r="CV209">
            <v>0</v>
          </cell>
          <cell r="CW209">
            <v>0</v>
          </cell>
        </row>
        <row r="210">
          <cell r="B210">
            <v>3949</v>
          </cell>
          <cell r="C210">
            <v>4684</v>
          </cell>
          <cell r="D210">
            <v>8578</v>
          </cell>
          <cell r="E210">
            <v>21055</v>
          </cell>
          <cell r="F210">
            <v>8457</v>
          </cell>
          <cell r="G210">
            <v>29517</v>
          </cell>
          <cell r="H210">
            <v>1058</v>
          </cell>
          <cell r="I210">
            <v>7557</v>
          </cell>
          <cell r="J210">
            <v>8490</v>
          </cell>
          <cell r="K210">
            <v>3582</v>
          </cell>
          <cell r="L210">
            <v>17866</v>
          </cell>
          <cell r="M210">
            <v>21197</v>
          </cell>
          <cell r="N210">
            <v>11292</v>
          </cell>
          <cell r="O210">
            <v>20227</v>
          </cell>
          <cell r="P210">
            <v>17753</v>
          </cell>
          <cell r="Q210">
            <v>21495</v>
          </cell>
          <cell r="R210">
            <v>2784</v>
          </cell>
          <cell r="S210">
            <v>6923</v>
          </cell>
          <cell r="T210">
            <v>32641</v>
          </cell>
          <cell r="U210">
            <v>315818</v>
          </cell>
          <cell r="V210">
            <v>25937</v>
          </cell>
          <cell r="W210">
            <v>5942</v>
          </cell>
          <cell r="X210">
            <v>347426</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X210">
            <v>0.4</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U210">
            <v>0</v>
          </cell>
          <cell r="CV210">
            <v>0</v>
          </cell>
          <cell r="CW210">
            <v>0</v>
          </cell>
        </row>
        <row r="211">
          <cell r="B211">
            <v>3983</v>
          </cell>
          <cell r="C211">
            <v>4452</v>
          </cell>
          <cell r="D211">
            <v>8398</v>
          </cell>
          <cell r="E211">
            <v>20972</v>
          </cell>
          <cell r="F211">
            <v>8198</v>
          </cell>
          <cell r="G211">
            <v>29146</v>
          </cell>
          <cell r="H211">
            <v>1298</v>
          </cell>
          <cell r="I211">
            <v>7818</v>
          </cell>
          <cell r="J211">
            <v>9067</v>
          </cell>
          <cell r="K211">
            <v>3624</v>
          </cell>
          <cell r="L211">
            <v>18124</v>
          </cell>
          <cell r="M211">
            <v>21476</v>
          </cell>
          <cell r="N211">
            <v>11476</v>
          </cell>
          <cell r="O211">
            <v>19350</v>
          </cell>
          <cell r="P211">
            <v>17773</v>
          </cell>
          <cell r="Q211">
            <v>22130</v>
          </cell>
          <cell r="R211">
            <v>3114</v>
          </cell>
          <cell r="S211">
            <v>6564</v>
          </cell>
          <cell r="T211">
            <v>32558</v>
          </cell>
          <cell r="U211">
            <v>320998</v>
          </cell>
          <cell r="V211">
            <v>26233</v>
          </cell>
          <cell r="W211">
            <v>729</v>
          </cell>
          <cell r="X211">
            <v>347711</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X211">
            <v>0.8</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row>
        <row r="212">
          <cell r="B212">
            <v>4159</v>
          </cell>
          <cell r="C212">
            <v>5080</v>
          </cell>
          <cell r="D212">
            <v>9166</v>
          </cell>
          <cell r="E212">
            <v>21223</v>
          </cell>
          <cell r="F212">
            <v>8213</v>
          </cell>
          <cell r="G212">
            <v>29437</v>
          </cell>
          <cell r="H212">
            <v>1381</v>
          </cell>
          <cell r="I212">
            <v>7599</v>
          </cell>
          <cell r="J212">
            <v>8978</v>
          </cell>
          <cell r="K212">
            <v>3527</v>
          </cell>
          <cell r="L212">
            <v>18863</v>
          </cell>
          <cell r="M212">
            <v>22011</v>
          </cell>
          <cell r="N212">
            <v>11552</v>
          </cell>
          <cell r="O212">
            <v>19325</v>
          </cell>
          <cell r="P212">
            <v>17891</v>
          </cell>
          <cell r="Q212">
            <v>22443</v>
          </cell>
          <cell r="R212">
            <v>3064</v>
          </cell>
          <cell r="S212">
            <v>6931</v>
          </cell>
          <cell r="T212">
            <v>32594</v>
          </cell>
          <cell r="U212">
            <v>337077</v>
          </cell>
          <cell r="V212">
            <v>28061</v>
          </cell>
          <cell r="W212">
            <v>576</v>
          </cell>
          <cell r="X212">
            <v>365390</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X212">
            <v>0.9</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U212">
            <v>0</v>
          </cell>
          <cell r="CV212">
            <v>0</v>
          </cell>
          <cell r="CW212">
            <v>0</v>
          </cell>
        </row>
        <row r="213">
          <cell r="B213">
            <v>4044</v>
          </cell>
          <cell r="C213">
            <v>4413</v>
          </cell>
          <cell r="D213">
            <v>8435</v>
          </cell>
          <cell r="E213">
            <v>21214</v>
          </cell>
          <cell r="F213">
            <v>7766</v>
          </cell>
          <cell r="G213">
            <v>28961</v>
          </cell>
          <cell r="H213">
            <v>1253</v>
          </cell>
          <cell r="I213">
            <v>7108</v>
          </cell>
          <cell r="J213">
            <v>8375</v>
          </cell>
          <cell r="K213">
            <v>3546</v>
          </cell>
          <cell r="L213">
            <v>16767</v>
          </cell>
          <cell r="M213">
            <v>20111</v>
          </cell>
          <cell r="N213">
            <v>11193</v>
          </cell>
          <cell r="O213">
            <v>19879</v>
          </cell>
          <cell r="P213">
            <v>17983</v>
          </cell>
          <cell r="Q213">
            <v>22136</v>
          </cell>
          <cell r="R213">
            <v>2847</v>
          </cell>
          <cell r="S213">
            <v>6609</v>
          </cell>
          <cell r="T213">
            <v>32734</v>
          </cell>
          <cell r="U213">
            <v>316285</v>
          </cell>
          <cell r="V213">
            <v>24885</v>
          </cell>
          <cell r="W213">
            <v>-3691</v>
          </cell>
          <cell r="X213">
            <v>337364</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X213">
            <v>0.8</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U213">
            <v>0</v>
          </cell>
          <cell r="CV213">
            <v>0</v>
          </cell>
          <cell r="CW213">
            <v>0</v>
          </cell>
        </row>
        <row r="214">
          <cell r="B214">
            <v>4128</v>
          </cell>
          <cell r="C214">
            <v>5002</v>
          </cell>
          <cell r="D214">
            <v>9064</v>
          </cell>
          <cell r="E214">
            <v>21112</v>
          </cell>
          <cell r="F214">
            <v>8399</v>
          </cell>
          <cell r="G214">
            <v>29598</v>
          </cell>
          <cell r="H214">
            <v>1472</v>
          </cell>
          <cell r="I214">
            <v>7089</v>
          </cell>
          <cell r="J214">
            <v>8584</v>
          </cell>
          <cell r="K214">
            <v>4272</v>
          </cell>
          <cell r="L214">
            <v>18941</v>
          </cell>
          <cell r="M214">
            <v>23062</v>
          </cell>
          <cell r="N214">
            <v>11672</v>
          </cell>
          <cell r="O214">
            <v>20100</v>
          </cell>
          <cell r="P214">
            <v>18051</v>
          </cell>
          <cell r="Q214">
            <v>22352</v>
          </cell>
          <cell r="R214">
            <v>2945</v>
          </cell>
          <cell r="S214">
            <v>6782</v>
          </cell>
          <cell r="T214">
            <v>32980</v>
          </cell>
          <cell r="U214">
            <v>328618</v>
          </cell>
          <cell r="V214">
            <v>26093</v>
          </cell>
          <cell r="W214">
            <v>2386</v>
          </cell>
          <cell r="X214">
            <v>356941</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X214">
            <v>0.7</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U214">
            <v>0</v>
          </cell>
          <cell r="CV214">
            <v>0</v>
          </cell>
          <cell r="CW214">
            <v>0</v>
          </cell>
        </row>
        <row r="215">
          <cell r="B215">
            <v>4169</v>
          </cell>
          <cell r="C215">
            <v>4693</v>
          </cell>
          <cell r="D215">
            <v>8828</v>
          </cell>
          <cell r="E215">
            <v>21137</v>
          </cell>
          <cell r="F215">
            <v>8198</v>
          </cell>
          <cell r="G215">
            <v>29381</v>
          </cell>
          <cell r="H215">
            <v>1520</v>
          </cell>
          <cell r="I215">
            <v>7358</v>
          </cell>
          <cell r="J215">
            <v>8923</v>
          </cell>
          <cell r="K215">
            <v>4201</v>
          </cell>
          <cell r="L215">
            <v>18883</v>
          </cell>
          <cell r="M215">
            <v>22917</v>
          </cell>
          <cell r="N215">
            <v>12029</v>
          </cell>
          <cell r="O215">
            <v>20280</v>
          </cell>
          <cell r="P215">
            <v>18048</v>
          </cell>
          <cell r="Q215">
            <v>22575</v>
          </cell>
          <cell r="R215">
            <v>2968</v>
          </cell>
          <cell r="S215">
            <v>6936</v>
          </cell>
          <cell r="T215">
            <v>33334</v>
          </cell>
          <cell r="U215">
            <v>330724</v>
          </cell>
          <cell r="V215">
            <v>26740</v>
          </cell>
          <cell r="W215">
            <v>-310</v>
          </cell>
          <cell r="X215">
            <v>356944</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X215">
            <v>0</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U215">
            <v>0</v>
          </cell>
          <cell r="CV215">
            <v>0</v>
          </cell>
          <cell r="CW215">
            <v>0</v>
          </cell>
        </row>
        <row r="216">
          <cell r="B216">
            <v>4186</v>
          </cell>
          <cell r="C216">
            <v>5155</v>
          </cell>
          <cell r="D216">
            <v>9268</v>
          </cell>
          <cell r="E216">
            <v>21505</v>
          </cell>
          <cell r="F216">
            <v>8671</v>
          </cell>
          <cell r="G216">
            <v>30191</v>
          </cell>
          <cell r="H216">
            <v>1426</v>
          </cell>
          <cell r="I216">
            <v>7493</v>
          </cell>
          <cell r="J216">
            <v>8936</v>
          </cell>
          <cell r="K216">
            <v>4699</v>
          </cell>
          <cell r="L216">
            <v>20214</v>
          </cell>
          <cell r="M216">
            <v>24762</v>
          </cell>
          <cell r="N216">
            <v>12836</v>
          </cell>
          <cell r="O216">
            <v>20077</v>
          </cell>
          <cell r="P216">
            <v>18098</v>
          </cell>
          <cell r="Q216">
            <v>22688</v>
          </cell>
          <cell r="R216">
            <v>3121</v>
          </cell>
          <cell r="S216">
            <v>6861</v>
          </cell>
          <cell r="T216">
            <v>33611</v>
          </cell>
          <cell r="U216">
            <v>345405</v>
          </cell>
          <cell r="V216">
            <v>28532</v>
          </cell>
          <cell r="W216">
            <v>1689</v>
          </cell>
          <cell r="X216">
            <v>375338</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X216">
            <v>0.9</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U216">
            <v>0</v>
          </cell>
          <cell r="CV216">
            <v>0</v>
          </cell>
          <cell r="CW216">
            <v>0</v>
          </cell>
        </row>
        <row r="217">
          <cell r="B217">
            <v>4037</v>
          </cell>
          <cell r="C217">
            <v>4828</v>
          </cell>
          <cell r="D217">
            <v>8810</v>
          </cell>
          <cell r="E217">
            <v>21578</v>
          </cell>
          <cell r="F217">
            <v>7954</v>
          </cell>
          <cell r="G217">
            <v>29527</v>
          </cell>
          <cell r="H217">
            <v>1256</v>
          </cell>
          <cell r="I217">
            <v>7274</v>
          </cell>
          <cell r="J217">
            <v>8499</v>
          </cell>
          <cell r="K217">
            <v>4329</v>
          </cell>
          <cell r="L217">
            <v>17378</v>
          </cell>
          <cell r="M217">
            <v>21609</v>
          </cell>
          <cell r="N217">
            <v>12037</v>
          </cell>
          <cell r="O217">
            <v>20344</v>
          </cell>
          <cell r="P217">
            <v>18172</v>
          </cell>
          <cell r="Q217">
            <v>22819</v>
          </cell>
          <cell r="R217">
            <v>3112</v>
          </cell>
          <cell r="S217">
            <v>6461</v>
          </cell>
          <cell r="T217">
            <v>33818</v>
          </cell>
          <cell r="U217">
            <v>321965</v>
          </cell>
          <cell r="V217">
            <v>25349</v>
          </cell>
          <cell r="W217">
            <v>-2802</v>
          </cell>
          <cell r="X217">
            <v>344351</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X217">
            <v>0.2</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U217">
            <v>0</v>
          </cell>
          <cell r="CV217">
            <v>0</v>
          </cell>
          <cell r="CW217">
            <v>0</v>
          </cell>
        </row>
        <row r="218">
          <cell r="B218">
            <v>4139</v>
          </cell>
          <cell r="C218">
            <v>5273</v>
          </cell>
          <cell r="D218">
            <v>9324</v>
          </cell>
          <cell r="E218">
            <v>21644</v>
          </cell>
          <cell r="F218">
            <v>8853</v>
          </cell>
          <cell r="G218">
            <v>30475</v>
          </cell>
          <cell r="H218">
            <v>1389</v>
          </cell>
          <cell r="I218">
            <v>7607</v>
          </cell>
          <cell r="J218">
            <v>9004</v>
          </cell>
          <cell r="K218">
            <v>4726</v>
          </cell>
          <cell r="L218">
            <v>19671</v>
          </cell>
          <cell r="M218">
            <v>24260</v>
          </cell>
          <cell r="N218">
            <v>11955</v>
          </cell>
          <cell r="O218">
            <v>20278</v>
          </cell>
          <cell r="P218">
            <v>18269</v>
          </cell>
          <cell r="Q218">
            <v>23071</v>
          </cell>
          <cell r="R218">
            <v>3111</v>
          </cell>
          <cell r="S218">
            <v>6939</v>
          </cell>
          <cell r="T218">
            <v>33956</v>
          </cell>
          <cell r="U218">
            <v>337455</v>
          </cell>
          <cell r="V218">
            <v>26543</v>
          </cell>
          <cell r="W218">
            <v>1422</v>
          </cell>
          <cell r="X218">
            <v>365270</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X218">
            <v>1.3</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U218">
            <v>-0.1</v>
          </cell>
          <cell r="CV218">
            <v>0</v>
          </cell>
          <cell r="CW218">
            <v>0</v>
          </cell>
        </row>
        <row r="219">
          <cell r="B219">
            <v>4204</v>
          </cell>
          <cell r="C219">
            <v>4923</v>
          </cell>
          <cell r="D219">
            <v>9075</v>
          </cell>
          <cell r="E219">
            <v>21936</v>
          </cell>
          <cell r="F219">
            <v>8680</v>
          </cell>
          <cell r="G219">
            <v>30615</v>
          </cell>
          <cell r="H219">
            <v>1586</v>
          </cell>
          <cell r="I219">
            <v>7644</v>
          </cell>
          <cell r="J219">
            <v>9299</v>
          </cell>
          <cell r="K219">
            <v>4705</v>
          </cell>
          <cell r="L219">
            <v>19704</v>
          </cell>
          <cell r="M219">
            <v>24275</v>
          </cell>
          <cell r="N219">
            <v>11828</v>
          </cell>
          <cell r="O219">
            <v>20574</v>
          </cell>
          <cell r="P219">
            <v>18377</v>
          </cell>
          <cell r="Q219">
            <v>23461</v>
          </cell>
          <cell r="R219">
            <v>3177</v>
          </cell>
          <cell r="S219">
            <v>7037</v>
          </cell>
          <cell r="T219">
            <v>33999</v>
          </cell>
          <cell r="U219">
            <v>342788</v>
          </cell>
          <cell r="V219">
            <v>27399</v>
          </cell>
          <cell r="W219">
            <v>-2438</v>
          </cell>
          <cell r="X219">
            <v>367543</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X219">
            <v>1.3</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U219">
            <v>0</v>
          </cell>
          <cell r="CV219">
            <v>0</v>
          </cell>
          <cell r="CW219">
            <v>0</v>
          </cell>
        </row>
        <row r="220">
          <cell r="B220">
            <v>4300</v>
          </cell>
          <cell r="C220">
            <v>5154</v>
          </cell>
          <cell r="D220">
            <v>9390</v>
          </cell>
          <cell r="E220">
            <v>22439</v>
          </cell>
          <cell r="F220">
            <v>9196</v>
          </cell>
          <cell r="G220">
            <v>31617</v>
          </cell>
          <cell r="H220">
            <v>1546</v>
          </cell>
          <cell r="I220">
            <v>8034</v>
          </cell>
          <cell r="J220">
            <v>9603</v>
          </cell>
          <cell r="K220">
            <v>5078</v>
          </cell>
          <cell r="L220">
            <v>19994</v>
          </cell>
          <cell r="M220">
            <v>24962</v>
          </cell>
          <cell r="N220">
            <v>12585</v>
          </cell>
          <cell r="O220">
            <v>21080</v>
          </cell>
          <cell r="P220">
            <v>18449</v>
          </cell>
          <cell r="Q220">
            <v>23247</v>
          </cell>
          <cell r="R220">
            <v>3293</v>
          </cell>
          <cell r="S220">
            <v>7296</v>
          </cell>
          <cell r="T220">
            <v>34088</v>
          </cell>
          <cell r="U220">
            <v>357365</v>
          </cell>
          <cell r="V220">
            <v>28861</v>
          </cell>
          <cell r="W220">
            <v>1532</v>
          </cell>
          <cell r="X220">
            <v>387507</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X220">
            <v>0.5</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U220">
            <v>0</v>
          </cell>
          <cell r="CV220">
            <v>0</v>
          </cell>
          <cell r="CW220">
            <v>0</v>
          </cell>
        </row>
        <row r="221">
          <cell r="B221">
            <v>4206</v>
          </cell>
          <cell r="C221">
            <v>4685</v>
          </cell>
          <cell r="D221">
            <v>8858</v>
          </cell>
          <cell r="E221">
            <v>22769</v>
          </cell>
          <cell r="F221">
            <v>8363</v>
          </cell>
          <cell r="G221">
            <v>31180</v>
          </cell>
          <cell r="H221">
            <v>1383</v>
          </cell>
          <cell r="I221">
            <v>7936</v>
          </cell>
          <cell r="J221">
            <v>9279</v>
          </cell>
          <cell r="K221">
            <v>4500</v>
          </cell>
          <cell r="L221">
            <v>18440</v>
          </cell>
          <cell r="M221">
            <v>22854</v>
          </cell>
          <cell r="N221">
            <v>12069</v>
          </cell>
          <cell r="O221">
            <v>21190</v>
          </cell>
          <cell r="P221">
            <v>18521</v>
          </cell>
          <cell r="Q221">
            <v>23085</v>
          </cell>
          <cell r="R221">
            <v>3044</v>
          </cell>
          <cell r="S221">
            <v>7116</v>
          </cell>
          <cell r="T221">
            <v>34189</v>
          </cell>
          <cell r="U221">
            <v>337538</v>
          </cell>
          <cell r="V221">
            <v>25888</v>
          </cell>
          <cell r="W221">
            <v>-2597</v>
          </cell>
          <cell r="X221">
            <v>360771</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X221">
            <v>1.3</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U221">
            <v>0</v>
          </cell>
          <cell r="CV221">
            <v>0</v>
          </cell>
          <cell r="CW221">
            <v>0</v>
          </cell>
        </row>
        <row r="222">
          <cell r="B222">
            <v>4210</v>
          </cell>
          <cell r="C222">
            <v>5205</v>
          </cell>
          <cell r="D222">
            <v>9337</v>
          </cell>
          <cell r="E222">
            <v>23114</v>
          </cell>
          <cell r="F222">
            <v>9097</v>
          </cell>
          <cell r="G222">
            <v>32221</v>
          </cell>
          <cell r="H222">
            <v>1615</v>
          </cell>
          <cell r="I222">
            <v>8153</v>
          </cell>
          <cell r="J222">
            <v>9800</v>
          </cell>
          <cell r="K222">
            <v>5478</v>
          </cell>
          <cell r="L222">
            <v>20446</v>
          </cell>
          <cell r="M222">
            <v>25854</v>
          </cell>
          <cell r="N222">
            <v>12118</v>
          </cell>
          <cell r="O222">
            <v>20729</v>
          </cell>
          <cell r="P222">
            <v>18592</v>
          </cell>
          <cell r="Q222">
            <v>23785</v>
          </cell>
          <cell r="R222">
            <v>3102</v>
          </cell>
          <cell r="S222">
            <v>6984</v>
          </cell>
          <cell r="T222">
            <v>34301</v>
          </cell>
          <cell r="U222">
            <v>352029</v>
          </cell>
          <cell r="V222">
            <v>26683</v>
          </cell>
          <cell r="W222">
            <v>3503</v>
          </cell>
          <cell r="X222">
            <v>382201</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X222">
            <v>0.6</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U222">
            <v>-0.1</v>
          </cell>
          <cell r="CV222">
            <v>0</v>
          </cell>
          <cell r="CW222">
            <v>0</v>
          </cell>
        </row>
        <row r="223">
          <cell r="B223">
            <v>4226</v>
          </cell>
          <cell r="C223">
            <v>4857</v>
          </cell>
          <cell r="D223">
            <v>9034</v>
          </cell>
          <cell r="E223">
            <v>23220</v>
          </cell>
          <cell r="F223">
            <v>8879</v>
          </cell>
          <cell r="G223">
            <v>32111</v>
          </cell>
          <cell r="H223">
            <v>1759</v>
          </cell>
          <cell r="I223">
            <v>8212</v>
          </cell>
          <cell r="J223">
            <v>10024</v>
          </cell>
          <cell r="K223">
            <v>5318</v>
          </cell>
          <cell r="L223">
            <v>19985</v>
          </cell>
          <cell r="M223">
            <v>25253</v>
          </cell>
          <cell r="N223">
            <v>12157</v>
          </cell>
          <cell r="O223">
            <v>20586</v>
          </cell>
          <cell r="P223">
            <v>18666</v>
          </cell>
          <cell r="Q223">
            <v>24367</v>
          </cell>
          <cell r="R223">
            <v>3070</v>
          </cell>
          <cell r="S223">
            <v>6939</v>
          </cell>
          <cell r="T223">
            <v>34410</v>
          </cell>
          <cell r="U223">
            <v>354025</v>
          </cell>
          <cell r="V223">
            <v>27923</v>
          </cell>
          <cell r="W223">
            <v>-755</v>
          </cell>
          <cell r="X223">
            <v>381027</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X223">
            <v>0.6</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U223">
            <v>0</v>
          </cell>
          <cell r="CV223">
            <v>0</v>
          </cell>
          <cell r="CW223">
            <v>0</v>
          </cell>
        </row>
        <row r="224">
          <cell r="B224">
            <v>4479</v>
          </cell>
          <cell r="C224">
            <v>4805</v>
          </cell>
          <cell r="D224">
            <v>9261</v>
          </cell>
          <cell r="E224">
            <v>23210</v>
          </cell>
          <cell r="F224">
            <v>9738</v>
          </cell>
          <cell r="G224">
            <v>32948</v>
          </cell>
          <cell r="H224">
            <v>1866</v>
          </cell>
          <cell r="I224">
            <v>8514</v>
          </cell>
          <cell r="J224">
            <v>10443</v>
          </cell>
          <cell r="K224">
            <v>5422</v>
          </cell>
          <cell r="L224">
            <v>21452</v>
          </cell>
          <cell r="M224">
            <v>26843</v>
          </cell>
          <cell r="N224">
            <v>12399</v>
          </cell>
          <cell r="O224">
            <v>20952</v>
          </cell>
          <cell r="P224">
            <v>18731</v>
          </cell>
          <cell r="Q224">
            <v>24329</v>
          </cell>
          <cell r="R224">
            <v>3255</v>
          </cell>
          <cell r="S224">
            <v>6914</v>
          </cell>
          <cell r="T224">
            <v>34507</v>
          </cell>
          <cell r="U224">
            <v>368028</v>
          </cell>
          <cell r="V224">
            <v>29227</v>
          </cell>
          <cell r="W224">
            <v>1150</v>
          </cell>
          <cell r="X224">
            <v>398204</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X224">
            <v>0.7</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U224">
            <v>0</v>
          </cell>
          <cell r="CV224">
            <v>0</v>
          </cell>
          <cell r="CW224">
            <v>0.1</v>
          </cell>
        </row>
        <row r="225">
          <cell r="B225">
            <v>4309</v>
          </cell>
          <cell r="C225">
            <v>4531</v>
          </cell>
          <cell r="D225">
            <v>8826</v>
          </cell>
          <cell r="E225">
            <v>22944</v>
          </cell>
          <cell r="F225">
            <v>8938</v>
          </cell>
          <cell r="G225">
            <v>31891</v>
          </cell>
          <cell r="H225">
            <v>1564</v>
          </cell>
          <cell r="I225">
            <v>8512</v>
          </cell>
          <cell r="J225">
            <v>10083</v>
          </cell>
          <cell r="K225">
            <v>5492</v>
          </cell>
          <cell r="L225">
            <v>18455</v>
          </cell>
          <cell r="M225">
            <v>23901</v>
          </cell>
          <cell r="N225">
            <v>11643</v>
          </cell>
          <cell r="O225">
            <v>21429</v>
          </cell>
          <cell r="P225">
            <v>18804</v>
          </cell>
          <cell r="Q225">
            <v>24135</v>
          </cell>
          <cell r="R225">
            <v>3103</v>
          </cell>
          <cell r="S225">
            <v>6661</v>
          </cell>
          <cell r="T225">
            <v>34589</v>
          </cell>
          <cell r="U225">
            <v>344835</v>
          </cell>
          <cell r="V225">
            <v>26527</v>
          </cell>
          <cell r="W225">
            <v>-2527</v>
          </cell>
          <cell r="X225">
            <v>368773</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X225">
            <v>0.1</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U225">
            <v>0</v>
          </cell>
          <cell r="CV225">
            <v>0</v>
          </cell>
          <cell r="CW225">
            <v>-0.1</v>
          </cell>
        </row>
        <row r="226">
          <cell r="B226">
            <v>4584</v>
          </cell>
          <cell r="C226">
            <v>4927</v>
          </cell>
          <cell r="D226">
            <v>9488</v>
          </cell>
          <cell r="E226">
            <v>23153</v>
          </cell>
          <cell r="F226">
            <v>9776</v>
          </cell>
          <cell r="G226">
            <v>32927</v>
          </cell>
          <cell r="H226">
            <v>1547</v>
          </cell>
          <cell r="I226">
            <v>8864</v>
          </cell>
          <cell r="J226">
            <v>10406</v>
          </cell>
          <cell r="K226">
            <v>6148</v>
          </cell>
          <cell r="L226">
            <v>20251</v>
          </cell>
          <cell r="M226">
            <v>26339</v>
          </cell>
          <cell r="N226">
            <v>12029</v>
          </cell>
          <cell r="O226">
            <v>21806</v>
          </cell>
          <cell r="P226">
            <v>18885</v>
          </cell>
          <cell r="Q226">
            <v>24785</v>
          </cell>
          <cell r="R226">
            <v>3188</v>
          </cell>
          <cell r="S226">
            <v>7048</v>
          </cell>
          <cell r="T226">
            <v>34656</v>
          </cell>
          <cell r="U226">
            <v>360529</v>
          </cell>
          <cell r="V226">
            <v>26821</v>
          </cell>
          <cell r="W226">
            <v>2132</v>
          </cell>
          <cell r="X226">
            <v>389557</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X226">
            <v>0.7</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U226">
            <v>-0.1</v>
          </cell>
          <cell r="CV226">
            <v>0</v>
          </cell>
          <cell r="CW226">
            <v>-0.1</v>
          </cell>
        </row>
        <row r="227">
          <cell r="B227">
            <v>4598</v>
          </cell>
          <cell r="C227">
            <v>4689</v>
          </cell>
          <cell r="D227">
            <v>9278</v>
          </cell>
          <cell r="E227">
            <v>23176</v>
          </cell>
          <cell r="F227">
            <v>9535</v>
          </cell>
          <cell r="G227">
            <v>32712</v>
          </cell>
          <cell r="H227">
            <v>1639</v>
          </cell>
          <cell r="I227">
            <v>8818</v>
          </cell>
          <cell r="J227">
            <v>10469</v>
          </cell>
          <cell r="K227">
            <v>5767</v>
          </cell>
          <cell r="L227">
            <v>20395</v>
          </cell>
          <cell r="M227">
            <v>26080</v>
          </cell>
          <cell r="N227">
            <v>12323</v>
          </cell>
          <cell r="O227">
            <v>21604</v>
          </cell>
          <cell r="P227">
            <v>19025</v>
          </cell>
          <cell r="Q227">
            <v>25274</v>
          </cell>
          <cell r="R227">
            <v>3324</v>
          </cell>
          <cell r="S227">
            <v>7462</v>
          </cell>
          <cell r="T227">
            <v>34697</v>
          </cell>
          <cell r="U227">
            <v>361197</v>
          </cell>
          <cell r="V227">
            <v>27712</v>
          </cell>
          <cell r="W227">
            <v>408</v>
          </cell>
          <cell r="X227">
            <v>389276</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X227">
            <v>0.7</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U227">
            <v>0</v>
          </cell>
          <cell r="CV227">
            <v>0</v>
          </cell>
          <cell r="CW227">
            <v>0</v>
          </cell>
        </row>
        <row r="228">
          <cell r="B228">
            <v>4761</v>
          </cell>
          <cell r="C228">
            <v>4813</v>
          </cell>
          <cell r="D228">
            <v>9566</v>
          </cell>
          <cell r="E228">
            <v>23473</v>
          </cell>
          <cell r="F228">
            <v>10093</v>
          </cell>
          <cell r="G228">
            <v>33551</v>
          </cell>
          <cell r="H228">
            <v>1765</v>
          </cell>
          <cell r="I228">
            <v>9472</v>
          </cell>
          <cell r="J228">
            <v>11257</v>
          </cell>
          <cell r="K228">
            <v>5684</v>
          </cell>
          <cell r="L228">
            <v>21294</v>
          </cell>
          <cell r="M228">
            <v>26865</v>
          </cell>
          <cell r="N228">
            <v>12997</v>
          </cell>
          <cell r="O228">
            <v>21630</v>
          </cell>
          <cell r="P228">
            <v>19149</v>
          </cell>
          <cell r="Q228">
            <v>25441</v>
          </cell>
          <cell r="R228">
            <v>3338</v>
          </cell>
          <cell r="S228">
            <v>7194</v>
          </cell>
          <cell r="T228">
            <v>34736</v>
          </cell>
          <cell r="U228">
            <v>378447</v>
          </cell>
          <cell r="V228">
            <v>29360</v>
          </cell>
          <cell r="W228">
            <v>714</v>
          </cell>
          <cell r="X228">
            <v>408419</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X228">
            <v>0.7</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U228">
            <v>0</v>
          </cell>
          <cell r="CV228">
            <v>0</v>
          </cell>
          <cell r="CW228">
            <v>0.1</v>
          </cell>
        </row>
        <row r="229">
          <cell r="B229">
            <v>4716</v>
          </cell>
          <cell r="C229">
            <v>4588</v>
          </cell>
          <cell r="D229">
            <v>9305</v>
          </cell>
          <cell r="E229">
            <v>23627</v>
          </cell>
          <cell r="F229">
            <v>9323</v>
          </cell>
          <cell r="G229">
            <v>32958</v>
          </cell>
          <cell r="H229">
            <v>1658</v>
          </cell>
          <cell r="I229">
            <v>9352</v>
          </cell>
          <cell r="J229">
            <v>11018</v>
          </cell>
          <cell r="K229">
            <v>5529</v>
          </cell>
          <cell r="L229">
            <v>18056</v>
          </cell>
          <cell r="M229">
            <v>23608</v>
          </cell>
          <cell r="N229">
            <v>12476</v>
          </cell>
          <cell r="O229">
            <v>22175</v>
          </cell>
          <cell r="P229">
            <v>19263</v>
          </cell>
          <cell r="Q229">
            <v>25761</v>
          </cell>
          <cell r="R229">
            <v>3247</v>
          </cell>
          <cell r="S229">
            <v>6792</v>
          </cell>
          <cell r="T229">
            <v>34769</v>
          </cell>
          <cell r="U229">
            <v>355955</v>
          </cell>
          <cell r="V229">
            <v>26575</v>
          </cell>
          <cell r="W229">
            <v>-2917</v>
          </cell>
          <cell r="X229">
            <v>379642</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X229">
            <v>0.7</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U229">
            <v>0</v>
          </cell>
          <cell r="CV229">
            <v>0</v>
          </cell>
          <cell r="CW229">
            <v>-0.1</v>
          </cell>
        </row>
        <row r="230">
          <cell r="B230">
            <v>4882</v>
          </cell>
          <cell r="C230">
            <v>5097</v>
          </cell>
          <cell r="D230">
            <v>9962</v>
          </cell>
          <cell r="E230">
            <v>23895</v>
          </cell>
          <cell r="F230">
            <v>9835</v>
          </cell>
          <cell r="G230">
            <v>33727</v>
          </cell>
          <cell r="H230">
            <v>1712</v>
          </cell>
          <cell r="I230">
            <v>9910</v>
          </cell>
          <cell r="J230">
            <v>11627</v>
          </cell>
          <cell r="K230">
            <v>6332</v>
          </cell>
          <cell r="L230">
            <v>19848</v>
          </cell>
          <cell r="M230">
            <v>26244</v>
          </cell>
          <cell r="N230">
            <v>12893</v>
          </cell>
          <cell r="O230">
            <v>21910</v>
          </cell>
          <cell r="P230">
            <v>19367</v>
          </cell>
          <cell r="Q230">
            <v>26275</v>
          </cell>
          <cell r="R230">
            <v>3210</v>
          </cell>
          <cell r="S230">
            <v>7234</v>
          </cell>
          <cell r="T230">
            <v>34795</v>
          </cell>
          <cell r="U230">
            <v>370487</v>
          </cell>
          <cell r="V230">
            <v>27192</v>
          </cell>
          <cell r="W230">
            <v>1795</v>
          </cell>
          <cell r="X230">
            <v>399561</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X230">
            <v>0.7</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U230">
            <v>0</v>
          </cell>
          <cell r="CV230">
            <v>0.1</v>
          </cell>
          <cell r="CW230">
            <v>0</v>
          </cell>
        </row>
        <row r="231">
          <cell r="B231">
            <v>4912</v>
          </cell>
          <cell r="C231">
            <v>4880</v>
          </cell>
          <cell r="D231">
            <v>9786</v>
          </cell>
          <cell r="E231">
            <v>24285</v>
          </cell>
          <cell r="F231">
            <v>9730</v>
          </cell>
          <cell r="G231">
            <v>34015</v>
          </cell>
          <cell r="H231">
            <v>1706</v>
          </cell>
          <cell r="I231">
            <v>9698</v>
          </cell>
          <cell r="J231">
            <v>11414</v>
          </cell>
          <cell r="K231">
            <v>5945</v>
          </cell>
          <cell r="L231">
            <v>19794</v>
          </cell>
          <cell r="M231">
            <v>25747</v>
          </cell>
          <cell r="N231">
            <v>12809</v>
          </cell>
          <cell r="O231">
            <v>21464</v>
          </cell>
          <cell r="P231">
            <v>19421</v>
          </cell>
          <cell r="Q231">
            <v>26826</v>
          </cell>
          <cell r="R231">
            <v>3316</v>
          </cell>
          <cell r="S231">
            <v>7578</v>
          </cell>
          <cell r="T231">
            <v>34796</v>
          </cell>
          <cell r="U231">
            <v>370817</v>
          </cell>
          <cell r="V231">
            <v>28585</v>
          </cell>
          <cell r="W231">
            <v>16</v>
          </cell>
          <cell r="X231">
            <v>399395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X231">
            <v>0.2</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U231">
            <v>0.1</v>
          </cell>
          <cell r="CV231">
            <v>-0.1</v>
          </cell>
          <cell r="CW231">
            <v>0.1</v>
          </cell>
        </row>
        <row r="232">
          <cell r="B232">
            <v>5228</v>
          </cell>
          <cell r="C232">
            <v>5020</v>
          </cell>
          <cell r="D232">
            <v>10251</v>
          </cell>
          <cell r="E232">
            <v>24550</v>
          </cell>
          <cell r="F232">
            <v>10266</v>
          </cell>
          <cell r="G232">
            <v>34819</v>
          </cell>
          <cell r="H232">
            <v>1682</v>
          </cell>
          <cell r="I232">
            <v>9860</v>
          </cell>
          <cell r="J232">
            <v>11549</v>
          </cell>
          <cell r="K232">
            <v>6398</v>
          </cell>
          <cell r="L232">
            <v>20256</v>
          </cell>
          <cell r="M232">
            <v>26652</v>
          </cell>
          <cell r="N232">
            <v>13342</v>
          </cell>
          <cell r="O232">
            <v>21682</v>
          </cell>
          <cell r="P232">
            <v>19549</v>
          </cell>
          <cell r="Q232">
            <v>27135</v>
          </cell>
          <cell r="R232">
            <v>3477</v>
          </cell>
          <cell r="S232">
            <v>7213</v>
          </cell>
          <cell r="T232">
            <v>34867</v>
          </cell>
          <cell r="U232">
            <v>386611</v>
          </cell>
          <cell r="V232">
            <v>29926</v>
          </cell>
          <cell r="W232">
            <v>517</v>
          </cell>
          <cell r="X232">
            <v>417006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X232">
            <v>0.5</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U232">
            <v>-0.1</v>
          </cell>
          <cell r="CV232">
            <v>0</v>
          </cell>
          <cell r="CW232">
            <v>0</v>
          </cell>
        </row>
        <row r="233">
          <cell r="B233">
            <v>5241</v>
          </cell>
          <cell r="C233">
            <v>4952</v>
          </cell>
          <cell r="D233">
            <v>10205</v>
          </cell>
          <cell r="E233">
            <v>24856</v>
          </cell>
          <cell r="F233">
            <v>9356</v>
          </cell>
          <cell r="G233">
            <v>34207</v>
          </cell>
          <cell r="H233">
            <v>1620</v>
          </cell>
          <cell r="I233">
            <v>9666</v>
          </cell>
          <cell r="J233">
            <v>11290</v>
          </cell>
          <cell r="K233">
            <v>6140</v>
          </cell>
          <cell r="L233">
            <v>18626</v>
          </cell>
          <cell r="M233">
            <v>24761</v>
          </cell>
          <cell r="N233">
            <v>12667</v>
          </cell>
          <cell r="O233">
            <v>22158</v>
          </cell>
          <cell r="P233">
            <v>19693</v>
          </cell>
          <cell r="Q233">
            <v>27017</v>
          </cell>
          <cell r="R233">
            <v>3262</v>
          </cell>
          <cell r="S233">
            <v>7110</v>
          </cell>
          <cell r="T233">
            <v>35013</v>
          </cell>
          <cell r="U233">
            <v>364904</v>
          </cell>
          <cell r="V233">
            <v>26649</v>
          </cell>
          <cell r="W233">
            <v>-2403</v>
          </cell>
          <cell r="X233">
            <v>389205</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X233">
            <v>1</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U233">
            <v>0</v>
          </cell>
          <cell r="CV233">
            <v>-0.1</v>
          </cell>
          <cell r="CW233">
            <v>0</v>
          </cell>
        </row>
        <row r="234">
          <cell r="B234">
            <v>5266</v>
          </cell>
          <cell r="C234">
            <v>5480</v>
          </cell>
          <cell r="D234">
            <v>10727</v>
          </cell>
          <cell r="E234">
            <v>24990</v>
          </cell>
          <cell r="F234">
            <v>10208</v>
          </cell>
          <cell r="G234">
            <v>35203</v>
          </cell>
          <cell r="H234">
            <v>1693</v>
          </cell>
          <cell r="I234">
            <v>10340</v>
          </cell>
          <cell r="J234">
            <v>12033</v>
          </cell>
          <cell r="K234">
            <v>6940</v>
          </cell>
          <cell r="L234">
            <v>20624</v>
          </cell>
          <cell r="M234">
            <v>27564</v>
          </cell>
          <cell r="N234">
            <v>13380</v>
          </cell>
          <cell r="O234">
            <v>22635</v>
          </cell>
          <cell r="P234">
            <v>19853</v>
          </cell>
          <cell r="Q234">
            <v>27625</v>
          </cell>
          <cell r="R234">
            <v>3252</v>
          </cell>
          <cell r="S234">
            <v>7357</v>
          </cell>
          <cell r="T234">
            <v>35237</v>
          </cell>
          <cell r="U234">
            <v>379149</v>
          </cell>
          <cell r="V234">
            <v>27283</v>
          </cell>
          <cell r="W234">
            <v>1870</v>
          </cell>
          <cell r="X234">
            <v>408366</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X234">
            <v>0.4</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U234">
            <v>-0.1</v>
          </cell>
          <cell r="CV234">
            <v>0.1</v>
          </cell>
          <cell r="CW234">
            <v>-0.1</v>
          </cell>
        </row>
        <row r="235">
          <cell r="B235">
            <v>5384</v>
          </cell>
          <cell r="C235">
            <v>5248</v>
          </cell>
          <cell r="D235">
            <v>10626</v>
          </cell>
          <cell r="E235">
            <v>25131</v>
          </cell>
          <cell r="F235">
            <v>9949</v>
          </cell>
          <cell r="G235">
            <v>35079</v>
          </cell>
          <cell r="H235">
            <v>1643</v>
          </cell>
          <cell r="I235">
            <v>10676</v>
          </cell>
          <cell r="J235">
            <v>12317</v>
          </cell>
          <cell r="K235">
            <v>6327</v>
          </cell>
          <cell r="L235">
            <v>20596</v>
          </cell>
          <cell r="M235">
            <v>26891</v>
          </cell>
          <cell r="N235">
            <v>13313</v>
          </cell>
          <cell r="O235">
            <v>22500</v>
          </cell>
          <cell r="P235">
            <v>20038</v>
          </cell>
          <cell r="Q235">
            <v>28171</v>
          </cell>
          <cell r="R235">
            <v>3385</v>
          </cell>
          <cell r="S235">
            <v>7470</v>
          </cell>
          <cell r="T235">
            <v>35528</v>
          </cell>
          <cell r="U235">
            <v>381762</v>
          </cell>
          <cell r="V235">
            <v>28742</v>
          </cell>
          <cell r="W235">
            <v>-219</v>
          </cell>
          <cell r="X235">
            <v>410278</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X235">
            <v>0.7</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U235">
            <v>0.1</v>
          </cell>
          <cell r="CV235">
            <v>-0.1</v>
          </cell>
          <cell r="CW235">
            <v>0.1</v>
          </cell>
        </row>
        <row r="236">
          <cell r="B236">
            <v>5703</v>
          </cell>
          <cell r="C236">
            <v>5639</v>
          </cell>
          <cell r="D236">
            <v>11336</v>
          </cell>
          <cell r="E236">
            <v>25365</v>
          </cell>
          <cell r="F236">
            <v>10488</v>
          </cell>
          <cell r="G236">
            <v>35863</v>
          </cell>
          <cell r="H236">
            <v>1785</v>
          </cell>
          <cell r="I236">
            <v>11129</v>
          </cell>
          <cell r="J236">
            <v>12914</v>
          </cell>
          <cell r="K236">
            <v>6769</v>
          </cell>
          <cell r="L236">
            <v>21118</v>
          </cell>
          <cell r="M236">
            <v>27882</v>
          </cell>
          <cell r="N236">
            <v>13698</v>
          </cell>
          <cell r="O236">
            <v>22135</v>
          </cell>
          <cell r="P236">
            <v>20168</v>
          </cell>
          <cell r="Q236">
            <v>28100</v>
          </cell>
          <cell r="R236">
            <v>3579</v>
          </cell>
          <cell r="S236">
            <v>7429</v>
          </cell>
          <cell r="T236">
            <v>35788</v>
          </cell>
          <cell r="U236">
            <v>396674</v>
          </cell>
          <cell r="V236">
            <v>30641</v>
          </cell>
          <cell r="W236">
            <v>521</v>
          </cell>
          <cell r="X236">
            <v>427795</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X236">
            <v>0.5</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U236">
            <v>-0.1</v>
          </cell>
          <cell r="CV236">
            <v>0.2</v>
          </cell>
          <cell r="CW236">
            <v>0</v>
          </cell>
        </row>
        <row r="237">
          <cell r="B237">
            <v>5629</v>
          </cell>
          <cell r="C237">
            <v>5222</v>
          </cell>
          <cell r="D237">
            <v>10860</v>
          </cell>
          <cell r="E237">
            <v>25679</v>
          </cell>
          <cell r="F237">
            <v>9712</v>
          </cell>
          <cell r="G237">
            <v>35376</v>
          </cell>
          <cell r="H237">
            <v>1788</v>
          </cell>
          <cell r="I237">
            <v>10456</v>
          </cell>
          <cell r="J237">
            <v>12244</v>
          </cell>
          <cell r="K237">
            <v>6300</v>
          </cell>
          <cell r="L237">
            <v>18862</v>
          </cell>
          <cell r="M237">
            <v>25191</v>
          </cell>
          <cell r="N237">
            <v>12917</v>
          </cell>
          <cell r="O237">
            <v>23160</v>
          </cell>
          <cell r="P237">
            <v>20284</v>
          </cell>
          <cell r="Q237">
            <v>27681</v>
          </cell>
          <cell r="R237">
            <v>3444</v>
          </cell>
          <cell r="S237">
            <v>6887</v>
          </cell>
          <cell r="T237">
            <v>36031</v>
          </cell>
          <cell r="U237">
            <v>374154</v>
          </cell>
          <cell r="V237">
            <v>28104</v>
          </cell>
          <cell r="W237">
            <v>-2555</v>
          </cell>
          <cell r="X237">
            <v>399709</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X237">
            <v>0.8</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U237">
            <v>0.1</v>
          </cell>
          <cell r="CV237">
            <v>-0.1</v>
          </cell>
          <cell r="CW237">
            <v>0</v>
          </cell>
        </row>
        <row r="238">
          <cell r="B238">
            <v>5747</v>
          </cell>
          <cell r="C238">
            <v>5505</v>
          </cell>
          <cell r="D238">
            <v>11254</v>
          </cell>
          <cell r="E238">
            <v>25905</v>
          </cell>
          <cell r="F238">
            <v>10734</v>
          </cell>
          <cell r="G238">
            <v>36647</v>
          </cell>
          <cell r="H238">
            <v>1719</v>
          </cell>
          <cell r="I238">
            <v>11401</v>
          </cell>
          <cell r="J238">
            <v>13122</v>
          </cell>
          <cell r="K238">
            <v>6972</v>
          </cell>
          <cell r="L238">
            <v>21592</v>
          </cell>
          <cell r="M238">
            <v>28574</v>
          </cell>
          <cell r="N238">
            <v>13644</v>
          </cell>
          <cell r="O238">
            <v>23333</v>
          </cell>
          <cell r="P238">
            <v>20384</v>
          </cell>
          <cell r="Q238">
            <v>29109</v>
          </cell>
          <cell r="R238">
            <v>3404</v>
          </cell>
          <cell r="S238">
            <v>7389</v>
          </cell>
          <cell r="T238">
            <v>36255</v>
          </cell>
          <cell r="U238">
            <v>390182</v>
          </cell>
          <cell r="V238">
            <v>29344</v>
          </cell>
          <cell r="W238">
            <v>2253</v>
          </cell>
          <cell r="X238">
            <v>421822</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X238">
            <v>0.7</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U238">
            <v>0</v>
          </cell>
          <cell r="CV238">
            <v>0.1</v>
          </cell>
          <cell r="CW238">
            <v>0</v>
          </cell>
        </row>
        <row r="239">
          <cell r="B239">
            <v>5938</v>
          </cell>
          <cell r="C239">
            <v>5070</v>
          </cell>
          <cell r="D239">
            <v>11007</v>
          </cell>
          <cell r="E239">
            <v>25979</v>
          </cell>
          <cell r="F239">
            <v>10502</v>
          </cell>
          <cell r="G239">
            <v>36482</v>
          </cell>
          <cell r="H239">
            <v>1720</v>
          </cell>
          <cell r="I239">
            <v>10701</v>
          </cell>
          <cell r="J239">
            <v>12422</v>
          </cell>
          <cell r="K239">
            <v>6555</v>
          </cell>
          <cell r="L239">
            <v>21619</v>
          </cell>
          <cell r="M239">
            <v>28178</v>
          </cell>
          <cell r="N239">
            <v>13441</v>
          </cell>
          <cell r="O239">
            <v>22998</v>
          </cell>
          <cell r="P239">
            <v>20459</v>
          </cell>
          <cell r="Q239">
            <v>29636</v>
          </cell>
          <cell r="R239">
            <v>3488</v>
          </cell>
          <cell r="S239">
            <v>7210</v>
          </cell>
          <cell r="T239">
            <v>36461</v>
          </cell>
          <cell r="U239">
            <v>388036</v>
          </cell>
          <cell r="V239">
            <v>29933</v>
          </cell>
          <cell r="W239">
            <v>-29</v>
          </cell>
          <cell r="X239">
            <v>417941</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X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U239">
            <v>0.1</v>
          </cell>
          <cell r="CV239">
            <v>-0.1</v>
          </cell>
          <cell r="CW239">
            <v>0.1</v>
          </cell>
        </row>
        <row r="240">
          <cell r="B240">
            <v>6274</v>
          </cell>
          <cell r="C240">
            <v>5252</v>
          </cell>
          <cell r="D240">
            <v>11526</v>
          </cell>
          <cell r="E240">
            <v>26330</v>
          </cell>
          <cell r="F240">
            <v>10907</v>
          </cell>
          <cell r="G240">
            <v>37237</v>
          </cell>
          <cell r="H240">
            <v>1965</v>
          </cell>
          <cell r="I240">
            <v>11224</v>
          </cell>
          <cell r="J240">
            <v>13189</v>
          </cell>
          <cell r="K240">
            <v>7362</v>
          </cell>
          <cell r="L240">
            <v>22313</v>
          </cell>
          <cell r="M240">
            <v>29677</v>
          </cell>
          <cell r="N240">
            <v>13491</v>
          </cell>
          <cell r="O240">
            <v>23414</v>
          </cell>
          <cell r="P240">
            <v>20552</v>
          </cell>
          <cell r="Q240">
            <v>29817</v>
          </cell>
          <cell r="R240">
            <v>3610</v>
          </cell>
          <cell r="S240">
            <v>7452</v>
          </cell>
          <cell r="T240">
            <v>36662</v>
          </cell>
          <cell r="U240">
            <v>408580</v>
          </cell>
          <cell r="V240">
            <v>31165</v>
          </cell>
          <cell r="W240">
            <v>-972</v>
          </cell>
          <cell r="X240">
            <v>438772</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X240">
            <v>0.9</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U240">
            <v>-0.1</v>
          </cell>
          <cell r="CV240">
            <v>0.3</v>
          </cell>
          <cell r="CW240">
            <v>0</v>
          </cell>
        </row>
        <row r="241">
          <cell r="B241">
            <v>5995</v>
          </cell>
          <cell r="C241">
            <v>5000</v>
          </cell>
          <cell r="D241">
            <v>10995</v>
          </cell>
          <cell r="E241">
            <v>26655</v>
          </cell>
          <cell r="F241">
            <v>10163</v>
          </cell>
          <cell r="G241">
            <v>36818</v>
          </cell>
          <cell r="H241">
            <v>1848</v>
          </cell>
          <cell r="I241">
            <v>10980</v>
          </cell>
          <cell r="J241">
            <v>12828</v>
          </cell>
          <cell r="K241">
            <v>6846</v>
          </cell>
          <cell r="L241">
            <v>19936</v>
          </cell>
          <cell r="M241">
            <v>26781</v>
          </cell>
          <cell r="N241">
            <v>12899</v>
          </cell>
          <cell r="O241">
            <v>23222</v>
          </cell>
          <cell r="P241">
            <v>20654</v>
          </cell>
          <cell r="Q241">
            <v>29868</v>
          </cell>
          <cell r="R241">
            <v>3447</v>
          </cell>
          <cell r="S241">
            <v>6732</v>
          </cell>
          <cell r="T241">
            <v>36870</v>
          </cell>
          <cell r="U241">
            <v>383867</v>
          </cell>
          <cell r="V241">
            <v>27910</v>
          </cell>
          <cell r="W241">
            <v>-4706</v>
          </cell>
          <cell r="X241">
            <v>407071</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X241">
            <v>0.8</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U241">
            <v>0.1</v>
          </cell>
          <cell r="CV241">
            <v>-0.2</v>
          </cell>
          <cell r="CW241">
            <v>0.1</v>
          </cell>
        </row>
        <row r="242">
          <cell r="B242">
            <v>6224</v>
          </cell>
          <cell r="C242">
            <v>5387</v>
          </cell>
          <cell r="D242">
            <v>11611</v>
          </cell>
          <cell r="E242">
            <v>26939</v>
          </cell>
          <cell r="F242">
            <v>11473</v>
          </cell>
          <cell r="G242">
            <v>38413</v>
          </cell>
          <cell r="H242">
            <v>1982</v>
          </cell>
          <cell r="I242">
            <v>11349</v>
          </cell>
          <cell r="J242">
            <v>13331</v>
          </cell>
          <cell r="K242">
            <v>8043</v>
          </cell>
          <cell r="L242">
            <v>22200</v>
          </cell>
          <cell r="M242">
            <v>30238</v>
          </cell>
          <cell r="N242">
            <v>13678</v>
          </cell>
          <cell r="O242">
            <v>23386</v>
          </cell>
          <cell r="P242">
            <v>20763</v>
          </cell>
          <cell r="Q242">
            <v>30462</v>
          </cell>
          <cell r="R242">
            <v>3380</v>
          </cell>
          <cell r="S242">
            <v>6967</v>
          </cell>
          <cell r="T242">
            <v>37086</v>
          </cell>
          <cell r="U242">
            <v>400193</v>
          </cell>
          <cell r="V242">
            <v>29224</v>
          </cell>
          <cell r="W242">
            <v>1282</v>
          </cell>
          <cell r="X242">
            <v>430699</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X242">
            <v>0.7</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U242">
            <v>0</v>
          </cell>
          <cell r="CV242">
            <v>0.3</v>
          </cell>
          <cell r="CW242">
            <v>-0.1</v>
          </cell>
        </row>
        <row r="243">
          <cell r="B243">
            <v>6124</v>
          </cell>
          <cell r="C243">
            <v>5096</v>
          </cell>
          <cell r="D243">
            <v>11220</v>
          </cell>
          <cell r="E243">
            <v>27039</v>
          </cell>
          <cell r="F243">
            <v>11420</v>
          </cell>
          <cell r="G243">
            <v>38460</v>
          </cell>
          <cell r="H243">
            <v>2126</v>
          </cell>
          <cell r="I243">
            <v>10596</v>
          </cell>
          <cell r="J243">
            <v>12722</v>
          </cell>
          <cell r="K243">
            <v>7810</v>
          </cell>
          <cell r="L243">
            <v>22072</v>
          </cell>
          <cell r="M243">
            <v>29877</v>
          </cell>
          <cell r="N243">
            <v>13759</v>
          </cell>
          <cell r="O243">
            <v>23300</v>
          </cell>
          <cell r="P243">
            <v>20877</v>
          </cell>
          <cell r="Q243">
            <v>31270</v>
          </cell>
          <cell r="R243">
            <v>3508</v>
          </cell>
          <cell r="S243">
            <v>7326</v>
          </cell>
          <cell r="T243">
            <v>37305</v>
          </cell>
          <cell r="U243">
            <v>400804</v>
          </cell>
          <cell r="V243">
            <v>31347</v>
          </cell>
          <cell r="W243">
            <v>-1854</v>
          </cell>
          <cell r="X243">
            <v>430297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X243">
            <v>0.4</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U243">
            <v>0</v>
          </cell>
          <cell r="CV243">
            <v>1.8</v>
          </cell>
          <cell r="CW243">
            <v>0.1</v>
          </cell>
        </row>
        <row r="244">
          <cell r="B244">
            <v>6621</v>
          </cell>
          <cell r="C244">
            <v>5380</v>
          </cell>
          <cell r="D244">
            <v>12001</v>
          </cell>
          <cell r="E244">
            <v>27065</v>
          </cell>
          <cell r="F244">
            <v>11696</v>
          </cell>
          <cell r="G244">
            <v>38761</v>
          </cell>
          <cell r="H244">
            <v>2278</v>
          </cell>
          <cell r="I244">
            <v>11255</v>
          </cell>
          <cell r="J244">
            <v>13533</v>
          </cell>
          <cell r="K244">
            <v>8766</v>
          </cell>
          <cell r="L244">
            <v>22019</v>
          </cell>
          <cell r="M244">
            <v>30777</v>
          </cell>
          <cell r="N244">
            <v>13972</v>
          </cell>
          <cell r="O244">
            <v>23418</v>
          </cell>
          <cell r="P244">
            <v>20988</v>
          </cell>
          <cell r="Q244">
            <v>31730</v>
          </cell>
          <cell r="R244">
            <v>3715</v>
          </cell>
          <cell r="S244">
            <v>7414</v>
          </cell>
          <cell r="T244">
            <v>37523</v>
          </cell>
          <cell r="U244">
            <v>416196</v>
          </cell>
          <cell r="V244">
            <v>32575</v>
          </cell>
          <cell r="W244">
            <v>-386</v>
          </cell>
          <cell r="X244">
            <v>448385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X244">
            <v>0.4</v>
          </cell>
          <cell r="BY244">
            <v>0</v>
          </cell>
          <cell r="BZ244">
            <v>0.4</v>
          </cell>
        </row>
      </sheetData>
      <sheetData sheetId="17">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A11">
            <v>32387</v>
          </cell>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A12">
            <v>32478</v>
          </cell>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A13">
            <v>32568</v>
          </cell>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A14">
            <v>32660</v>
          </cell>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A15">
            <v>32752</v>
          </cell>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A16">
            <v>32843</v>
          </cell>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A17">
            <v>32933</v>
          </cell>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A18">
            <v>33025</v>
          </cell>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A19">
            <v>33117</v>
          </cell>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A20">
            <v>33208</v>
          </cell>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A21">
            <v>33298</v>
          </cell>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A22">
            <v>33390</v>
          </cell>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A23">
            <v>33482</v>
          </cell>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A24">
            <v>33573</v>
          </cell>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A25">
            <v>33664</v>
          </cell>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A26">
            <v>33756</v>
          </cell>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A27">
            <v>33848</v>
          </cell>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A28">
            <v>33939</v>
          </cell>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A29">
            <v>34029</v>
          </cell>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A30">
            <v>34121</v>
          </cell>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A31">
            <v>34213</v>
          </cell>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A32">
            <v>34304</v>
          </cell>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A33">
            <v>34394</v>
          </cell>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A34">
            <v>34486</v>
          </cell>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A35">
            <v>34578</v>
          </cell>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A36">
            <v>34669</v>
          </cell>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A37">
            <v>34759</v>
          </cell>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A38">
            <v>34851</v>
          </cell>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A39">
            <v>34943</v>
          </cell>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A40">
            <v>35034</v>
          </cell>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A41">
            <v>35125</v>
          </cell>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A42">
            <v>35217</v>
          </cell>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A43">
            <v>35309</v>
          </cell>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A44">
            <v>35400</v>
          </cell>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A45">
            <v>35490</v>
          </cell>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A46">
            <v>35582</v>
          </cell>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A47">
            <v>35674</v>
          </cell>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A48">
            <v>35765</v>
          </cell>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A49">
            <v>35855</v>
          </cell>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A50">
            <v>35947</v>
          </cell>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A51">
            <v>36039</v>
          </cell>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A52">
            <v>36130</v>
          </cell>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A53">
            <v>36220</v>
          </cell>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A54">
            <v>36312</v>
          </cell>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A55">
            <v>36404</v>
          </cell>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A56">
            <v>36495</v>
          </cell>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A57">
            <v>36586</v>
          </cell>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A58">
            <v>36678</v>
          </cell>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A59">
            <v>36770</v>
          </cell>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A60">
            <v>36861</v>
          </cell>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A61">
            <v>36951</v>
          </cell>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A62">
            <v>37043</v>
          </cell>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A63">
            <v>37135</v>
          </cell>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A64">
            <v>37226</v>
          </cell>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A65">
            <v>37316</v>
          </cell>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A66">
            <v>37408</v>
          </cell>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A67">
            <v>37500</v>
          </cell>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A68">
            <v>37591</v>
          </cell>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A69">
            <v>37681</v>
          </cell>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A70">
            <v>37773</v>
          </cell>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A71">
            <v>37865</v>
          </cell>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A72">
            <v>37956</v>
          </cell>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A73">
            <v>38047</v>
          </cell>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A74">
            <v>38139</v>
          </cell>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A75">
            <v>38231</v>
          </cell>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A76">
            <v>38322</v>
          </cell>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A77">
            <v>38412</v>
          </cell>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A78">
            <v>38504</v>
          </cell>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A79">
            <v>38596</v>
          </cell>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A80">
            <v>38687</v>
          </cell>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A81">
            <v>38777</v>
          </cell>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A82">
            <v>38869</v>
          </cell>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A83">
            <v>38961</v>
          </cell>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A84">
            <v>39052</v>
          </cell>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A85">
            <v>39142</v>
          </cell>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A86">
            <v>39234</v>
          </cell>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A87">
            <v>39326</v>
          </cell>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A88">
            <v>39417</v>
          </cell>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A89">
            <v>39508</v>
          </cell>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A90">
            <v>39600</v>
          </cell>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A91">
            <v>39692</v>
          </cell>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A92">
            <v>39783</v>
          </cell>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A93">
            <v>39873</v>
          </cell>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A94">
            <v>39965</v>
          </cell>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A95">
            <v>40057</v>
          </cell>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A96">
            <v>40148</v>
          </cell>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A97">
            <v>40238</v>
          </cell>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A98">
            <v>40330</v>
          </cell>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A99">
            <v>40422</v>
          </cell>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A100">
            <v>40513</v>
          </cell>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A101">
            <v>40603</v>
          </cell>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A102">
            <v>40695</v>
          </cell>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A103">
            <v>40787</v>
          </cell>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A104">
            <v>40878</v>
          </cell>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A105">
            <v>40969</v>
          </cell>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A106">
            <v>41061</v>
          </cell>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A107">
            <v>41153</v>
          </cell>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A108">
            <v>41244</v>
          </cell>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A109">
            <v>41334</v>
          </cell>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A110">
            <v>41426</v>
          </cell>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A111">
            <v>41518</v>
          </cell>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A112">
            <v>41609</v>
          </cell>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A113">
            <v>41699</v>
          </cell>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A114">
            <v>41791</v>
          </cell>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A115">
            <v>41883</v>
          </cell>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A116">
            <v>41974</v>
          </cell>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A117">
            <v>42064</v>
          </cell>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A118">
            <v>42156</v>
          </cell>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A119">
            <v>42248</v>
          </cell>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A120">
            <v>42339</v>
          </cell>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A121">
            <v>42430</v>
          </cell>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A122">
            <v>42522</v>
          </cell>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A123">
            <v>42614</v>
          </cell>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A124">
            <v>42705</v>
          </cell>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A125">
            <v>42795</v>
          </cell>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A126">
            <v>42887</v>
          </cell>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A127">
            <v>42979</v>
          </cell>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A128">
            <v>43070</v>
          </cell>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18">
        <row r="1">
          <cell r="B1" t="str">
            <v>Operating Surplus</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 sheetId="69">
        <row r="1">
          <cell r="P1" t="str">
            <v>Foreign control of enterprises by controlling countries (from 2008 onwards) [fats_g1b_08]</v>
          </cell>
        </row>
      </sheetData>
      <sheetData sheetId="70">
        <row r="1">
          <cell r="A1" t="e">
            <v>#NAME?</v>
          </cell>
        </row>
      </sheetData>
      <sheetData sheetId="71"/>
      <sheetData sheetId="72">
        <row r="61">
          <cell r="D61">
            <v>1447.3760537067544</v>
          </cell>
        </row>
      </sheetData>
      <sheetData sheetId="73">
        <row r="9">
          <cell r="H9">
            <v>372.02600000000001</v>
          </cell>
        </row>
      </sheetData>
      <sheetData sheetId="74">
        <row r="6">
          <cell r="Y6">
            <v>178188099</v>
          </cell>
        </row>
      </sheetData>
      <sheetData sheetId="75">
        <row r="1">
          <cell r="A1" t="str">
            <v>2015 with imputations</v>
          </cell>
        </row>
      </sheetData>
      <sheetData sheetId="76">
        <row r="9">
          <cell r="O9">
            <v>3037.7994719475491</v>
          </cell>
        </row>
      </sheetData>
      <sheetData sheetId="77"/>
      <sheetData sheetId="78">
        <row r="4">
          <cell r="L4" t="str">
            <v>Weighted corporate share</v>
          </cell>
        </row>
      </sheetData>
      <sheetData sheetId="79">
        <row r="1">
          <cell r="A1" t="str">
            <v>ISO 3166 alpha-3 code</v>
          </cell>
        </row>
      </sheetData>
      <sheetData sheetId="80">
        <row r="1">
          <cell r="A1" t="str">
            <v>Table 1A: Country-by-Country Report (Form 8975): Tax Jurisdiction Information (Schedule A: Part I) by Major Geographic Region and Selected Tax Jurisdiction, Tax Year 2016[1]</v>
          </cell>
        </row>
      </sheetData>
      <sheetData sheetId="81">
        <row r="1">
          <cell r="D1" t="str">
            <v>Country Code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s>
    <sheetDataSet>
      <sheetData sheetId="0"/>
      <sheetData sheetId="1">
        <row r="2">
          <cell r="B2" t="str">
            <v>Argentina</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row>
      </sheetData>
      <sheetData sheetId="15">
        <row r="1">
          <cell r="B1" t="str">
            <v>Agriculture, forestry and fishing (A) ;  Agriculture ;</v>
          </cell>
        </row>
        <row r="12">
          <cell r="DF12">
            <v>1.1000000000000001</v>
          </cell>
        </row>
        <row r="13">
          <cell r="DF13">
            <v>1.3</v>
          </cell>
        </row>
        <row r="14">
          <cell r="DF14">
            <v>1.3</v>
          </cell>
        </row>
        <row r="15">
          <cell r="DF15">
            <v>0.9</v>
          </cell>
        </row>
        <row r="16">
          <cell r="DF16">
            <v>0.2</v>
          </cell>
        </row>
        <row r="17">
          <cell r="DF17">
            <v>-0.5</v>
          </cell>
        </row>
        <row r="18">
          <cell r="DF18">
            <v>-0.7</v>
          </cell>
        </row>
        <row r="19">
          <cell r="DF19">
            <v>-0.2</v>
          </cell>
        </row>
        <row r="20">
          <cell r="DF20">
            <v>1.1000000000000001</v>
          </cell>
        </row>
        <row r="21">
          <cell r="DF21">
            <v>2</v>
          </cell>
        </row>
        <row r="22">
          <cell r="DF22">
            <v>1.9</v>
          </cell>
        </row>
        <row r="23">
          <cell r="DF23">
            <v>1.7</v>
          </cell>
        </row>
        <row r="24">
          <cell r="DF24">
            <v>1.3</v>
          </cell>
        </row>
        <row r="25">
          <cell r="DF25">
            <v>1.1000000000000001</v>
          </cell>
        </row>
        <row r="26">
          <cell r="DF26">
            <v>1.5</v>
          </cell>
        </row>
        <row r="27">
          <cell r="DF27">
            <v>1.8</v>
          </cell>
        </row>
        <row r="28">
          <cell r="DF28">
            <v>1.9</v>
          </cell>
        </row>
        <row r="29">
          <cell r="DF29">
            <v>1.5</v>
          </cell>
        </row>
        <row r="30">
          <cell r="DF30">
            <v>1.2</v>
          </cell>
        </row>
        <row r="31">
          <cell r="DF31">
            <v>1.6</v>
          </cell>
        </row>
        <row r="32">
          <cell r="DF32">
            <v>1.9</v>
          </cell>
        </row>
        <row r="33">
          <cell r="DF33">
            <v>1.5</v>
          </cell>
        </row>
        <row r="34">
          <cell r="DF34">
            <v>1</v>
          </cell>
        </row>
        <row r="35">
          <cell r="DF35">
            <v>0.2</v>
          </cell>
        </row>
        <row r="36">
          <cell r="DF36">
            <v>-0.1</v>
          </cell>
        </row>
        <row r="37">
          <cell r="DF37">
            <v>0.4</v>
          </cell>
        </row>
        <row r="38">
          <cell r="DF38">
            <v>1.1000000000000001</v>
          </cell>
        </row>
        <row r="39">
          <cell r="DF39">
            <v>2</v>
          </cell>
        </row>
        <row r="40">
          <cell r="DF40">
            <v>2.2000000000000002</v>
          </cell>
        </row>
        <row r="41">
          <cell r="DF41">
            <v>1.9</v>
          </cell>
        </row>
        <row r="42">
          <cell r="DF42">
            <v>1.6</v>
          </cell>
        </row>
        <row r="43">
          <cell r="DF43">
            <v>0.9</v>
          </cell>
        </row>
        <row r="44">
          <cell r="DF44">
            <v>0.6</v>
          </cell>
        </row>
        <row r="45">
          <cell r="DF45">
            <v>1</v>
          </cell>
        </row>
        <row r="46">
          <cell r="DF46">
            <v>1.9</v>
          </cell>
        </row>
        <row r="47">
          <cell r="DF47">
            <v>2.5</v>
          </cell>
        </row>
        <row r="48">
          <cell r="DF48">
            <v>2</v>
          </cell>
        </row>
        <row r="49">
          <cell r="DF49">
            <v>1.2</v>
          </cell>
        </row>
        <row r="50">
          <cell r="DF50">
            <v>1.3</v>
          </cell>
        </row>
        <row r="51">
          <cell r="DF51">
            <v>1.7</v>
          </cell>
        </row>
        <row r="52">
          <cell r="DF52">
            <v>2.2999999999999998</v>
          </cell>
        </row>
        <row r="53">
          <cell r="DF53">
            <v>1.9</v>
          </cell>
        </row>
        <row r="54">
          <cell r="DF54">
            <v>1.4</v>
          </cell>
        </row>
        <row r="55">
          <cell r="DF55">
            <v>0.9</v>
          </cell>
        </row>
        <row r="56">
          <cell r="DF56">
            <v>0.4</v>
          </cell>
        </row>
        <row r="57">
          <cell r="DF57">
            <v>0.7</v>
          </cell>
        </row>
        <row r="58">
          <cell r="DF58">
            <v>1.3</v>
          </cell>
        </row>
        <row r="59">
          <cell r="DF59">
            <v>1.1000000000000001</v>
          </cell>
        </row>
        <row r="60">
          <cell r="DF60">
            <v>0.8</v>
          </cell>
        </row>
        <row r="61">
          <cell r="DF61">
            <v>0.2</v>
          </cell>
        </row>
        <row r="62">
          <cell r="DF62">
            <v>0.1</v>
          </cell>
        </row>
        <row r="63">
          <cell r="DF63">
            <v>0.8</v>
          </cell>
        </row>
        <row r="64">
          <cell r="DF64">
            <v>1.2</v>
          </cell>
        </row>
        <row r="65">
          <cell r="DF65">
            <v>1.2</v>
          </cell>
        </row>
        <row r="66">
          <cell r="DF66">
            <v>1.4</v>
          </cell>
        </row>
        <row r="67">
          <cell r="DF67">
            <v>1.4</v>
          </cell>
        </row>
        <row r="68">
          <cell r="DF68">
            <v>1</v>
          </cell>
        </row>
        <row r="69">
          <cell r="DF69">
            <v>0.3</v>
          </cell>
        </row>
        <row r="70">
          <cell r="DF70">
            <v>-0.4</v>
          </cell>
        </row>
        <row r="71">
          <cell r="DF71">
            <v>-0.4</v>
          </cell>
        </row>
        <row r="72">
          <cell r="DF72">
            <v>0.6</v>
          </cell>
        </row>
        <row r="73">
          <cell r="DF73">
            <v>1.3</v>
          </cell>
        </row>
        <row r="74">
          <cell r="DF74">
            <v>0.6</v>
          </cell>
        </row>
        <row r="75">
          <cell r="DF75">
            <v>0.2</v>
          </cell>
        </row>
        <row r="76">
          <cell r="DF76">
            <v>0.5</v>
          </cell>
        </row>
        <row r="77">
          <cell r="DF77">
            <v>1.2</v>
          </cell>
        </row>
        <row r="78">
          <cell r="DF78">
            <v>1.7</v>
          </cell>
        </row>
        <row r="79">
          <cell r="DF79">
            <v>0.9</v>
          </cell>
        </row>
        <row r="80">
          <cell r="DF80">
            <v>0.3</v>
          </cell>
        </row>
        <row r="81">
          <cell r="DF81">
            <v>0.4</v>
          </cell>
        </row>
        <row r="82">
          <cell r="DF82">
            <v>0.2</v>
          </cell>
        </row>
        <row r="83">
          <cell r="DF83">
            <v>0</v>
          </cell>
        </row>
        <row r="84">
          <cell r="DF84">
            <v>0</v>
          </cell>
        </row>
        <row r="85">
          <cell r="DF85">
            <v>0.4</v>
          </cell>
        </row>
        <row r="86">
          <cell r="DF86">
            <v>0.9</v>
          </cell>
        </row>
        <row r="87">
          <cell r="DF87">
            <v>1.4</v>
          </cell>
        </row>
        <row r="88">
          <cell r="DF88">
            <v>1.4</v>
          </cell>
        </row>
        <row r="89">
          <cell r="DF89">
            <v>0.9</v>
          </cell>
        </row>
        <row r="90">
          <cell r="DF90">
            <v>0.5</v>
          </cell>
        </row>
        <row r="91">
          <cell r="DF91">
            <v>0.6</v>
          </cell>
        </row>
        <row r="92">
          <cell r="DF92">
            <v>0.9</v>
          </cell>
        </row>
        <row r="93">
          <cell r="DF93">
            <v>0.9</v>
          </cell>
        </row>
        <row r="94">
          <cell r="DF94">
            <v>0.5</v>
          </cell>
        </row>
        <row r="95">
          <cell r="DF95">
            <v>0.7</v>
          </cell>
        </row>
        <row r="96">
          <cell r="DF96">
            <v>0.9</v>
          </cell>
        </row>
        <row r="97">
          <cell r="DF97">
            <v>1.3</v>
          </cell>
        </row>
        <row r="98">
          <cell r="DF98">
            <v>1.4</v>
          </cell>
        </row>
        <row r="99">
          <cell r="DF99">
            <v>1</v>
          </cell>
        </row>
        <row r="100">
          <cell r="DF100">
            <v>0.3</v>
          </cell>
        </row>
        <row r="101">
          <cell r="DF101">
            <v>-0.1</v>
          </cell>
        </row>
        <row r="102">
          <cell r="DF102">
            <v>-0.2</v>
          </cell>
        </row>
        <row r="103">
          <cell r="DF103">
            <v>-0.5</v>
          </cell>
        </row>
        <row r="104">
          <cell r="DF104">
            <v>-1.2</v>
          </cell>
        </row>
        <row r="105">
          <cell r="DF105">
            <v>-1</v>
          </cell>
        </row>
        <row r="106">
          <cell r="DF106">
            <v>0.3</v>
          </cell>
        </row>
        <row r="107">
          <cell r="DF107">
            <v>1.7</v>
          </cell>
        </row>
        <row r="108">
          <cell r="DF108">
            <v>2.2999999999999998</v>
          </cell>
        </row>
        <row r="109">
          <cell r="DF109">
            <v>2</v>
          </cell>
        </row>
        <row r="110">
          <cell r="DF110">
            <v>1.4</v>
          </cell>
        </row>
        <row r="111">
          <cell r="DF111">
            <v>0.9</v>
          </cell>
        </row>
        <row r="112">
          <cell r="DF112">
            <v>0.9</v>
          </cell>
        </row>
        <row r="113">
          <cell r="DF113">
            <v>1.5</v>
          </cell>
        </row>
        <row r="114">
          <cell r="DF114">
            <v>1.7</v>
          </cell>
        </row>
        <row r="115">
          <cell r="DF115">
            <v>1.3</v>
          </cell>
        </row>
        <row r="116">
          <cell r="DF116">
            <v>0.5</v>
          </cell>
        </row>
        <row r="117">
          <cell r="DF117">
            <v>0</v>
          </cell>
        </row>
        <row r="118">
          <cell r="DF118">
            <v>0.1</v>
          </cell>
        </row>
        <row r="119">
          <cell r="DF119">
            <v>0.6</v>
          </cell>
        </row>
        <row r="120">
          <cell r="DF120">
            <v>1</v>
          </cell>
        </row>
        <row r="121">
          <cell r="DF121">
            <v>1.4</v>
          </cell>
        </row>
        <row r="122">
          <cell r="DF122">
            <v>1.6</v>
          </cell>
        </row>
        <row r="123">
          <cell r="DF123">
            <v>1.8</v>
          </cell>
        </row>
        <row r="124">
          <cell r="DF124">
            <v>1.5</v>
          </cell>
        </row>
        <row r="125">
          <cell r="DF125">
            <v>0.8</v>
          </cell>
        </row>
        <row r="126">
          <cell r="DF126">
            <v>0.4</v>
          </cell>
        </row>
        <row r="127">
          <cell r="DF127">
            <v>0.7</v>
          </cell>
        </row>
        <row r="128">
          <cell r="DF128">
            <v>1.2</v>
          </cell>
        </row>
        <row r="129">
          <cell r="DF129">
            <v>1.6</v>
          </cell>
        </row>
        <row r="130">
          <cell r="DF130">
            <v>1.4</v>
          </cell>
        </row>
        <row r="131">
          <cell r="DF131">
            <v>0.9</v>
          </cell>
        </row>
        <row r="132">
          <cell r="DF132">
            <v>0.5</v>
          </cell>
        </row>
        <row r="133">
          <cell r="DF133">
            <v>0.2</v>
          </cell>
        </row>
        <row r="134">
          <cell r="DF134">
            <v>0.2</v>
          </cell>
        </row>
        <row r="135">
          <cell r="DF135">
            <v>0</v>
          </cell>
        </row>
        <row r="136">
          <cell r="DF136">
            <v>-0.4</v>
          </cell>
        </row>
        <row r="137">
          <cell r="DF137">
            <v>-0.4</v>
          </cell>
        </row>
        <row r="138">
          <cell r="DF138">
            <v>-0.3</v>
          </cell>
        </row>
        <row r="139">
          <cell r="DF139">
            <v>0.1</v>
          </cell>
        </row>
        <row r="140">
          <cell r="DF140">
            <v>0.4</v>
          </cell>
        </row>
        <row r="141">
          <cell r="DF141">
            <v>0.5</v>
          </cell>
        </row>
        <row r="142">
          <cell r="DF142">
            <v>0.9</v>
          </cell>
        </row>
        <row r="143">
          <cell r="DF143">
            <v>1.3</v>
          </cell>
        </row>
        <row r="144">
          <cell r="DF144">
            <v>1.4</v>
          </cell>
        </row>
        <row r="145">
          <cell r="DF145">
            <v>1</v>
          </cell>
        </row>
        <row r="146">
          <cell r="DF146">
            <v>0.5</v>
          </cell>
        </row>
        <row r="147">
          <cell r="DF147">
            <v>0.7</v>
          </cell>
        </row>
        <row r="148">
          <cell r="DF148">
            <v>1.3</v>
          </cell>
        </row>
        <row r="149">
          <cell r="DF149">
            <v>1.6</v>
          </cell>
        </row>
        <row r="150">
          <cell r="DF150">
            <v>1.4</v>
          </cell>
        </row>
        <row r="151">
          <cell r="DF151">
            <v>0.9</v>
          </cell>
        </row>
        <row r="152">
          <cell r="DF152">
            <v>0.5</v>
          </cell>
        </row>
        <row r="153">
          <cell r="DF153">
            <v>0.5</v>
          </cell>
        </row>
        <row r="154">
          <cell r="DF154">
            <v>0.7</v>
          </cell>
        </row>
        <row r="155">
          <cell r="DF155">
            <v>1.1000000000000001</v>
          </cell>
        </row>
        <row r="156">
          <cell r="DF156">
            <v>1.2</v>
          </cell>
        </row>
        <row r="157">
          <cell r="DF157">
            <v>1</v>
          </cell>
        </row>
        <row r="158">
          <cell r="DF158">
            <v>0.9</v>
          </cell>
        </row>
        <row r="159">
          <cell r="DF159">
            <v>0.8</v>
          </cell>
        </row>
        <row r="160">
          <cell r="DF160">
            <v>0.9</v>
          </cell>
        </row>
        <row r="161">
          <cell r="DF161">
            <v>1.3</v>
          </cell>
        </row>
        <row r="162">
          <cell r="DF162">
            <v>1.5</v>
          </cell>
        </row>
        <row r="163">
          <cell r="DF163">
            <v>1.3</v>
          </cell>
        </row>
        <row r="164">
          <cell r="DF164">
            <v>0.9</v>
          </cell>
        </row>
        <row r="165">
          <cell r="DF165">
            <v>0.9</v>
          </cell>
        </row>
        <row r="166">
          <cell r="DF166">
            <v>1.3</v>
          </cell>
        </row>
        <row r="167">
          <cell r="DF167">
            <v>1.5</v>
          </cell>
        </row>
        <row r="168">
          <cell r="DF168">
            <v>1.3</v>
          </cell>
        </row>
        <row r="169">
          <cell r="DF169">
            <v>0.9</v>
          </cell>
        </row>
        <row r="170">
          <cell r="DF170">
            <v>0.8</v>
          </cell>
        </row>
        <row r="171">
          <cell r="DF171">
            <v>1</v>
          </cell>
        </row>
        <row r="172">
          <cell r="DF172">
            <v>1.2</v>
          </cell>
        </row>
        <row r="173">
          <cell r="DF173">
            <v>1</v>
          </cell>
        </row>
        <row r="174">
          <cell r="DF174">
            <v>0.5</v>
          </cell>
        </row>
        <row r="175">
          <cell r="DF175">
            <v>0.2</v>
          </cell>
        </row>
        <row r="176">
          <cell r="DF176">
            <v>0.2</v>
          </cell>
        </row>
        <row r="177">
          <cell r="DF177">
            <v>0.5</v>
          </cell>
        </row>
        <row r="178">
          <cell r="DF178">
            <v>1</v>
          </cell>
        </row>
        <row r="179">
          <cell r="DF179">
            <v>1.1000000000000001</v>
          </cell>
        </row>
        <row r="180">
          <cell r="DF180">
            <v>1.1000000000000001</v>
          </cell>
        </row>
        <row r="181">
          <cell r="DF181">
            <v>1.2</v>
          </cell>
        </row>
        <row r="182">
          <cell r="DF182">
            <v>1.1000000000000001</v>
          </cell>
        </row>
        <row r="183">
          <cell r="DF183">
            <v>0.8</v>
          </cell>
        </row>
        <row r="184">
          <cell r="DF184">
            <v>0.4</v>
          </cell>
        </row>
        <row r="185">
          <cell r="DF185">
            <v>0.2</v>
          </cell>
        </row>
        <row r="186">
          <cell r="DF186">
            <v>0.7</v>
          </cell>
        </row>
        <row r="187">
          <cell r="DF187">
            <v>1.2</v>
          </cell>
        </row>
        <row r="188">
          <cell r="DF188">
            <v>1.5</v>
          </cell>
        </row>
        <row r="189">
          <cell r="DF189">
            <v>1.2</v>
          </cell>
        </row>
        <row r="190">
          <cell r="DF190">
            <v>0.8</v>
          </cell>
        </row>
        <row r="191">
          <cell r="DF191">
            <v>0.7</v>
          </cell>
        </row>
        <row r="192">
          <cell r="DF192">
            <v>0.7</v>
          </cell>
        </row>
        <row r="193">
          <cell r="DF193">
            <v>0.7</v>
          </cell>
        </row>
        <row r="194">
          <cell r="DF194">
            <v>0.8</v>
          </cell>
        </row>
        <row r="195">
          <cell r="DF195">
            <v>0.8</v>
          </cell>
        </row>
        <row r="196">
          <cell r="DF196">
            <v>0.7</v>
          </cell>
        </row>
        <row r="197">
          <cell r="DF197">
            <v>0.5</v>
          </cell>
        </row>
        <row r="198">
          <cell r="DF198">
            <v>0.6</v>
          </cell>
        </row>
        <row r="199">
          <cell r="DF199">
            <v>1</v>
          </cell>
        </row>
        <row r="200">
          <cell r="DF200">
            <v>1.3</v>
          </cell>
        </row>
        <row r="201">
          <cell r="DF201">
            <v>1.2</v>
          </cell>
        </row>
        <row r="202">
          <cell r="DF202">
            <v>1</v>
          </cell>
        </row>
        <row r="203">
          <cell r="DF203">
            <v>0.9</v>
          </cell>
        </row>
        <row r="204">
          <cell r="DF204">
            <v>0.8</v>
          </cell>
        </row>
        <row r="205">
          <cell r="DF205">
            <v>0.8</v>
          </cell>
        </row>
        <row r="206">
          <cell r="DF206">
            <v>0.5</v>
          </cell>
        </row>
        <row r="207">
          <cell r="DF207">
            <v>0.3</v>
          </cell>
        </row>
        <row r="208">
          <cell r="DF208">
            <v>0.3</v>
          </cell>
        </row>
        <row r="209">
          <cell r="DF209">
            <v>0.5</v>
          </cell>
        </row>
        <row r="210">
          <cell r="DF210">
            <v>0.6</v>
          </cell>
        </row>
        <row r="211">
          <cell r="DF211">
            <v>0.6</v>
          </cell>
        </row>
        <row r="212">
          <cell r="DF212">
            <v>0.5</v>
          </cell>
        </row>
        <row r="213">
          <cell r="DF213">
            <v>0.6</v>
          </cell>
        </row>
        <row r="214">
          <cell r="DF214">
            <v>0.7</v>
          </cell>
        </row>
        <row r="215">
          <cell r="DF215">
            <v>0.7</v>
          </cell>
        </row>
        <row r="216">
          <cell r="DF216">
            <v>0.5</v>
          </cell>
        </row>
        <row r="217">
          <cell r="DF217">
            <v>0.5</v>
          </cell>
        </row>
        <row r="218">
          <cell r="DF218">
            <v>0.8</v>
          </cell>
        </row>
        <row r="219">
          <cell r="DF219">
            <v>1.1000000000000001</v>
          </cell>
        </row>
        <row r="220">
          <cell r="DF220">
            <v>1.3</v>
          </cell>
        </row>
        <row r="221">
          <cell r="DF221">
            <v>1</v>
          </cell>
        </row>
        <row r="222">
          <cell r="DF222">
            <v>0.8</v>
          </cell>
        </row>
        <row r="223">
          <cell r="DF223">
            <v>0.6</v>
          </cell>
        </row>
        <row r="224">
          <cell r="DF224">
            <v>0.4</v>
          </cell>
        </row>
        <row r="225">
          <cell r="DF225">
            <v>0.4</v>
          </cell>
        </row>
        <row r="226">
          <cell r="DF226">
            <v>0.5</v>
          </cell>
        </row>
        <row r="227">
          <cell r="DF227">
            <v>0.7</v>
          </cell>
        </row>
        <row r="228">
          <cell r="DF228">
            <v>0.8</v>
          </cell>
        </row>
        <row r="229">
          <cell r="DF229">
            <v>0.7</v>
          </cell>
        </row>
        <row r="230">
          <cell r="DF230">
            <v>0.6</v>
          </cell>
        </row>
        <row r="231">
          <cell r="DF231">
            <v>0.5</v>
          </cell>
        </row>
        <row r="232">
          <cell r="DF232">
            <v>0.6</v>
          </cell>
        </row>
        <row r="233">
          <cell r="DF233">
            <v>0.6</v>
          </cell>
        </row>
        <row r="234">
          <cell r="DF234">
            <v>0.6</v>
          </cell>
        </row>
        <row r="235">
          <cell r="DF235">
            <v>0.6</v>
          </cell>
        </row>
        <row r="236">
          <cell r="DF236">
            <v>0.8</v>
          </cell>
        </row>
        <row r="237">
          <cell r="DF237">
            <v>0.8</v>
          </cell>
        </row>
        <row r="238">
          <cell r="DF238">
            <v>0.6</v>
          </cell>
        </row>
        <row r="239">
          <cell r="DF239">
            <v>0.4</v>
          </cell>
        </row>
        <row r="240">
          <cell r="DF240">
            <v>0.4</v>
          </cell>
        </row>
        <row r="241">
          <cell r="DF241">
            <v>0.6</v>
          </cell>
        </row>
        <row r="242">
          <cell r="DF242">
            <v>0.7</v>
          </cell>
        </row>
        <row r="243">
          <cell r="DF243">
            <v>0.6</v>
          </cell>
        </row>
        <row r="244">
          <cell r="DF244">
            <v>0.6</v>
          </cell>
        </row>
      </sheetData>
      <sheetData sheetId="16">
        <row r="1">
          <cell r="B1" t="str">
            <v>Information media and telecommunications (J) ;  Telecommunications services ;</v>
          </cell>
        </row>
      </sheetData>
      <sheetData sheetId="17">
        <row r="1">
          <cell r="B1" t="str">
            <v>Gross operating surplus ;</v>
          </cell>
        </row>
      </sheetData>
      <sheetData sheetId="18">
        <row r="1">
          <cell r="B1" t="str">
            <v>Gross operating surplus ;</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Set>
  </externalBook>
</externalLink>
</file>

<file path=xl/persons/person.xml><?xml version="1.0" encoding="utf-8"?>
<personList xmlns="http://schemas.microsoft.com/office/spreadsheetml/2018/threadedcomments" xmlns:x="http://schemas.openxmlformats.org/spreadsheetml/2006/main">
  <person displayName="Gabriel Zucman" id="{51361E6D-E7F9-A340-8018-8524981561F8}" userId="S::zucman@berkeley.edu::7fa3b0bc-bf52-426c-8906-b77895a9065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6" dT="2021-08-08T16:18:55.09" personId="{51361E6D-E7F9-A340-8018-8524981561F8}" id="{E7E7A71A-441B-1043-9167-C5031B6B2DCC}">
    <text>Except Bulgaria, Croatia, Lithuania which were not OECD members</text>
  </threadedComment>
  <threadedComment ref="M53" dT="2021-08-09T01:04:53.74" personId="{51361E6D-E7F9-A340-8018-8524981561F8}" id="{00F6A0FD-3A25-104B-981B-2088059492D1}">
    <text>(gap due to corrections for SPEs etc)</text>
  </threadedComment>
  <threadedComment ref="N53" dT="2021-08-09T01:08:47.09" personId="{51361E6D-E7F9-A340-8018-8524981561F8}" id="{3A2A9E51-826C-D04E-ABC6-20968B4E5B97}">
    <text>Includes central bank profits in some cases</text>
  </threadedComment>
</ThreadedComment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
  <sheetViews>
    <sheetView workbookViewId="0">
      <selection activeCell="D21" activeCellId="1" sqref="B47 D21"/>
    </sheetView>
  </sheetViews>
  <sheetFormatPr baseColWidth="10" defaultColWidth="11" defaultRowHeight="16" x14ac:dyDescent="0.2"/>
  <cols>
    <col min="1" max="16384" width="11" style="18"/>
  </cols>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O17"/>
  <sheetViews>
    <sheetView workbookViewId="0">
      <pane xSplit="2" ySplit="1" topLeftCell="C2" activePane="bottomRight" state="frozen"/>
      <selection activeCell="D21" activeCellId="1" sqref="B47 D21"/>
      <selection pane="topRight" activeCell="D21" activeCellId="1" sqref="B47 D21"/>
      <selection pane="bottomLeft" activeCell="D21" activeCellId="1" sqref="B47 D21"/>
      <selection pane="bottomRight" activeCell="D21" activeCellId="1" sqref="B47 D21"/>
    </sheetView>
  </sheetViews>
  <sheetFormatPr baseColWidth="10" defaultColWidth="11" defaultRowHeight="16" x14ac:dyDescent="0.2"/>
  <cols>
    <col min="1" max="1" width="11" style="18" customWidth="1"/>
    <col min="2" max="2" width="17.33203125" style="18" customWidth="1"/>
    <col min="3" max="16384" width="11" style="18"/>
  </cols>
  <sheetData>
    <row r="1" spans="1:15" s="32" customFormat="1" ht="88" x14ac:dyDescent="0.2">
      <c r="C1" s="33" t="s">
        <v>823</v>
      </c>
      <c r="D1" s="33" t="s">
        <v>824</v>
      </c>
      <c r="E1" s="33" t="s">
        <v>825</v>
      </c>
      <c r="F1" s="33" t="s">
        <v>826</v>
      </c>
      <c r="G1" s="33" t="s">
        <v>827</v>
      </c>
      <c r="H1" s="33" t="s">
        <v>136</v>
      </c>
      <c r="I1" s="33" t="s">
        <v>135</v>
      </c>
      <c r="J1" s="33" t="s">
        <v>133</v>
      </c>
      <c r="K1" s="33"/>
      <c r="L1" s="33"/>
      <c r="M1" s="33"/>
      <c r="N1" s="33"/>
      <c r="O1" s="33"/>
    </row>
    <row r="2" spans="1:15" s="32" customFormat="1" ht="17" x14ac:dyDescent="0.2">
      <c r="A2" s="32" t="str">
        <f>+B2</f>
        <v>Puerto Rico</v>
      </c>
      <c r="B2" s="156" t="str">
        <f>'DataF3(old)'!A4</f>
        <v>Puerto Rico</v>
      </c>
      <c r="C2" s="28">
        <v>0.13758983851288142</v>
      </c>
      <c r="D2" s="157">
        <v>0.24695258440129056</v>
      </c>
      <c r="E2" s="193"/>
      <c r="F2" s="193">
        <f>G2+(1-1/1.3)*(D2/C2-1)*G2</f>
        <v>0.56800080813900722</v>
      </c>
      <c r="G2" s="193">
        <f>'DataF3(old)'!D4</f>
        <v>0.47996308817683037</v>
      </c>
      <c r="H2" s="155">
        <f t="shared" ref="H2:H9" si="0">I2-G2</f>
        <v>16.265571541041854</v>
      </c>
      <c r="I2" s="193">
        <f>'DataF3(old)'!E4</f>
        <v>16.745534629218685</v>
      </c>
      <c r="J2" s="193">
        <f>'DataF3(old)'!C$2</f>
        <v>0.36081676937669838</v>
      </c>
    </row>
    <row r="3" spans="1:15" x14ac:dyDescent="0.2">
      <c r="A3" s="18" t="str">
        <f t="shared" ref="A3:A9" si="1">B3</f>
        <v>Ireland</v>
      </c>
      <c r="B3" s="156" t="str">
        <f>'DataF3(old)'!A3</f>
        <v>Ireland</v>
      </c>
      <c r="C3" s="28">
        <v>0.11035923688474457</v>
      </c>
      <c r="D3" s="157">
        <v>0.33424889387920881</v>
      </c>
      <c r="E3" s="193">
        <f>G3+(1-1/0.7)*(D3/C3-1)*G3</f>
        <v>8.9312143753408457E-2</v>
      </c>
      <c r="F3" s="193">
        <f>G3+(1-1/1.3)*(D3/C3-1)*G3</f>
        <v>1.0044681051635993</v>
      </c>
      <c r="G3" s="193">
        <f>'DataF3(old)'!D3</f>
        <v>0.68416351867003244</v>
      </c>
      <c r="H3" s="155">
        <f t="shared" si="0"/>
        <v>7.3154855390908962</v>
      </c>
      <c r="I3" s="193">
        <f>'DataF3(old)'!E3</f>
        <v>7.9996490577609283</v>
      </c>
      <c r="J3" s="193">
        <f>'DataF3(old)'!C$2</f>
        <v>0.36081676937669838</v>
      </c>
    </row>
    <row r="4" spans="1:15" x14ac:dyDescent="0.2">
      <c r="A4" s="18" t="str">
        <f t="shared" si="1"/>
        <v>Luxembourg</v>
      </c>
      <c r="B4" s="156" t="str">
        <f>'DataF3(old)'!A2</f>
        <v>Luxembourg</v>
      </c>
      <c r="C4" s="28">
        <v>0.21380838644670047</v>
      </c>
      <c r="D4" s="157">
        <v>0.16146643743375119</v>
      </c>
      <c r="E4" s="193">
        <f>G4+(1-1/0.7)*(D4/C4-1)*G4</f>
        <v>0.44706568738839331</v>
      </c>
      <c r="F4" s="193">
        <f>G4+(1-1/1.3)*(D4/C4-1)*G4</f>
        <v>0.38175617257263655</v>
      </c>
      <c r="G4" s="193">
        <f>'DataF3(old)'!D2</f>
        <v>0.40461450275815142</v>
      </c>
      <c r="H4" s="155">
        <f t="shared" si="0"/>
        <v>4.2030394790209336</v>
      </c>
      <c r="I4" s="193">
        <f>'DataF3(old)'!E2</f>
        <v>4.6076539817790847</v>
      </c>
      <c r="J4" s="193">
        <f>'DataF3(old)'!C$2</f>
        <v>0.36081676937669838</v>
      </c>
    </row>
    <row r="5" spans="1:15" x14ac:dyDescent="0.2">
      <c r="A5" s="18" t="str">
        <f t="shared" si="1"/>
        <v>Switzerland</v>
      </c>
      <c r="B5" s="18" t="s">
        <v>37</v>
      </c>
      <c r="C5" s="28">
        <v>0.13162813975194951</v>
      </c>
      <c r="D5" s="157">
        <v>3.849423923889609E-2</v>
      </c>
      <c r="E5" s="193">
        <f t="shared" ref="E5:E17" si="2">G5+(1-1/0.7)*(D5/C5-1)*G5</f>
        <v>0.14907618103613485</v>
      </c>
      <c r="F5" s="193">
        <f t="shared" ref="F5:F17" si="3">G5+(1-1/1.3)*(D5/C5-1)*G5</f>
        <v>9.57115210220746E-2</v>
      </c>
      <c r="G5" s="29">
        <f>+'DataF3(old)'!D16</f>
        <v>0.11438915202699569</v>
      </c>
      <c r="H5" s="155">
        <f t="shared" si="0"/>
        <v>3.0790748312803982</v>
      </c>
      <c r="I5" s="29">
        <f>+'DataF3(old)'!E16</f>
        <v>3.1934639833073937</v>
      </c>
      <c r="J5" s="29"/>
    </row>
    <row r="6" spans="1:15" x14ac:dyDescent="0.2">
      <c r="A6" s="18" t="str">
        <f t="shared" si="1"/>
        <v>Singapore</v>
      </c>
      <c r="B6" s="156" t="str">
        <f>'DataF3(old)'!A5</f>
        <v>Singapore</v>
      </c>
      <c r="C6" s="28">
        <v>0.10689536438994977</v>
      </c>
      <c r="D6" s="157">
        <v>0.33081796705761152</v>
      </c>
      <c r="E6" s="193">
        <f t="shared" si="2"/>
        <v>4.9069417386894298E-2</v>
      </c>
      <c r="F6" s="193">
        <f t="shared" si="3"/>
        <v>0.71198275706371905</v>
      </c>
      <c r="G6" s="193">
        <f>'DataF3(old)'!D5</f>
        <v>0.47996308817683037</v>
      </c>
      <c r="H6" s="155">
        <f t="shared" si="0"/>
        <v>1.7015124436330518</v>
      </c>
      <c r="I6" s="193">
        <f>'DataF3(old)'!E5</f>
        <v>2.1814755318098822</v>
      </c>
      <c r="J6" s="193">
        <f>'DataF3(old)'!C$2</f>
        <v>0.36081676937669838</v>
      </c>
    </row>
    <row r="7" spans="1:15" x14ac:dyDescent="0.2">
      <c r="A7" s="18" t="str">
        <f t="shared" si="1"/>
        <v>Hong Kong</v>
      </c>
      <c r="B7" s="156" t="str">
        <f>'DataF3(old)'!A6</f>
        <v>Hong Kong</v>
      </c>
      <c r="C7" s="28">
        <v>0.14524032817272817</v>
      </c>
      <c r="D7" s="157">
        <v>0.11734003212757226</v>
      </c>
      <c r="E7" s="193">
        <f t="shared" si="2"/>
        <v>0.51947723813589097</v>
      </c>
      <c r="F7" s="193">
        <f t="shared" si="3"/>
        <v>0.45868623819887461</v>
      </c>
      <c r="G7" s="193">
        <f>'DataF3(old)'!D6</f>
        <v>0.47996308817683037</v>
      </c>
      <c r="H7" s="155">
        <f t="shared" si="0"/>
        <v>1.6549275502967551</v>
      </c>
      <c r="I7" s="193">
        <f>'DataF3(old)'!E6</f>
        <v>2.1348906384735855</v>
      </c>
      <c r="J7" s="193">
        <f>'DataF3(old)'!C$2</f>
        <v>0.36081676937669838</v>
      </c>
    </row>
    <row r="8" spans="1:15" x14ac:dyDescent="0.2">
      <c r="A8" s="18" t="str">
        <f t="shared" si="1"/>
        <v>Netherlands</v>
      </c>
      <c r="B8" s="156" t="str">
        <f>'DataF3(old)'!A7</f>
        <v>Netherlands</v>
      </c>
      <c r="C8" s="28">
        <v>0.13119593915213407</v>
      </c>
      <c r="D8" s="157">
        <v>0.24817144798456189</v>
      </c>
      <c r="E8" s="193">
        <f t="shared" si="2"/>
        <v>0.25427922235400396</v>
      </c>
      <c r="F8" s="193">
        <f t="shared" si="3"/>
        <v>0.49620932274567908</v>
      </c>
      <c r="G8" s="193">
        <f>'DataF3(old)'!D7</f>
        <v>0.41153378760859277</v>
      </c>
      <c r="H8" s="155">
        <f t="shared" si="0"/>
        <v>0.73803680925792792</v>
      </c>
      <c r="I8" s="193">
        <f>'DataF3(old)'!E7</f>
        <v>1.1495705968665206</v>
      </c>
      <c r="J8" s="193">
        <f>'DataF3(old)'!C$2</f>
        <v>0.36081676937669838</v>
      </c>
    </row>
    <row r="9" spans="1:15" x14ac:dyDescent="0.2">
      <c r="A9" s="18" t="str">
        <f t="shared" si="1"/>
        <v>Belgium</v>
      </c>
      <c r="B9" s="156" t="str">
        <f>'DataF3(old)'!A8</f>
        <v>Belgium</v>
      </c>
      <c r="C9" s="28">
        <v>0.17060626965404216</v>
      </c>
      <c r="D9" s="157">
        <v>0.23510719634065672</v>
      </c>
      <c r="E9" s="193">
        <f t="shared" si="2"/>
        <v>0.33782690678087707</v>
      </c>
      <c r="F9" s="193">
        <f t="shared" si="3"/>
        <v>0.43832234522682451</v>
      </c>
      <c r="G9" s="193">
        <f>'DataF3(old)'!D8</f>
        <v>0.4031489417707429</v>
      </c>
      <c r="H9" s="155">
        <f t="shared" si="0"/>
        <v>0.2766520914996401</v>
      </c>
      <c r="I9" s="193">
        <f>'DataF3(old)'!E8</f>
        <v>0.67980103327038299</v>
      </c>
      <c r="J9" s="193">
        <f>'DataF3(old)'!C$2</f>
        <v>0.36081676937669838</v>
      </c>
    </row>
    <row r="10" spans="1:15" x14ac:dyDescent="0.2">
      <c r="A10" s="18" t="s">
        <v>137</v>
      </c>
      <c r="B10" s="156" t="s">
        <v>20</v>
      </c>
      <c r="C10" s="28">
        <v>0.16269600222188993</v>
      </c>
      <c r="D10" s="157">
        <v>0.25788985140996118</v>
      </c>
      <c r="E10" s="193">
        <f t="shared" si="2"/>
        <v>0.23669828267572257</v>
      </c>
      <c r="F10" s="193">
        <f t="shared" si="3"/>
        <v>0.35857338654750232</v>
      </c>
      <c r="G10" s="28">
        <v>0.3159171001923794</v>
      </c>
      <c r="H10" s="155"/>
      <c r="I10" s="28">
        <v>0.28343272646330486</v>
      </c>
      <c r="J10" s="193">
        <f>'DataF3(old)'!C$2</f>
        <v>0.36081676937669838</v>
      </c>
    </row>
    <row r="11" spans="1:15" x14ac:dyDescent="0.2">
      <c r="A11" s="18" t="str">
        <f>B11</f>
        <v>Australia</v>
      </c>
      <c r="B11" s="156" t="s">
        <v>59</v>
      </c>
      <c r="C11" s="28">
        <v>0.21572732634001954</v>
      </c>
      <c r="D11" s="157">
        <v>0.43762637385941966</v>
      </c>
      <c r="E11" s="193">
        <f t="shared" si="2"/>
        <v>0.21385322124215647</v>
      </c>
      <c r="F11" s="193">
        <f t="shared" si="3"/>
        <v>0.47323168929080972</v>
      </c>
      <c r="G11" s="28">
        <v>0.38244922547378107</v>
      </c>
      <c r="H11" s="155"/>
      <c r="I11" s="28">
        <v>0.27383940346897767</v>
      </c>
      <c r="J11" s="193">
        <f>'DataF3(old)'!C$2</f>
        <v>0.36081676937669838</v>
      </c>
    </row>
    <row r="12" spans="1:15" x14ac:dyDescent="0.2">
      <c r="A12" s="18" t="s">
        <v>138</v>
      </c>
      <c r="B12" s="156" t="s">
        <v>87</v>
      </c>
      <c r="C12" s="28">
        <v>0.12322627923489798</v>
      </c>
      <c r="D12" s="157">
        <v>0.23782860019575947</v>
      </c>
      <c r="E12" s="193">
        <f t="shared" si="2"/>
        <v>0.28994724900633129</v>
      </c>
      <c r="F12" s="193">
        <f t="shared" si="3"/>
        <v>0.58557118660768714</v>
      </c>
      <c r="G12" s="28">
        <v>0.48210280844721259</v>
      </c>
      <c r="H12" s="155"/>
      <c r="I12" s="28">
        <v>0.25723407405999843</v>
      </c>
      <c r="J12" s="193">
        <f>'DataF3(old)'!C$2</f>
        <v>0.36081676937669838</v>
      </c>
    </row>
    <row r="13" spans="1:15" x14ac:dyDescent="0.2">
      <c r="A13" s="18" t="str">
        <f>B13</f>
        <v>Spain</v>
      </c>
      <c r="B13" s="156" t="s">
        <v>84</v>
      </c>
      <c r="C13" s="28">
        <v>9.5050196103206239E-2</v>
      </c>
      <c r="D13" s="157">
        <v>0.17196455041775643</v>
      </c>
      <c r="E13" s="193">
        <f t="shared" si="2"/>
        <v>0.29234029680659668</v>
      </c>
      <c r="F13" s="193">
        <f t="shared" si="3"/>
        <v>0.53112469890010661</v>
      </c>
      <c r="G13" s="28">
        <v>0.44755015816737814</v>
      </c>
      <c r="H13" s="155"/>
      <c r="I13" s="28">
        <v>0.24643753940062663</v>
      </c>
      <c r="J13" s="193">
        <f>'DataF3(old)'!C$2</f>
        <v>0.36081676937669838</v>
      </c>
    </row>
    <row r="14" spans="1:15" ht="17" x14ac:dyDescent="0.2">
      <c r="A14" s="18" t="str">
        <f>B14</f>
        <v>Japan</v>
      </c>
      <c r="B14" s="32" t="s">
        <v>74</v>
      </c>
      <c r="C14" s="28">
        <v>0.14671054470606501</v>
      </c>
      <c r="D14" s="157">
        <v>0.10940132347603941</v>
      </c>
      <c r="E14" s="193">
        <f t="shared" si="2"/>
        <v>0.48423337440106978</v>
      </c>
      <c r="F14" s="193">
        <f t="shared" si="3"/>
        <v>0.41101962563390321</v>
      </c>
      <c r="G14" s="28">
        <v>0.43664443770241151</v>
      </c>
      <c r="H14" s="155"/>
      <c r="I14" s="28">
        <v>0.23732566147384185</v>
      </c>
      <c r="J14" s="193">
        <f>'DataF3(old)'!C$2</f>
        <v>0.36081676937669838</v>
      </c>
    </row>
    <row r="15" spans="1:15" x14ac:dyDescent="0.2">
      <c r="A15" s="18" t="str">
        <f>B15</f>
        <v>France</v>
      </c>
      <c r="B15" s="156" t="s">
        <v>67</v>
      </c>
      <c r="C15" s="28">
        <v>0.14312079639648098</v>
      </c>
      <c r="D15" s="157">
        <v>0.1604858759321765</v>
      </c>
      <c r="E15" s="193">
        <f t="shared" si="2"/>
        <v>0.20581183912798734</v>
      </c>
      <c r="F15" s="193">
        <f t="shared" si="3"/>
        <v>0.22317966964614297</v>
      </c>
      <c r="G15" s="28">
        <v>0.2171009289647885</v>
      </c>
      <c r="H15" s="155"/>
      <c r="I15" s="28">
        <v>0.2071972615008727</v>
      </c>
      <c r="J15" s="193">
        <f>'DataF3(old)'!C$2</f>
        <v>0.36081676937669838</v>
      </c>
    </row>
    <row r="16" spans="1:15" x14ac:dyDescent="0.2">
      <c r="A16" s="18" t="str">
        <f>B16</f>
        <v>Germany</v>
      </c>
      <c r="B16" s="156" t="str">
        <f>'DataF3(old)'!A9</f>
        <v>Germany</v>
      </c>
      <c r="C16" s="28">
        <v>0.11190368320557728</v>
      </c>
      <c r="D16" s="157">
        <v>0.2581822877163451</v>
      </c>
      <c r="E16" s="193">
        <f t="shared" si="2"/>
        <v>0.22687830102409207</v>
      </c>
      <c r="F16" s="193">
        <f t="shared" si="3"/>
        <v>0.67151477719338337</v>
      </c>
      <c r="G16" s="193">
        <f>'DataF3(old)'!D9</f>
        <v>0.51589201053413136</v>
      </c>
      <c r="H16" s="155"/>
      <c r="I16" s="193">
        <f>'DataF3(old)'!E9</f>
        <v>0.18304850872360104</v>
      </c>
      <c r="J16" s="193">
        <f>'DataF3(old)'!C$2</f>
        <v>0.36081676937669838</v>
      </c>
    </row>
    <row r="17" spans="1:10" x14ac:dyDescent="0.2">
      <c r="A17" s="18" t="str">
        <f>B17</f>
        <v>Italy</v>
      </c>
      <c r="B17" s="156" t="s">
        <v>73</v>
      </c>
      <c r="C17" s="28">
        <v>0.13324414709091489</v>
      </c>
      <c r="D17" s="157">
        <v>0.23520857895128969</v>
      </c>
      <c r="E17" s="193">
        <f t="shared" si="2"/>
        <v>0.32537220009921791</v>
      </c>
      <c r="F17" s="193">
        <f t="shared" si="3"/>
        <v>0.56965740023883515</v>
      </c>
      <c r="G17" s="28">
        <v>0.48415758018996907</v>
      </c>
      <c r="H17" s="155"/>
      <c r="I17" s="28">
        <v>0.16233602672515596</v>
      </c>
      <c r="J17" s="193">
        <f>'DataF3(old)'!C$2</f>
        <v>0.36081676937669838</v>
      </c>
    </row>
  </sheetData>
  <pageMargins left="0.75" right="0.75" top="1" bottom="1" header="0.5" footer="0.5"/>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B1:X27"/>
  <sheetViews>
    <sheetView workbookViewId="0">
      <selection activeCell="D21" activeCellId="1" sqref="B47 D21"/>
    </sheetView>
  </sheetViews>
  <sheetFormatPr baseColWidth="10" defaultColWidth="8.83203125" defaultRowHeight="16" x14ac:dyDescent="0.2"/>
  <cols>
    <col min="1" max="1" width="8.83203125" style="115"/>
    <col min="2" max="2" width="23.5" style="115" customWidth="1"/>
    <col min="3" max="9" width="13.1640625" style="115" customWidth="1"/>
    <col min="10" max="10" width="13.1640625" style="116" customWidth="1"/>
    <col min="11" max="12" width="8.33203125" style="116" customWidth="1"/>
    <col min="13" max="13" width="8.33203125" style="115" customWidth="1"/>
    <col min="14" max="20" width="8.33203125" style="116" customWidth="1"/>
    <col min="21" max="21" width="8.33203125" style="117" customWidth="1"/>
    <col min="22" max="23" width="8.33203125" style="118" customWidth="1"/>
    <col min="24" max="24" width="8.33203125" style="115" customWidth="1"/>
    <col min="25" max="16384" width="8.83203125" style="115"/>
  </cols>
  <sheetData>
    <row r="1" spans="2:24" ht="34" customHeight="1" thickTop="1" x14ac:dyDescent="0.2">
      <c r="B1" s="329" t="s">
        <v>829</v>
      </c>
      <c r="C1" s="329"/>
      <c r="D1" s="329"/>
      <c r="E1" s="331" t="s">
        <v>830</v>
      </c>
      <c r="F1" s="331"/>
      <c r="G1" s="331"/>
    </row>
    <row r="2" spans="2:24" ht="103" customHeight="1" x14ac:dyDescent="0.2">
      <c r="B2" s="204"/>
      <c r="C2" s="204" t="s">
        <v>831</v>
      </c>
      <c r="D2" s="204" t="s">
        <v>832</v>
      </c>
      <c r="E2" s="204" t="s">
        <v>833</v>
      </c>
      <c r="F2" s="204" t="s">
        <v>834</v>
      </c>
      <c r="G2" s="204" t="s">
        <v>835</v>
      </c>
      <c r="H2" s="116"/>
    </row>
    <row r="3" spans="2:24" x14ac:dyDescent="0.2">
      <c r="B3" s="115" t="s">
        <v>836</v>
      </c>
      <c r="C3" s="117">
        <v>0.35039159347449211</v>
      </c>
      <c r="D3" s="117">
        <v>0.28903117557468283</v>
      </c>
      <c r="E3" s="123">
        <f>+DataF6!G13</f>
        <v>0.18191577941372741</v>
      </c>
      <c r="F3" s="117">
        <f>+DataF6!G20</f>
        <v>0.15568653218629322</v>
      </c>
      <c r="G3" s="117">
        <v>0.22281020911382729</v>
      </c>
      <c r="H3" s="116"/>
    </row>
    <row r="4" spans="2:24" x14ac:dyDescent="0.2">
      <c r="B4" s="115" t="s">
        <v>137</v>
      </c>
      <c r="C4" s="117">
        <v>0.23126388034635956</v>
      </c>
      <c r="D4" s="117">
        <v>0.49543163353131575</v>
      </c>
      <c r="E4" s="123">
        <f>+DataF6!G14</f>
        <v>0.14080811485538131</v>
      </c>
      <c r="F4" s="117">
        <f>+DataF6!G21</f>
        <v>0.30165019393770987</v>
      </c>
      <c r="G4" s="117">
        <v>8.9313361895562174E-2</v>
      </c>
      <c r="H4" s="116"/>
    </row>
    <row r="5" spans="2:24" x14ac:dyDescent="0.2">
      <c r="B5" s="115" t="s">
        <v>23</v>
      </c>
      <c r="C5" s="119">
        <v>0.29412597845123534</v>
      </c>
      <c r="D5" s="119">
        <v>0.13494225627562323</v>
      </c>
      <c r="E5" s="123">
        <f>+DataF6!G15</f>
        <v>5.3670025499145763E-2</v>
      </c>
      <c r="F5" s="117">
        <f>+DataF6!G22</f>
        <v>2.5264254098651219E-2</v>
      </c>
      <c r="G5" s="117">
        <v>9.0554586439847928E-2</v>
      </c>
      <c r="H5" s="116"/>
    </row>
    <row r="6" spans="2:24" x14ac:dyDescent="0.2">
      <c r="B6" s="115" t="s">
        <v>837</v>
      </c>
      <c r="C6" s="119">
        <v>0.12421854772791288</v>
      </c>
      <c r="D6" s="119">
        <v>8.0594934618378133E-2</v>
      </c>
      <c r="E6" s="123">
        <f>+DataF6!G16</f>
        <v>5.1967895414787642E-2</v>
      </c>
      <c r="F6" s="117">
        <f>+DataF6!G23</f>
        <v>3.6033932081664888E-2</v>
      </c>
      <c r="G6" s="117">
        <v>0.12882912213221742</v>
      </c>
      <c r="H6" s="116"/>
    </row>
    <row r="7" spans="2:24" ht="17" thickBot="1" x14ac:dyDescent="0.25">
      <c r="B7" s="120" t="s">
        <v>838</v>
      </c>
      <c r="C7" s="121">
        <f>+SUM(C3:C6)</f>
        <v>0.99999999999999989</v>
      </c>
      <c r="D7" s="121">
        <f>+SUM(D3:D6)</f>
        <v>1</v>
      </c>
      <c r="E7" s="124">
        <v>9.1314753737725546E-2</v>
      </c>
      <c r="F7" s="121">
        <v>0.10440148039117361</v>
      </c>
      <c r="G7" s="121">
        <v>0.13285613429291895</v>
      </c>
      <c r="H7" s="116"/>
      <c r="X7" s="122"/>
    </row>
    <row r="8" spans="2:24" ht="17" thickTop="1" x14ac:dyDescent="0.2"/>
    <row r="9" spans="2:24" ht="17" thickBot="1" x14ac:dyDescent="0.25"/>
    <row r="10" spans="2:24" ht="35" customHeight="1" thickTop="1" x14ac:dyDescent="0.2">
      <c r="B10" s="327" t="s">
        <v>839</v>
      </c>
      <c r="C10" s="327"/>
      <c r="D10" s="327"/>
      <c r="E10" s="327"/>
      <c r="F10" s="327"/>
      <c r="G10" s="327"/>
      <c r="H10" s="327"/>
      <c r="I10" s="327"/>
      <c r="J10" s="327"/>
      <c r="K10" s="327"/>
      <c r="L10" s="327"/>
    </row>
    <row r="11" spans="2:24" x14ac:dyDescent="0.2">
      <c r="B11" s="125"/>
      <c r="D11" s="326" t="s">
        <v>840</v>
      </c>
      <c r="E11" s="326"/>
      <c r="F11" s="326"/>
      <c r="G11" s="326" t="s">
        <v>841</v>
      </c>
      <c r="H11" s="326"/>
      <c r="I11" s="326"/>
      <c r="J11" s="326" t="s">
        <v>842</v>
      </c>
      <c r="K11" s="326"/>
      <c r="L11" s="326"/>
    </row>
    <row r="12" spans="2:24" ht="34" x14ac:dyDescent="0.2">
      <c r="B12" s="126"/>
      <c r="C12" s="135" t="s">
        <v>843</v>
      </c>
      <c r="D12" s="135" t="s">
        <v>844</v>
      </c>
      <c r="E12" s="135" t="s">
        <v>836</v>
      </c>
      <c r="F12" s="135" t="s">
        <v>845</v>
      </c>
      <c r="G12" s="135" t="s">
        <v>844</v>
      </c>
      <c r="H12" s="135" t="s">
        <v>836</v>
      </c>
      <c r="I12" s="135" t="s">
        <v>845</v>
      </c>
      <c r="J12" s="135" t="s">
        <v>844</v>
      </c>
      <c r="K12" s="135" t="s">
        <v>836</v>
      </c>
      <c r="L12" s="135" t="s">
        <v>845</v>
      </c>
    </row>
    <row r="13" spans="2:24" x14ac:dyDescent="0.2">
      <c r="B13" s="125" t="s">
        <v>836</v>
      </c>
      <c r="C13" s="127">
        <v>313.37974208766457</v>
      </c>
      <c r="D13" s="127">
        <v>57.008720034350375</v>
      </c>
      <c r="E13" s="127">
        <v>44.262630464870007</v>
      </c>
      <c r="F13" s="127">
        <v>12.746089569480352</v>
      </c>
      <c r="G13" s="128">
        <f t="shared" ref="G13:I16" si="0">+D13/$C13</f>
        <v>0.18191577941372741</v>
      </c>
      <c r="H13" s="128">
        <f t="shared" si="0"/>
        <v>0.14124279434912554</v>
      </c>
      <c r="I13" s="128">
        <f t="shared" si="0"/>
        <v>4.0672985064601826E-2</v>
      </c>
      <c r="J13" s="128">
        <v>0.35039159347449211</v>
      </c>
      <c r="K13" s="128">
        <v>0.27197798505459159</v>
      </c>
      <c r="L13" s="128">
        <v>7.8413608419900513E-2</v>
      </c>
    </row>
    <row r="14" spans="2:24" x14ac:dyDescent="0.2">
      <c r="B14" s="125" t="s">
        <v>137</v>
      </c>
      <c r="C14" s="127">
        <v>404.99173999999999</v>
      </c>
      <c r="D14" s="127">
        <v>57.026123441400721</v>
      </c>
      <c r="E14" s="127">
        <v>17.245248127406519</v>
      </c>
      <c r="F14" s="127">
        <v>39.780875313994201</v>
      </c>
      <c r="G14" s="128">
        <f t="shared" si="0"/>
        <v>0.14080811485538131</v>
      </c>
      <c r="H14" s="128">
        <f t="shared" si="0"/>
        <v>4.2581728030814947E-2</v>
      </c>
      <c r="I14" s="128">
        <f t="shared" si="0"/>
        <v>9.8226386824566359E-2</v>
      </c>
      <c r="J14" s="128">
        <v>0.23126388034635956</v>
      </c>
      <c r="K14" s="128">
        <v>6.993642139427636E-2</v>
      </c>
      <c r="L14" s="128">
        <v>0.1613274589520832</v>
      </c>
    </row>
    <row r="15" spans="2:24" x14ac:dyDescent="0.2">
      <c r="B15" s="125" t="s">
        <v>23</v>
      </c>
      <c r="C15" s="129">
        <v>859.14629007611165</v>
      </c>
      <c r="D15" s="129">
        <v>46.110403295881397</v>
      </c>
      <c r="E15" s="129">
        <v>14.119211415803827</v>
      </c>
      <c r="F15" s="129">
        <v>31.991191880077569</v>
      </c>
      <c r="G15" s="128">
        <f>+D15/$C15</f>
        <v>5.3670025499145763E-2</v>
      </c>
      <c r="H15" s="128">
        <f>+E15/$C15</f>
        <v>1.6434001495313457E-2</v>
      </c>
      <c r="I15" s="128">
        <f>+F15/$C15</f>
        <v>3.7236024003832309E-2</v>
      </c>
      <c r="J15" s="130">
        <v>0.29412597845123534</v>
      </c>
      <c r="K15" s="130">
        <v>9.1322840567689439E-2</v>
      </c>
      <c r="L15" s="130">
        <v>0.20280313788354587</v>
      </c>
    </row>
    <row r="16" spans="2:24" x14ac:dyDescent="0.2">
      <c r="B16" s="125" t="s">
        <v>837</v>
      </c>
      <c r="C16" s="129">
        <v>409.04409082717626</v>
      </c>
      <c r="D16" s="129">
        <v>21.257160532143594</v>
      </c>
      <c r="E16" s="129">
        <v>6.8070250888949175</v>
      </c>
      <c r="F16" s="129">
        <v>14.450135443248691</v>
      </c>
      <c r="G16" s="128">
        <f t="shared" si="0"/>
        <v>5.1967895414787642E-2</v>
      </c>
      <c r="H16" s="128">
        <f t="shared" si="0"/>
        <v>1.6641299169313582E-2</v>
      </c>
      <c r="I16" s="128">
        <f t="shared" si="0"/>
        <v>3.5326596245474094E-2</v>
      </c>
      <c r="J16" s="130">
        <v>0.12421854772791288</v>
      </c>
      <c r="K16" s="130">
        <v>3.8957678614678692E-2</v>
      </c>
      <c r="L16" s="130">
        <v>8.5260869113234355E-2</v>
      </c>
    </row>
    <row r="17" spans="2:23" ht="35" customHeight="1" x14ac:dyDescent="0.2">
      <c r="B17" s="328" t="s">
        <v>834</v>
      </c>
      <c r="C17" s="328"/>
      <c r="D17" s="328"/>
      <c r="E17" s="328"/>
      <c r="F17" s="328"/>
      <c r="G17" s="328"/>
      <c r="H17" s="328"/>
      <c r="I17" s="328"/>
      <c r="J17" s="328"/>
      <c r="K17" s="328"/>
      <c r="L17" s="328"/>
    </row>
    <row r="18" spans="2:23" x14ac:dyDescent="0.2">
      <c r="B18" s="125"/>
      <c r="C18" s="125"/>
      <c r="D18" s="330" t="s">
        <v>840</v>
      </c>
      <c r="E18" s="330"/>
      <c r="F18" s="330"/>
      <c r="G18" s="330" t="s">
        <v>841</v>
      </c>
      <c r="H18" s="330"/>
      <c r="I18" s="330"/>
      <c r="J18" s="126"/>
      <c r="K18" s="126"/>
      <c r="L18" s="126"/>
    </row>
    <row r="19" spans="2:23" x14ac:dyDescent="0.2">
      <c r="B19" s="125"/>
      <c r="C19" s="125"/>
      <c r="D19" s="125" t="s">
        <v>844</v>
      </c>
      <c r="E19" s="125" t="s">
        <v>836</v>
      </c>
      <c r="F19" s="125" t="s">
        <v>845</v>
      </c>
      <c r="G19" s="125" t="s">
        <v>844</v>
      </c>
      <c r="H19" s="125" t="s">
        <v>836</v>
      </c>
      <c r="I19" s="125" t="s">
        <v>845</v>
      </c>
      <c r="J19" s="126"/>
      <c r="K19" s="126"/>
      <c r="L19" s="126"/>
    </row>
    <row r="20" spans="2:23" ht="16" customHeight="1" x14ac:dyDescent="0.2">
      <c r="B20" s="125" t="s">
        <v>836</v>
      </c>
      <c r="C20" s="125"/>
      <c r="D20" s="131">
        <v>48.789005303063462</v>
      </c>
      <c r="E20" s="131">
        <v>35.653436709697303</v>
      </c>
      <c r="F20" s="131">
        <v>13.135568593366159</v>
      </c>
      <c r="G20" s="128">
        <f t="shared" ref="G20:I23" si="1">+D20/$C13</f>
        <v>0.15568653218629322</v>
      </c>
      <c r="H20" s="128">
        <f t="shared" si="1"/>
        <v>0.11377071304029487</v>
      </c>
      <c r="I20" s="128">
        <f t="shared" si="1"/>
        <v>4.1915819145998359E-2</v>
      </c>
      <c r="J20" s="126"/>
      <c r="K20" s="126"/>
      <c r="L20" s="126"/>
    </row>
    <row r="21" spans="2:23" s="116" customFormat="1" ht="16" customHeight="1" x14ac:dyDescent="0.2">
      <c r="B21" s="125" t="s">
        <v>137</v>
      </c>
      <c r="C21" s="125"/>
      <c r="D21" s="131">
        <v>122.16583691417057</v>
      </c>
      <c r="E21" s="131">
        <v>68.65363263422806</v>
      </c>
      <c r="F21" s="131">
        <v>53.512204279942509</v>
      </c>
      <c r="G21" s="128">
        <f t="shared" si="1"/>
        <v>0.30165019393770987</v>
      </c>
      <c r="H21" s="128">
        <f t="shared" si="1"/>
        <v>0.1695185996490399</v>
      </c>
      <c r="I21" s="128">
        <f t="shared" si="1"/>
        <v>0.13213159428866997</v>
      </c>
      <c r="J21" s="126"/>
      <c r="K21" s="126"/>
      <c r="L21" s="126"/>
      <c r="U21" s="118"/>
      <c r="V21" s="118"/>
      <c r="W21" s="118"/>
    </row>
    <row r="22" spans="2:23" ht="16" customHeight="1" x14ac:dyDescent="0.2">
      <c r="B22" s="125" t="s">
        <v>23</v>
      </c>
      <c r="C22" s="125"/>
      <c r="D22" s="129">
        <v>21.705690180396392</v>
      </c>
      <c r="E22" s="129">
        <v>2.812008908631916</v>
      </c>
      <c r="F22" s="129">
        <v>18.893681271764475</v>
      </c>
      <c r="G22" s="128">
        <f>+D22/$C15</f>
        <v>2.5264254098651219E-2</v>
      </c>
      <c r="H22" s="128">
        <f>+E22/$C15</f>
        <v>3.273026888567255E-3</v>
      </c>
      <c r="I22" s="128">
        <f>+F22/$C15</f>
        <v>2.1991227210083963E-2</v>
      </c>
      <c r="J22" s="126"/>
      <c r="K22" s="126"/>
      <c r="L22" s="126"/>
    </row>
    <row r="23" spans="2:23" ht="16" customHeight="1" thickBot="1" x14ac:dyDescent="0.25">
      <c r="B23" s="132" t="s">
        <v>837</v>
      </c>
      <c r="C23" s="132"/>
      <c r="D23" s="133">
        <v>14.739466987272834</v>
      </c>
      <c r="E23" s="133">
        <v>6.1462699643147118</v>
      </c>
      <c r="F23" s="133">
        <v>8.5931970229580941</v>
      </c>
      <c r="G23" s="121">
        <f t="shared" si="1"/>
        <v>3.6033932081664888E-2</v>
      </c>
      <c r="H23" s="121">
        <f t="shared" si="1"/>
        <v>1.5025935106129061E-2</v>
      </c>
      <c r="I23" s="121">
        <f t="shared" si="1"/>
        <v>2.1007996975535761E-2</v>
      </c>
      <c r="J23" s="134"/>
      <c r="K23" s="134"/>
      <c r="L23" s="134"/>
    </row>
    <row r="24" spans="2:23" ht="17" thickTop="1" x14ac:dyDescent="0.2"/>
    <row r="26" spans="2:23" ht="28" customHeight="1" x14ac:dyDescent="0.2"/>
    <row r="27" spans="2:23" ht="28" customHeight="1" x14ac:dyDescent="0.2"/>
  </sheetData>
  <mergeCells count="9">
    <mergeCell ref="J11:L11"/>
    <mergeCell ref="B10:L10"/>
    <mergeCell ref="B17:L17"/>
    <mergeCell ref="B1:D1"/>
    <mergeCell ref="G18:I18"/>
    <mergeCell ref="D18:F18"/>
    <mergeCell ref="E1:G1"/>
    <mergeCell ref="D11:F11"/>
    <mergeCell ref="G11:I11"/>
  </mergeCells>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05C74-C483-6745-A63F-B2754F9F2EE1}">
  <dimension ref="A1"/>
  <sheetViews>
    <sheetView workbookViewId="0"/>
  </sheetViews>
  <sheetFormatPr baseColWidth="10" defaultColWidth="10.6640625" defaultRowHeight="16" x14ac:dyDescent="0.2"/>
  <sheetData>
    <row r="1" spans="1:1" x14ac:dyDescent="0.2">
      <c r="A1" t="s">
        <v>1068</v>
      </c>
    </row>
  </sheetData>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S60"/>
  <sheetViews>
    <sheetView workbookViewId="0">
      <pane xSplit="1" ySplit="4" topLeftCell="B15" activePane="bottomRight" state="frozen"/>
      <selection pane="topRight"/>
      <selection pane="bottomLeft"/>
      <selection pane="bottomRight" activeCell="S24" sqref="S24"/>
    </sheetView>
  </sheetViews>
  <sheetFormatPr baseColWidth="10" defaultColWidth="11" defaultRowHeight="16" x14ac:dyDescent="0.2"/>
  <cols>
    <col min="1" max="16384" width="11" style="16"/>
  </cols>
  <sheetData>
    <row r="1" spans="1:19" x14ac:dyDescent="0.2">
      <c r="B1" s="38" t="s">
        <v>20</v>
      </c>
      <c r="J1" s="38" t="s">
        <v>96</v>
      </c>
      <c r="S1" s="16" t="s">
        <v>1084</v>
      </c>
    </row>
    <row r="2" spans="1:19" x14ac:dyDescent="0.2">
      <c r="B2" s="37" t="s">
        <v>139</v>
      </c>
    </row>
    <row r="3" spans="1:19" s="36" customFormat="1" ht="136" x14ac:dyDescent="0.2">
      <c r="B3" s="195" t="s">
        <v>140</v>
      </c>
      <c r="C3" s="195" t="s">
        <v>141</v>
      </c>
      <c r="D3" s="195" t="s">
        <v>142</v>
      </c>
      <c r="E3" s="195" t="s">
        <v>143</v>
      </c>
      <c r="J3" s="195" t="s">
        <v>144</v>
      </c>
      <c r="K3" s="195" t="s">
        <v>145</v>
      </c>
      <c r="L3" s="195" t="s">
        <v>146</v>
      </c>
      <c r="M3" s="195" t="s">
        <v>147</v>
      </c>
      <c r="N3" s="195" t="s">
        <v>148</v>
      </c>
      <c r="O3" s="195" t="s">
        <v>149</v>
      </c>
      <c r="P3" s="195" t="s">
        <v>150</v>
      </c>
      <c r="S3" s="36" t="s">
        <v>828</v>
      </c>
    </row>
    <row r="4" spans="1:19" s="36" customFormat="1" ht="34" x14ac:dyDescent="0.2">
      <c r="A4" s="36" t="s">
        <v>46</v>
      </c>
      <c r="B4" s="195" t="s">
        <v>151</v>
      </c>
      <c r="C4" s="195" t="s">
        <v>151</v>
      </c>
      <c r="D4" s="195" t="s">
        <v>151</v>
      </c>
      <c r="E4" s="195" t="s">
        <v>152</v>
      </c>
      <c r="J4" s="196" t="s">
        <v>153</v>
      </c>
      <c r="K4" s="196" t="s">
        <v>153</v>
      </c>
      <c r="L4" s="196" t="s">
        <v>153</v>
      </c>
      <c r="M4" s="196"/>
      <c r="N4" s="196"/>
      <c r="O4" s="197" t="s">
        <v>153</v>
      </c>
      <c r="P4" s="197"/>
    </row>
    <row r="5" spans="1:19" x14ac:dyDescent="0.2">
      <c r="A5" s="198">
        <v>1966</v>
      </c>
      <c r="B5" s="199">
        <v>0.49508107208624114</v>
      </c>
      <c r="C5" s="199">
        <v>0.46805143163842577</v>
      </c>
      <c r="D5" s="199"/>
      <c r="E5" s="199">
        <v>0.32741709643431482</v>
      </c>
      <c r="J5" s="200"/>
      <c r="K5" s="200"/>
      <c r="L5" s="200"/>
      <c r="M5" s="200"/>
      <c r="N5" s="200"/>
      <c r="O5" s="199"/>
      <c r="P5" s="201"/>
    </row>
    <row r="6" spans="1:19" x14ac:dyDescent="0.2">
      <c r="A6" s="198">
        <v>1967</v>
      </c>
      <c r="B6" s="199">
        <v>0.53200743198181777</v>
      </c>
      <c r="C6" s="199">
        <v>0.42827520463822283</v>
      </c>
      <c r="D6" s="199"/>
      <c r="E6" s="199">
        <v>0.29903572424436964</v>
      </c>
      <c r="J6" s="200"/>
      <c r="K6" s="200"/>
      <c r="L6" s="200"/>
      <c r="M6" s="200"/>
      <c r="N6" s="200"/>
      <c r="O6" s="199"/>
      <c r="P6" s="201"/>
    </row>
    <row r="7" spans="1:19" x14ac:dyDescent="0.2">
      <c r="A7" s="198">
        <v>1968</v>
      </c>
      <c r="B7" s="199">
        <v>0.52756150735356955</v>
      </c>
      <c r="C7" s="199">
        <v>0.41835536094219122</v>
      </c>
      <c r="D7" s="199"/>
      <c r="E7" s="199">
        <v>0.29344586133305117</v>
      </c>
      <c r="J7" s="200"/>
      <c r="K7" s="200"/>
      <c r="L7" s="200"/>
      <c r="M7" s="200"/>
      <c r="N7" s="200"/>
      <c r="O7" s="199"/>
      <c r="P7" s="201"/>
    </row>
    <row r="8" spans="1:19" x14ac:dyDescent="0.2">
      <c r="A8" s="198">
        <v>1969</v>
      </c>
      <c r="B8" s="199">
        <v>0.55569623825721859</v>
      </c>
      <c r="C8" s="199">
        <v>0.42954218923887788</v>
      </c>
      <c r="D8" s="199"/>
      <c r="E8" s="199">
        <v>0.25462440456320501</v>
      </c>
      <c r="J8" s="200"/>
      <c r="K8" s="200"/>
      <c r="L8" s="200"/>
      <c r="M8" s="200"/>
      <c r="N8" s="200"/>
      <c r="O8" s="199"/>
      <c r="P8" s="201"/>
    </row>
    <row r="9" spans="1:19" x14ac:dyDescent="0.2">
      <c r="A9" s="198">
        <v>1970</v>
      </c>
      <c r="B9" s="199">
        <v>0.70531986712938965</v>
      </c>
      <c r="C9" s="199">
        <v>0.41652808858302864</v>
      </c>
      <c r="D9" s="199"/>
      <c r="E9" s="199">
        <v>0.2082585864676767</v>
      </c>
      <c r="J9" s="200">
        <v>330.70967610879853</v>
      </c>
      <c r="K9" s="200">
        <v>0</v>
      </c>
      <c r="L9" s="200">
        <v>1432.8675156800095</v>
      </c>
      <c r="M9" s="202">
        <v>0</v>
      </c>
      <c r="N9" s="202">
        <v>0</v>
      </c>
      <c r="O9" s="199">
        <f t="shared" ref="O9:O54" si="0">(J9-K9)/L9</f>
        <v>0.23080268935530338</v>
      </c>
      <c r="P9" s="203">
        <f t="shared" ref="P9:P54" si="1">O9-N9+M9</f>
        <v>0.23080268935530338</v>
      </c>
    </row>
    <row r="10" spans="1:19" x14ac:dyDescent="0.2">
      <c r="A10" s="198">
        <v>1971</v>
      </c>
      <c r="B10" s="199">
        <v>0.82854223650412195</v>
      </c>
      <c r="C10" s="199">
        <v>0.46447188052526978</v>
      </c>
      <c r="D10" s="199"/>
      <c r="E10" s="199">
        <v>0.22816316850468396</v>
      </c>
      <c r="J10" s="200">
        <v>367.16048387002655</v>
      </c>
      <c r="K10" s="200">
        <v>0</v>
      </c>
      <c r="L10" s="200">
        <v>1684.1565755258182</v>
      </c>
      <c r="M10" s="202">
        <v>0</v>
      </c>
      <c r="N10" s="202">
        <v>0</v>
      </c>
      <c r="O10" s="199">
        <f t="shared" si="0"/>
        <v>0.21800852082615518</v>
      </c>
      <c r="P10" s="203">
        <f t="shared" si="1"/>
        <v>0.21800852082615518</v>
      </c>
    </row>
    <row r="11" spans="1:19" x14ac:dyDescent="0.2">
      <c r="A11" s="198">
        <v>1972</v>
      </c>
      <c r="B11" s="199">
        <v>0.82830841553670187</v>
      </c>
      <c r="C11" s="199">
        <v>0.46609399049882427</v>
      </c>
      <c r="D11" s="199"/>
      <c r="E11" s="199">
        <v>0.23830446205438197</v>
      </c>
      <c r="J11" s="200">
        <v>541.08096697692952</v>
      </c>
      <c r="K11" s="200">
        <v>0</v>
      </c>
      <c r="L11" s="200">
        <v>2020.426136778116</v>
      </c>
      <c r="M11" s="202">
        <v>0</v>
      </c>
      <c r="N11" s="202">
        <v>0</v>
      </c>
      <c r="O11" s="199">
        <f t="shared" si="0"/>
        <v>0.26780536894051832</v>
      </c>
      <c r="P11" s="203">
        <f t="shared" si="1"/>
        <v>0.26780536894051832</v>
      </c>
    </row>
    <row r="12" spans="1:19" x14ac:dyDescent="0.2">
      <c r="A12" s="198">
        <v>1973</v>
      </c>
      <c r="B12" s="199">
        <v>0.87708090175180697</v>
      </c>
      <c r="C12" s="199">
        <v>0.48640453645927767</v>
      </c>
      <c r="D12" s="199"/>
      <c r="E12" s="199">
        <v>0.23437452477265122</v>
      </c>
      <c r="J12" s="200">
        <v>756.88722008791922</v>
      </c>
      <c r="K12" s="200">
        <v>0</v>
      </c>
      <c r="L12" s="200">
        <v>2412.939458976618</v>
      </c>
      <c r="M12" s="202">
        <v>0</v>
      </c>
      <c r="N12" s="202">
        <v>0</v>
      </c>
      <c r="O12" s="199">
        <f t="shared" si="0"/>
        <v>0.31367849585788288</v>
      </c>
      <c r="P12" s="203">
        <f t="shared" si="1"/>
        <v>0.31367849585788288</v>
      </c>
    </row>
    <row r="13" spans="1:19" x14ac:dyDescent="0.2">
      <c r="A13" s="198">
        <v>1974</v>
      </c>
      <c r="B13" s="199">
        <v>0.87868433595720852</v>
      </c>
      <c r="C13" s="199">
        <v>0.41821092668379206</v>
      </c>
      <c r="D13" s="199"/>
      <c r="E13" s="199">
        <v>0.19836070684990348</v>
      </c>
      <c r="J13" s="200">
        <v>861.14765198936857</v>
      </c>
      <c r="K13" s="200">
        <v>0</v>
      </c>
      <c r="L13" s="200">
        <v>2787.7824641499838</v>
      </c>
      <c r="M13" s="202">
        <v>0</v>
      </c>
      <c r="N13" s="202">
        <v>0</v>
      </c>
      <c r="O13" s="199">
        <f t="shared" si="0"/>
        <v>0.30890059144264653</v>
      </c>
      <c r="P13" s="203">
        <f t="shared" si="1"/>
        <v>0.30890059144264653</v>
      </c>
    </row>
    <row r="14" spans="1:19" x14ac:dyDescent="0.2">
      <c r="A14" s="198">
        <v>1975</v>
      </c>
      <c r="B14" s="199">
        <v>0.84854753193002774</v>
      </c>
      <c r="C14" s="199">
        <v>0.41190561487176824</v>
      </c>
      <c r="D14" s="199"/>
      <c r="E14" s="199">
        <v>0.21795211387638055</v>
      </c>
      <c r="J14" s="200">
        <v>867.33717892542529</v>
      </c>
      <c r="K14" s="200">
        <v>0</v>
      </c>
      <c r="L14" s="200">
        <v>3373.9960703316506</v>
      </c>
      <c r="M14" s="202">
        <v>0</v>
      </c>
      <c r="N14" s="202">
        <v>0</v>
      </c>
      <c r="O14" s="199">
        <f t="shared" si="0"/>
        <v>0.25706526055324347</v>
      </c>
      <c r="P14" s="203">
        <f t="shared" si="1"/>
        <v>0.25706526055324347</v>
      </c>
    </row>
    <row r="15" spans="1:19" x14ac:dyDescent="0.2">
      <c r="A15" s="198">
        <v>1976</v>
      </c>
      <c r="B15" s="199">
        <v>0.90233023375604315</v>
      </c>
      <c r="C15" s="199">
        <v>0.43673327051951683</v>
      </c>
      <c r="D15" s="199"/>
      <c r="E15" s="199">
        <v>0.24220473179004845</v>
      </c>
      <c r="J15" s="200">
        <v>1019.7928266857671</v>
      </c>
      <c r="K15" s="200">
        <v>0</v>
      </c>
      <c r="L15" s="200">
        <v>3259.3482232312863</v>
      </c>
      <c r="M15" s="202">
        <v>0</v>
      </c>
      <c r="N15" s="202">
        <v>0</v>
      </c>
      <c r="O15" s="199">
        <f t="shared" si="0"/>
        <v>0.31288244054964903</v>
      </c>
      <c r="P15" s="203">
        <f t="shared" si="1"/>
        <v>0.31288244054964903</v>
      </c>
    </row>
    <row r="16" spans="1:19" x14ac:dyDescent="0.2">
      <c r="A16" s="198">
        <v>1977</v>
      </c>
      <c r="B16" s="199">
        <v>0.86798182350929043</v>
      </c>
      <c r="C16" s="199">
        <v>0.36275276616030661</v>
      </c>
      <c r="D16" s="199">
        <v>0.35535913955593418</v>
      </c>
      <c r="E16" s="199">
        <v>0.24967862992681059</v>
      </c>
      <c r="J16" s="200">
        <v>1357.9529498480026</v>
      </c>
      <c r="K16" s="200">
        <v>0</v>
      </c>
      <c r="L16" s="200">
        <v>3738.73981343169</v>
      </c>
      <c r="M16" s="202">
        <v>0</v>
      </c>
      <c r="N16" s="202">
        <v>0</v>
      </c>
      <c r="O16" s="199">
        <f t="shared" si="0"/>
        <v>0.36321140748266556</v>
      </c>
      <c r="P16" s="203">
        <f t="shared" si="1"/>
        <v>0.36321140748266556</v>
      </c>
    </row>
    <row r="17" spans="1:16" x14ac:dyDescent="0.2">
      <c r="A17" s="198">
        <v>1978</v>
      </c>
      <c r="B17" s="199">
        <v>1.073396363296081</v>
      </c>
      <c r="C17" s="199">
        <v>0.40671731368300224</v>
      </c>
      <c r="D17" s="199">
        <v>0.31558307533539731</v>
      </c>
      <c r="E17" s="199">
        <v>0.25274726516845297</v>
      </c>
      <c r="J17" s="200">
        <v>1809.2202161126124</v>
      </c>
      <c r="K17" s="200">
        <v>0</v>
      </c>
      <c r="L17" s="200">
        <v>4907.853284108166</v>
      </c>
      <c r="M17" s="202">
        <v>0</v>
      </c>
      <c r="N17" s="202">
        <v>0</v>
      </c>
      <c r="O17" s="199">
        <f t="shared" si="0"/>
        <v>0.36863779566739352</v>
      </c>
      <c r="P17" s="203">
        <f t="shared" si="1"/>
        <v>0.36863779566739352</v>
      </c>
    </row>
    <row r="18" spans="1:16" x14ac:dyDescent="0.2">
      <c r="A18" s="198">
        <v>1979</v>
      </c>
      <c r="B18" s="199">
        <v>1.3794073215162261</v>
      </c>
      <c r="C18" s="199">
        <v>0.42404441231649603</v>
      </c>
      <c r="D18" s="199">
        <v>0.34750362936312568</v>
      </c>
      <c r="E18" s="199">
        <v>0.22419634403613548</v>
      </c>
      <c r="J18" s="200">
        <v>2261.2585427389572</v>
      </c>
      <c r="K18" s="200">
        <v>0</v>
      </c>
      <c r="L18" s="200">
        <v>6503.0804132208141</v>
      </c>
      <c r="M18" s="202">
        <v>0</v>
      </c>
      <c r="N18" s="202">
        <v>0</v>
      </c>
      <c r="O18" s="199">
        <f t="shared" si="0"/>
        <v>0.34772114122128961</v>
      </c>
      <c r="P18" s="203">
        <f t="shared" si="1"/>
        <v>0.34772114122128961</v>
      </c>
    </row>
    <row r="19" spans="1:16" x14ac:dyDescent="0.2">
      <c r="A19" s="198">
        <v>1980</v>
      </c>
      <c r="B19" s="199">
        <v>1.4867445331852969</v>
      </c>
      <c r="C19" s="199">
        <v>0.4005053411707698</v>
      </c>
      <c r="D19" s="199">
        <v>0.33797787599570506</v>
      </c>
      <c r="E19" s="199">
        <v>0.18160749108668492</v>
      </c>
      <c r="J19" s="200">
        <v>2206.9506344503466</v>
      </c>
      <c r="K19" s="200">
        <v>0</v>
      </c>
      <c r="L19" s="200">
        <v>8111.8021199112527</v>
      </c>
      <c r="M19" s="202">
        <v>0</v>
      </c>
      <c r="N19" s="202">
        <v>0</v>
      </c>
      <c r="O19" s="199">
        <f t="shared" si="0"/>
        <v>0.27206662611174393</v>
      </c>
      <c r="P19" s="203">
        <f t="shared" si="1"/>
        <v>0.27206662611174393</v>
      </c>
    </row>
    <row r="20" spans="1:16" x14ac:dyDescent="0.2">
      <c r="A20" s="198">
        <v>1981</v>
      </c>
      <c r="B20" s="199">
        <v>1.2739406493878762</v>
      </c>
      <c r="C20" s="199">
        <v>0.31643750555456895</v>
      </c>
      <c r="D20" s="199">
        <v>0.27296616664841783</v>
      </c>
      <c r="E20" s="199">
        <v>0.19014621085627487</v>
      </c>
      <c r="J20" s="200">
        <v>2430.7778825249006</v>
      </c>
      <c r="K20" s="200">
        <v>0</v>
      </c>
      <c r="L20" s="200">
        <v>7529.3634719068932</v>
      </c>
      <c r="M20" s="35">
        <f t="shared" ref="M20:M38" si="2">M19+(M$39-M$19)/20</f>
        <v>2.5000000000000001E-3</v>
      </c>
      <c r="N20" s="35">
        <f t="shared" ref="N20:N38" si="3">N19+(N$39-N$19)/20</f>
        <v>2.5000000000000001E-3</v>
      </c>
      <c r="O20" s="199">
        <f t="shared" si="0"/>
        <v>0.3228397581806845</v>
      </c>
      <c r="P20" s="203">
        <f t="shared" si="1"/>
        <v>0.3228397581806845</v>
      </c>
    </row>
    <row r="21" spans="1:16" x14ac:dyDescent="0.2">
      <c r="A21" s="198">
        <v>1982</v>
      </c>
      <c r="B21" s="199">
        <v>1.3347086801894943</v>
      </c>
      <c r="C21" s="199">
        <v>0.24426920698491125</v>
      </c>
      <c r="D21" s="199">
        <v>0.10862458731113894</v>
      </c>
      <c r="E21" s="199">
        <v>0.16775127557222333</v>
      </c>
      <c r="J21" s="200">
        <v>2401.8172146547372</v>
      </c>
      <c r="K21" s="200">
        <v>0</v>
      </c>
      <c r="L21" s="200">
        <v>7575.6182253438865</v>
      </c>
      <c r="M21" s="35">
        <f t="shared" si="2"/>
        <v>5.0000000000000001E-3</v>
      </c>
      <c r="N21" s="35">
        <f t="shared" si="3"/>
        <v>5.0000000000000001E-3</v>
      </c>
      <c r="O21" s="199">
        <f t="shared" si="0"/>
        <v>0.31704570415382954</v>
      </c>
      <c r="P21" s="203">
        <f t="shared" si="1"/>
        <v>0.31704570415382954</v>
      </c>
    </row>
    <row r="22" spans="1:16" x14ac:dyDescent="0.2">
      <c r="A22" s="198">
        <v>1983</v>
      </c>
      <c r="B22" s="199">
        <v>1.4214327671020155</v>
      </c>
      <c r="C22" s="199">
        <v>0.31338656244658269</v>
      </c>
      <c r="D22" s="199">
        <v>0.14576316853024385</v>
      </c>
      <c r="E22" s="199">
        <v>0.19527044006563291</v>
      </c>
      <c r="J22" s="200">
        <v>2505.1037754253548</v>
      </c>
      <c r="K22" s="200">
        <v>0</v>
      </c>
      <c r="L22" s="200">
        <v>7263.2350919377468</v>
      </c>
      <c r="M22" s="35">
        <f t="shared" si="2"/>
        <v>7.4999999999999997E-3</v>
      </c>
      <c r="N22" s="35">
        <f t="shared" si="3"/>
        <v>7.4999999999999997E-3</v>
      </c>
      <c r="O22" s="199">
        <f t="shared" si="0"/>
        <v>0.34490192644404988</v>
      </c>
      <c r="P22" s="203">
        <f t="shared" si="1"/>
        <v>0.34490192644404988</v>
      </c>
    </row>
    <row r="23" spans="1:16" x14ac:dyDescent="0.2">
      <c r="A23" s="198">
        <v>1984</v>
      </c>
      <c r="B23" s="199">
        <v>1.5513943546635445</v>
      </c>
      <c r="C23" s="199">
        <v>0.37819235253477734</v>
      </c>
      <c r="D23" s="199">
        <v>0.21569270726539538</v>
      </c>
      <c r="E23" s="199">
        <v>0.21865506784484687</v>
      </c>
      <c r="J23" s="200">
        <v>2783.4618598676898</v>
      </c>
      <c r="K23" s="200">
        <v>0</v>
      </c>
      <c r="L23" s="200">
        <v>6882.7996169261733</v>
      </c>
      <c r="M23" s="35">
        <f t="shared" si="2"/>
        <v>0.01</v>
      </c>
      <c r="N23" s="35">
        <f t="shared" si="3"/>
        <v>0.01</v>
      </c>
      <c r="O23" s="199">
        <f t="shared" si="0"/>
        <v>0.40440838245858612</v>
      </c>
      <c r="P23" s="203">
        <f t="shared" si="1"/>
        <v>0.40440838245858612</v>
      </c>
    </row>
    <row r="24" spans="1:16" x14ac:dyDescent="0.2">
      <c r="A24" s="198">
        <v>1985</v>
      </c>
      <c r="B24" s="199">
        <v>1.6782389912274449</v>
      </c>
      <c r="C24" s="199">
        <v>0.37158685153177656</v>
      </c>
      <c r="D24" s="199">
        <v>0.16157281723443384</v>
      </c>
      <c r="E24" s="199">
        <v>0.21490274027789552</v>
      </c>
      <c r="J24" s="200">
        <v>3255.6914447109766</v>
      </c>
      <c r="K24" s="200">
        <v>0</v>
      </c>
      <c r="L24" s="200">
        <v>7206.2070881318223</v>
      </c>
      <c r="M24" s="35">
        <f t="shared" si="2"/>
        <v>1.2500000000000001E-2</v>
      </c>
      <c r="N24" s="35">
        <f t="shared" si="3"/>
        <v>1.2500000000000001E-2</v>
      </c>
      <c r="O24" s="199">
        <f t="shared" si="0"/>
        <v>0.45178988126401465</v>
      </c>
      <c r="P24" s="203">
        <f t="shared" si="1"/>
        <v>0.45178988126401465</v>
      </c>
    </row>
    <row r="25" spans="1:16" x14ac:dyDescent="0.2">
      <c r="A25" s="198">
        <v>1986</v>
      </c>
      <c r="B25" s="199">
        <v>1.3720380659129294</v>
      </c>
      <c r="C25" s="199">
        <v>0.42063117756785584</v>
      </c>
      <c r="D25" s="199">
        <v>0.12353743698839199</v>
      </c>
      <c r="E25" s="199">
        <v>0.18231029858653452</v>
      </c>
      <c r="J25" s="200">
        <v>4479.3595716103036</v>
      </c>
      <c r="K25" s="200">
        <v>0</v>
      </c>
      <c r="L25" s="200">
        <v>9804.3840005133006</v>
      </c>
      <c r="M25" s="35">
        <f t="shared" si="2"/>
        <v>1.5000000000000001E-2</v>
      </c>
      <c r="N25" s="35">
        <f t="shared" si="3"/>
        <v>1.5000000000000001E-2</v>
      </c>
      <c r="O25" s="199">
        <f t="shared" si="0"/>
        <v>0.45687312648870038</v>
      </c>
      <c r="P25" s="203">
        <f t="shared" si="1"/>
        <v>0.45687312648870038</v>
      </c>
    </row>
    <row r="26" spans="1:16" x14ac:dyDescent="0.2">
      <c r="A26" s="198">
        <v>1987</v>
      </c>
      <c r="B26" s="199">
        <v>1.6814539936788921</v>
      </c>
      <c r="C26" s="199">
        <v>0.48041606055249653</v>
      </c>
      <c r="D26" s="199">
        <v>0.14474684664979326</v>
      </c>
      <c r="E26" s="199">
        <v>0.18558160680652072</v>
      </c>
      <c r="J26" s="200">
        <v>5549.2825748382529</v>
      </c>
      <c r="K26" s="200">
        <v>0</v>
      </c>
      <c r="L26" s="200">
        <v>11401.360535540292</v>
      </c>
      <c r="M26" s="35">
        <f t="shared" si="2"/>
        <v>1.7500000000000002E-2</v>
      </c>
      <c r="N26" s="35">
        <f t="shared" si="3"/>
        <v>1.7500000000000002E-2</v>
      </c>
      <c r="O26" s="199">
        <f t="shared" si="0"/>
        <v>0.48672108539503189</v>
      </c>
      <c r="P26" s="203">
        <f t="shared" si="1"/>
        <v>0.48672108539503189</v>
      </c>
    </row>
    <row r="27" spans="1:16" x14ac:dyDescent="0.2">
      <c r="A27" s="198">
        <v>1988</v>
      </c>
      <c r="B27" s="199">
        <v>1.4250738801717022</v>
      </c>
      <c r="C27" s="199">
        <v>0.55628659647632994</v>
      </c>
      <c r="D27" s="199">
        <v>0.15055887599907275</v>
      </c>
      <c r="E27" s="199">
        <v>0.19190095035281771</v>
      </c>
      <c r="J27" s="200">
        <v>6339.2903677095992</v>
      </c>
      <c r="K27" s="200">
        <v>0</v>
      </c>
      <c r="L27" s="200">
        <v>12420.311303428574</v>
      </c>
      <c r="M27" s="35">
        <f t="shared" si="2"/>
        <v>0.02</v>
      </c>
      <c r="N27" s="35">
        <f t="shared" si="3"/>
        <v>0.02</v>
      </c>
      <c r="O27" s="199">
        <f t="shared" si="0"/>
        <v>0.51039705952939074</v>
      </c>
      <c r="P27" s="203">
        <f t="shared" si="1"/>
        <v>0.51039705952939074</v>
      </c>
    </row>
    <row r="28" spans="1:16" x14ac:dyDescent="0.2">
      <c r="A28" s="198">
        <v>1989</v>
      </c>
      <c r="B28" s="199">
        <v>1.5841551947528685</v>
      </c>
      <c r="C28" s="199">
        <v>0.5035577174540995</v>
      </c>
      <c r="D28" s="199">
        <v>8.6896795833403567E-2</v>
      </c>
      <c r="E28" s="199">
        <v>0.17965047477223955</v>
      </c>
      <c r="J28" s="200">
        <v>6884.1419148324549</v>
      </c>
      <c r="K28" s="200">
        <v>0</v>
      </c>
      <c r="L28" s="200">
        <v>12342.369572362617</v>
      </c>
      <c r="M28" s="35">
        <f t="shared" si="2"/>
        <v>2.2499999999999999E-2</v>
      </c>
      <c r="N28" s="35">
        <f t="shared" si="3"/>
        <v>2.2499999999999999E-2</v>
      </c>
      <c r="O28" s="199">
        <f t="shared" si="0"/>
        <v>0.55776501217785768</v>
      </c>
      <c r="P28" s="203">
        <f t="shared" si="1"/>
        <v>0.55776501217785768</v>
      </c>
    </row>
    <row r="29" spans="1:16" x14ac:dyDescent="0.2">
      <c r="A29" s="198">
        <v>1990</v>
      </c>
      <c r="B29" s="199">
        <v>1.5498461696368608</v>
      </c>
      <c r="C29" s="199">
        <v>0.38203994792573576</v>
      </c>
      <c r="D29" s="199">
        <v>-1.5220793192821166E-3</v>
      </c>
      <c r="E29" s="199">
        <v>0.16781584714661693</v>
      </c>
      <c r="J29" s="200">
        <v>8399.2436754222035</v>
      </c>
      <c r="K29" s="200">
        <v>0</v>
      </c>
      <c r="L29" s="200">
        <v>15497.560166908495</v>
      </c>
      <c r="M29" s="35">
        <f t="shared" si="2"/>
        <v>2.4999999999999998E-2</v>
      </c>
      <c r="N29" s="35">
        <f t="shared" si="3"/>
        <v>2.4999999999999998E-2</v>
      </c>
      <c r="O29" s="199">
        <f t="shared" si="0"/>
        <v>0.5419719997833512</v>
      </c>
      <c r="P29" s="203">
        <f t="shared" si="1"/>
        <v>0.5419719997833512</v>
      </c>
    </row>
    <row r="30" spans="1:16" x14ac:dyDescent="0.2">
      <c r="A30" s="198">
        <v>1991</v>
      </c>
      <c r="B30" s="199">
        <v>1.29708616778208</v>
      </c>
      <c r="C30" s="199">
        <v>0.30559101624148571</v>
      </c>
      <c r="D30" s="199">
        <v>-3.098272991265507E-2</v>
      </c>
      <c r="E30" s="199">
        <v>0.17934296827668558</v>
      </c>
      <c r="J30" s="200">
        <v>8495.1030281966941</v>
      </c>
      <c r="K30" s="200">
        <v>0</v>
      </c>
      <c r="L30" s="200">
        <v>16000.119193523195</v>
      </c>
      <c r="M30" s="35">
        <f t="shared" si="2"/>
        <v>2.7499999999999997E-2</v>
      </c>
      <c r="N30" s="35">
        <f t="shared" si="3"/>
        <v>2.7499999999999997E-2</v>
      </c>
      <c r="O30" s="199">
        <f t="shared" si="0"/>
        <v>0.5309399839743375</v>
      </c>
      <c r="P30" s="203">
        <f t="shared" si="1"/>
        <v>0.5309399839743375</v>
      </c>
    </row>
    <row r="31" spans="1:16" x14ac:dyDescent="0.2">
      <c r="A31" s="198">
        <v>1992</v>
      </c>
      <c r="B31" s="199">
        <v>1.116893961874085</v>
      </c>
      <c r="C31" s="199">
        <v>0.28024512588145323</v>
      </c>
      <c r="D31" s="199">
        <v>1.6004042201462003E-2</v>
      </c>
      <c r="E31" s="199">
        <v>0.18018559939714487</v>
      </c>
      <c r="J31" s="200">
        <v>9754.3506200225747</v>
      </c>
      <c r="K31" s="200">
        <v>0</v>
      </c>
      <c r="L31" s="200">
        <v>18097.023523195403</v>
      </c>
      <c r="M31" s="35">
        <f t="shared" si="2"/>
        <v>2.9999999999999995E-2</v>
      </c>
      <c r="N31" s="35">
        <f t="shared" si="3"/>
        <v>2.9999999999999995E-2</v>
      </c>
      <c r="O31" s="199">
        <f t="shared" si="0"/>
        <v>0.53900303591472831</v>
      </c>
      <c r="P31" s="203">
        <f t="shared" si="1"/>
        <v>0.53900303591472831</v>
      </c>
    </row>
    <row r="32" spans="1:16" x14ac:dyDescent="0.2">
      <c r="A32" s="198">
        <v>1993</v>
      </c>
      <c r="B32" s="199">
        <v>1.104922858194326</v>
      </c>
      <c r="C32" s="199">
        <v>0.2964638275267511</v>
      </c>
      <c r="D32" s="199">
        <v>4.5585492227979273E-2</v>
      </c>
      <c r="E32" s="199">
        <v>0.18953404527816489</v>
      </c>
      <c r="J32" s="200">
        <v>10058.716392138915</v>
      </c>
      <c r="K32" s="200">
        <v>0</v>
      </c>
      <c r="L32" s="200">
        <v>16911.374171146181</v>
      </c>
      <c r="M32" s="35">
        <f t="shared" si="2"/>
        <v>3.2499999999999994E-2</v>
      </c>
      <c r="N32" s="35">
        <f t="shared" si="3"/>
        <v>3.2499999999999994E-2</v>
      </c>
      <c r="O32" s="199">
        <f t="shared" si="0"/>
        <v>0.59479000880371258</v>
      </c>
      <c r="P32" s="203">
        <f t="shared" si="1"/>
        <v>0.59479000880371258</v>
      </c>
    </row>
    <row r="33" spans="1:16" x14ac:dyDescent="0.2">
      <c r="A33" s="198">
        <v>1994</v>
      </c>
      <c r="B33" s="199">
        <v>1.0924972908357244</v>
      </c>
      <c r="C33" s="199">
        <v>0.33784847978767402</v>
      </c>
      <c r="D33" s="199">
        <v>0.11272836029210179</v>
      </c>
      <c r="E33" s="199">
        <v>0.21749526427568897</v>
      </c>
      <c r="J33" s="200">
        <v>10703.676607606485</v>
      </c>
      <c r="K33" s="200">
        <v>-1555.0950807866279</v>
      </c>
      <c r="L33" s="200">
        <v>18212.030611974944</v>
      </c>
      <c r="M33" s="35">
        <f t="shared" si="2"/>
        <v>3.4999999999999996E-2</v>
      </c>
      <c r="N33" s="35">
        <f t="shared" si="3"/>
        <v>3.4999999999999996E-2</v>
      </c>
      <c r="O33" s="199">
        <f t="shared" si="0"/>
        <v>0.67311394042642403</v>
      </c>
      <c r="P33" s="203">
        <f t="shared" si="1"/>
        <v>0.67311394042642403</v>
      </c>
    </row>
    <row r="34" spans="1:16" x14ac:dyDescent="0.2">
      <c r="A34" s="198">
        <v>1995</v>
      </c>
      <c r="B34" s="199">
        <v>1.4603994778673741</v>
      </c>
      <c r="C34" s="199">
        <v>0.42068293367425685</v>
      </c>
      <c r="D34" s="199">
        <v>0.13494771121470869</v>
      </c>
      <c r="E34" s="199">
        <v>0.23206331670187846</v>
      </c>
      <c r="J34" s="200">
        <v>15367.18480507498</v>
      </c>
      <c r="K34" s="200">
        <v>-2262.0200657309874</v>
      </c>
      <c r="L34" s="200">
        <v>21060.729868606726</v>
      </c>
      <c r="M34" s="35">
        <f t="shared" si="2"/>
        <v>3.7499999999999999E-2</v>
      </c>
      <c r="N34" s="35">
        <f t="shared" si="3"/>
        <v>3.7499999999999999E-2</v>
      </c>
      <c r="O34" s="199">
        <f t="shared" si="0"/>
        <v>0.83706523851693215</v>
      </c>
      <c r="P34" s="203">
        <f t="shared" si="1"/>
        <v>0.83706523851693215</v>
      </c>
    </row>
    <row r="35" spans="1:16" x14ac:dyDescent="0.2">
      <c r="A35" s="198">
        <v>1996</v>
      </c>
      <c r="B35" s="199">
        <v>1.4501501602936302</v>
      </c>
      <c r="C35" s="199">
        <v>0.43264872251840186</v>
      </c>
      <c r="D35" s="199">
        <v>0.194921975915191</v>
      </c>
      <c r="E35" s="199">
        <v>0.24641288527563932</v>
      </c>
      <c r="J35" s="200">
        <v>15620.419610039673</v>
      </c>
      <c r="K35" s="200">
        <v>-2468.4627192779817</v>
      </c>
      <c r="L35" s="200">
        <v>22875.367933796384</v>
      </c>
      <c r="M35" s="35">
        <f t="shared" si="2"/>
        <v>0.04</v>
      </c>
      <c r="N35" s="35">
        <f t="shared" si="3"/>
        <v>0.04</v>
      </c>
      <c r="O35" s="199">
        <f t="shared" si="0"/>
        <v>0.79075809323236679</v>
      </c>
      <c r="P35" s="203">
        <f t="shared" si="1"/>
        <v>0.79075809323236679</v>
      </c>
    </row>
    <row r="36" spans="1:16" x14ac:dyDescent="0.2">
      <c r="A36" s="198">
        <v>1997</v>
      </c>
      <c r="B36" s="199">
        <v>1.8366143664068701</v>
      </c>
      <c r="C36" s="199">
        <v>0.4512265875465663</v>
      </c>
      <c r="D36" s="199">
        <v>0.20341602194113553</v>
      </c>
      <c r="E36" s="199">
        <v>0.2495081184847342</v>
      </c>
      <c r="J36" s="200">
        <v>19637.815378387189</v>
      </c>
      <c r="K36" s="200">
        <v>-3255.0076799207714</v>
      </c>
      <c r="L36" s="200">
        <v>24155.225446638346</v>
      </c>
      <c r="M36" s="35">
        <f t="shared" si="2"/>
        <v>4.2500000000000003E-2</v>
      </c>
      <c r="N36" s="35">
        <f t="shared" si="3"/>
        <v>4.2500000000000003E-2</v>
      </c>
      <c r="O36" s="199">
        <f t="shared" si="0"/>
        <v>0.94773791736619573</v>
      </c>
      <c r="P36" s="203">
        <f t="shared" si="1"/>
        <v>0.94773791736619573</v>
      </c>
    </row>
    <row r="37" spans="1:16" x14ac:dyDescent="0.2">
      <c r="A37" s="198">
        <v>1998</v>
      </c>
      <c r="B37" s="199">
        <v>1.8547309433154595</v>
      </c>
      <c r="C37" s="199">
        <v>0.39636756204057283</v>
      </c>
      <c r="D37" s="199">
        <v>0.17559939815350648</v>
      </c>
      <c r="E37" s="199">
        <v>0.21876697797609326</v>
      </c>
      <c r="J37" s="200">
        <v>23268.428229891091</v>
      </c>
      <c r="K37" s="200">
        <v>-11257.465973542388</v>
      </c>
      <c r="L37" s="200">
        <v>25534.187259115428</v>
      </c>
      <c r="M37" s="35">
        <f t="shared" si="2"/>
        <v>4.5000000000000005E-2</v>
      </c>
      <c r="N37" s="35">
        <f t="shared" si="3"/>
        <v>4.5000000000000005E-2</v>
      </c>
      <c r="O37" s="199">
        <f t="shared" si="0"/>
        <v>1.3521438475042165</v>
      </c>
      <c r="P37" s="203">
        <f t="shared" si="1"/>
        <v>1.3521438475042165</v>
      </c>
    </row>
    <row r="38" spans="1:16" x14ac:dyDescent="0.2">
      <c r="A38" s="198">
        <v>1999</v>
      </c>
      <c r="B38" s="199">
        <v>1.6942931697459387</v>
      </c>
      <c r="C38" s="199">
        <v>0.38880811113413788</v>
      </c>
      <c r="D38" s="199">
        <v>0.15163206613128821</v>
      </c>
      <c r="E38" s="199">
        <v>0.20684594572880904</v>
      </c>
      <c r="J38" s="200">
        <v>27391.064229594351</v>
      </c>
      <c r="K38" s="200">
        <v>-10820.056332779472</v>
      </c>
      <c r="L38" s="200">
        <v>28363.761298502155</v>
      </c>
      <c r="M38" s="35">
        <f t="shared" si="2"/>
        <v>4.7500000000000007E-2</v>
      </c>
      <c r="N38" s="35">
        <f t="shared" si="3"/>
        <v>4.7500000000000007E-2</v>
      </c>
      <c r="O38" s="199">
        <f t="shared" si="0"/>
        <v>1.347181008902077</v>
      </c>
      <c r="P38" s="203">
        <f t="shared" si="1"/>
        <v>1.347181008902077</v>
      </c>
    </row>
    <row r="39" spans="1:16" x14ac:dyDescent="0.2">
      <c r="A39" s="198">
        <v>2000</v>
      </c>
      <c r="B39" s="199">
        <v>2.0017305979613447</v>
      </c>
      <c r="C39" s="199">
        <v>0.37695017482887427</v>
      </c>
      <c r="D39" s="199">
        <v>0.12337134385056332</v>
      </c>
      <c r="E39" s="199">
        <v>0.1764586883223366</v>
      </c>
      <c r="J39" s="200">
        <v>28128.778845910314</v>
      </c>
      <c r="K39" s="200">
        <v>-12678.265556273029</v>
      </c>
      <c r="L39" s="200">
        <v>27935.301935306627</v>
      </c>
      <c r="M39" s="202">
        <v>0.05</v>
      </c>
      <c r="N39" s="202">
        <v>0.05</v>
      </c>
      <c r="O39" s="199">
        <f t="shared" si="0"/>
        <v>1.4607697635302266</v>
      </c>
      <c r="P39" s="203">
        <f t="shared" si="1"/>
        <v>1.4607697635302266</v>
      </c>
    </row>
    <row r="40" spans="1:16" x14ac:dyDescent="0.2">
      <c r="A40" s="198">
        <v>2001</v>
      </c>
      <c r="B40" s="199">
        <v>1.8170098366567757</v>
      </c>
      <c r="C40" s="199">
        <v>0.28687115643328076</v>
      </c>
      <c r="D40" s="199">
        <v>-3.1727497056594035E-2</v>
      </c>
      <c r="E40" s="199">
        <v>0.16654651096479925</v>
      </c>
      <c r="J40" s="200">
        <v>30993.011248221494</v>
      </c>
      <c r="K40" s="200">
        <v>-11338.600996859088</v>
      </c>
      <c r="L40" s="200">
        <v>29932.618052634876</v>
      </c>
      <c r="M40" s="35">
        <f t="shared" ref="M40:N46" si="4">M39+(M$47-M$39)/8</f>
        <v>6.8750000000000006E-2</v>
      </c>
      <c r="N40" s="35">
        <f t="shared" si="4"/>
        <v>6.8750000000000006E-2</v>
      </c>
      <c r="O40" s="199">
        <f t="shared" si="0"/>
        <v>1.4142301943198805</v>
      </c>
      <c r="P40" s="203">
        <f t="shared" si="1"/>
        <v>1.4142301943198805</v>
      </c>
    </row>
    <row r="41" spans="1:16" x14ac:dyDescent="0.2">
      <c r="A41" s="198">
        <v>2002</v>
      </c>
      <c r="B41" s="199">
        <v>1.926045446185717</v>
      </c>
      <c r="C41" s="199">
        <v>0.33155824331457912</v>
      </c>
      <c r="D41" s="199">
        <v>6.9760813733655502E-2</v>
      </c>
      <c r="E41" s="199">
        <v>0.20391489173238503</v>
      </c>
      <c r="J41" s="200">
        <v>38803.760130879789</v>
      </c>
      <c r="K41" s="200">
        <v>-11562.731851470717</v>
      </c>
      <c r="L41" s="200">
        <v>33000.748198911009</v>
      </c>
      <c r="M41" s="35">
        <f t="shared" si="4"/>
        <v>8.7500000000000008E-2</v>
      </c>
      <c r="N41" s="35">
        <f t="shared" si="4"/>
        <v>8.7500000000000008E-2</v>
      </c>
      <c r="O41" s="199">
        <f t="shared" si="0"/>
        <v>1.5262227292171682</v>
      </c>
      <c r="P41" s="203">
        <f t="shared" si="1"/>
        <v>1.5262227292171682</v>
      </c>
    </row>
    <row r="42" spans="1:16" x14ac:dyDescent="0.2">
      <c r="A42" s="198">
        <v>2003</v>
      </c>
      <c r="B42" s="199">
        <v>2.2647648604148487</v>
      </c>
      <c r="C42" s="199">
        <v>0.41668479248409379</v>
      </c>
      <c r="D42" s="199">
        <v>0.14082289984164062</v>
      </c>
      <c r="E42" s="199">
        <v>0.23274812538919093</v>
      </c>
      <c r="J42" s="200">
        <v>47941.717823146377</v>
      </c>
      <c r="K42" s="200">
        <v>-14974.591837598431</v>
      </c>
      <c r="L42" s="200">
        <v>42742.144067055335</v>
      </c>
      <c r="M42" s="35">
        <f t="shared" si="4"/>
        <v>0.10625000000000001</v>
      </c>
      <c r="N42" s="35">
        <f t="shared" si="4"/>
        <v>0.10625000000000001</v>
      </c>
      <c r="O42" s="199">
        <f t="shared" si="0"/>
        <v>1.4719970425919569</v>
      </c>
      <c r="P42" s="203">
        <f t="shared" si="1"/>
        <v>1.4719970425919569</v>
      </c>
    </row>
    <row r="43" spans="1:16" x14ac:dyDescent="0.2">
      <c r="A43" s="198">
        <v>2004</v>
      </c>
      <c r="B43" s="199">
        <v>2.6033701272042853</v>
      </c>
      <c r="C43" s="199">
        <v>0.41536229639067146</v>
      </c>
      <c r="D43" s="199">
        <v>0.22882829462032842</v>
      </c>
      <c r="E43" s="199">
        <v>0.26708848463815243</v>
      </c>
      <c r="J43" s="200">
        <v>54125.769061233106</v>
      </c>
      <c r="K43" s="200">
        <v>-16041.17387768279</v>
      </c>
      <c r="L43" s="200">
        <v>51072.49507987062</v>
      </c>
      <c r="M43" s="35">
        <f t="shared" si="4"/>
        <v>0.125</v>
      </c>
      <c r="N43" s="35">
        <f t="shared" si="4"/>
        <v>0.125</v>
      </c>
      <c r="O43" s="199">
        <f t="shared" si="0"/>
        <v>1.3738694933385198</v>
      </c>
      <c r="P43" s="203">
        <f t="shared" si="1"/>
        <v>1.3738694933385198</v>
      </c>
    </row>
    <row r="44" spans="1:16" x14ac:dyDescent="0.2">
      <c r="A44" s="198">
        <v>2005</v>
      </c>
      <c r="B44" s="199">
        <v>2.5511742314267636</v>
      </c>
      <c r="C44" s="199">
        <v>0.49857345738278214</v>
      </c>
      <c r="D44" s="199">
        <v>0.27957456303458533</v>
      </c>
      <c r="E44" s="199">
        <v>0.29214590679432006</v>
      </c>
      <c r="J44" s="200">
        <v>56237.874944038209</v>
      </c>
      <c r="K44" s="200">
        <v>-15752.623986469682</v>
      </c>
      <c r="L44" s="200">
        <v>56456.747749092181</v>
      </c>
      <c r="M44" s="35">
        <f t="shared" si="4"/>
        <v>0.14374999999999999</v>
      </c>
      <c r="N44" s="35">
        <f t="shared" si="4"/>
        <v>0.14374999999999999</v>
      </c>
      <c r="O44" s="199">
        <f t="shared" si="0"/>
        <v>1.2751442794836778</v>
      </c>
      <c r="P44" s="203">
        <f t="shared" si="1"/>
        <v>1.2751442794836778</v>
      </c>
    </row>
    <row r="45" spans="1:16" x14ac:dyDescent="0.2">
      <c r="A45" s="198">
        <v>2006</v>
      </c>
      <c r="B45" s="199">
        <v>2.7757529765112872</v>
      </c>
      <c r="C45" s="199">
        <v>0.49107193265476268</v>
      </c>
      <c r="D45" s="199">
        <v>0.32496196079077611</v>
      </c>
      <c r="E45" s="199">
        <v>0.30717164524094992</v>
      </c>
      <c r="J45" s="200">
        <v>58550.507072673303</v>
      </c>
      <c r="K45" s="200">
        <v>-21607.223315829815</v>
      </c>
      <c r="L45" s="200">
        <v>62803.206041592428</v>
      </c>
      <c r="M45" s="35">
        <f t="shared" si="4"/>
        <v>0.16249999999999998</v>
      </c>
      <c r="N45" s="35">
        <f t="shared" si="4"/>
        <v>0.16249999999999998</v>
      </c>
      <c r="O45" s="199">
        <f t="shared" si="0"/>
        <v>1.2763318219044004</v>
      </c>
      <c r="P45" s="203">
        <f t="shared" si="1"/>
        <v>1.2763318219044004</v>
      </c>
    </row>
    <row r="46" spans="1:16" x14ac:dyDescent="0.2">
      <c r="A46" s="198">
        <v>2007</v>
      </c>
      <c r="B46" s="199">
        <v>2.9525414882701009</v>
      </c>
      <c r="C46" s="199">
        <v>0.51694809451208679</v>
      </c>
      <c r="D46" s="199">
        <v>0.30737031349121791</v>
      </c>
      <c r="E46" s="199">
        <v>0.25434633770491133</v>
      </c>
      <c r="J46" s="200">
        <v>66266.787565653271</v>
      </c>
      <c r="K46" s="200">
        <v>-31620.331559768008</v>
      </c>
      <c r="L46" s="200">
        <v>75038.579322851612</v>
      </c>
      <c r="M46" s="35">
        <f t="shared" si="4"/>
        <v>0.18124999999999997</v>
      </c>
      <c r="N46" s="35">
        <f t="shared" si="4"/>
        <v>0.18124999999999997</v>
      </c>
      <c r="O46" s="199">
        <f t="shared" si="0"/>
        <v>1.3044905701674387</v>
      </c>
      <c r="P46" s="203">
        <f t="shared" si="1"/>
        <v>1.3044905701674387</v>
      </c>
    </row>
    <row r="47" spans="1:16" x14ac:dyDescent="0.2">
      <c r="A47" s="198">
        <v>2008</v>
      </c>
      <c r="B47" s="199">
        <v>2.4753177086014273</v>
      </c>
      <c r="C47" s="199">
        <v>0.48498421933828328</v>
      </c>
      <c r="D47" s="199">
        <v>0.22234341255311482</v>
      </c>
      <c r="E47" s="199">
        <v>0.19718266519613323</v>
      </c>
      <c r="J47" s="200">
        <v>56230.294411054972</v>
      </c>
      <c r="K47" s="200">
        <v>-27389.32568051439</v>
      </c>
      <c r="L47" s="200">
        <v>81248.066006814159</v>
      </c>
      <c r="M47" s="202">
        <v>0.2</v>
      </c>
      <c r="N47" s="202">
        <v>0.2</v>
      </c>
      <c r="O47" s="199">
        <f t="shared" si="0"/>
        <v>1.0291890527530378</v>
      </c>
      <c r="P47" s="203">
        <f t="shared" si="1"/>
        <v>1.0291890527530378</v>
      </c>
    </row>
    <row r="48" spans="1:16" x14ac:dyDescent="0.2">
      <c r="A48" s="198">
        <v>2009</v>
      </c>
      <c r="B48" s="199">
        <v>2.7315573181759549</v>
      </c>
      <c r="C48" s="199">
        <v>0.45040499156605945</v>
      </c>
      <c r="D48" s="199">
        <v>0.11201013723848147</v>
      </c>
      <c r="E48" s="199">
        <v>0.24653510492083217</v>
      </c>
      <c r="J48" s="200">
        <v>51714.028467369222</v>
      </c>
      <c r="K48" s="200">
        <v>-15433.913293732125</v>
      </c>
      <c r="L48" s="200">
        <v>68120.375541984569</v>
      </c>
      <c r="M48" s="35">
        <f t="shared" ref="M48:N53" si="5">M47+(M$54-M$47)/7</f>
        <v>0.28497308589718323</v>
      </c>
      <c r="N48" s="35">
        <f t="shared" si="5"/>
        <v>0.23194896440808438</v>
      </c>
      <c r="O48" s="199">
        <f t="shared" si="0"/>
        <v>0.98572477363569611</v>
      </c>
      <c r="P48" s="203">
        <f t="shared" si="1"/>
        <v>1.038748895124795</v>
      </c>
    </row>
    <row r="49" spans="1:16" x14ac:dyDescent="0.2">
      <c r="A49" s="198">
        <v>2010</v>
      </c>
      <c r="B49" s="199">
        <v>2.6849565214175408</v>
      </c>
      <c r="C49" s="199">
        <v>0.52029668940503371</v>
      </c>
      <c r="D49" s="199">
        <v>0.26509685958368429</v>
      </c>
      <c r="E49" s="199">
        <v>0.30828673363313225</v>
      </c>
      <c r="J49" s="200">
        <v>55123.870294493849</v>
      </c>
      <c r="K49" s="200">
        <v>-17637.360484173245</v>
      </c>
      <c r="L49" s="200">
        <v>60682.479737467125</v>
      </c>
      <c r="M49" s="35">
        <f t="shared" si="5"/>
        <v>0.36994617179436645</v>
      </c>
      <c r="N49" s="35">
        <f t="shared" si="5"/>
        <v>0.26389792881616875</v>
      </c>
      <c r="O49" s="199">
        <f t="shared" si="0"/>
        <v>1.1990484089222575</v>
      </c>
      <c r="P49" s="203">
        <f t="shared" si="1"/>
        <v>1.3050966519004552</v>
      </c>
    </row>
    <row r="50" spans="1:16" x14ac:dyDescent="0.2">
      <c r="A50" s="198">
        <v>2011</v>
      </c>
      <c r="B50" s="199">
        <v>3.1120076713938816</v>
      </c>
      <c r="C50" s="199">
        <v>0.54760134794718585</v>
      </c>
      <c r="D50" s="199">
        <v>0.32687946298455262</v>
      </c>
      <c r="E50" s="199">
        <v>0.30459445622641695</v>
      </c>
      <c r="J50" s="200">
        <v>65913.190683058405</v>
      </c>
      <c r="K50" s="200">
        <v>-15558.376676680156</v>
      </c>
      <c r="L50" s="200">
        <v>64075.433895480564</v>
      </c>
      <c r="M50" s="35">
        <f t="shared" si="5"/>
        <v>0.45491925769154967</v>
      </c>
      <c r="N50" s="35">
        <f t="shared" si="5"/>
        <v>0.29584689322425312</v>
      </c>
      <c r="O50" s="199">
        <f t="shared" si="0"/>
        <v>1.2714945870305687</v>
      </c>
      <c r="P50" s="203">
        <f t="shared" si="1"/>
        <v>1.4305669514978654</v>
      </c>
    </row>
    <row r="51" spans="1:16" x14ac:dyDescent="0.2">
      <c r="A51" s="198">
        <v>2012</v>
      </c>
      <c r="B51" s="199">
        <v>3.1692348522042195</v>
      </c>
      <c r="C51" s="199">
        <v>0.5015743131552044</v>
      </c>
      <c r="D51" s="199">
        <v>0.32403355449182741</v>
      </c>
      <c r="E51" s="199">
        <v>0.3186913851945774</v>
      </c>
      <c r="J51" s="200">
        <v>61474.230178875958</v>
      </c>
      <c r="K51" s="200">
        <v>-16689.074632530457</v>
      </c>
      <c r="L51" s="200">
        <v>59877.146510523089</v>
      </c>
      <c r="M51" s="35">
        <f t="shared" si="5"/>
        <v>0.53989234358873284</v>
      </c>
      <c r="N51" s="35">
        <f t="shared" si="5"/>
        <v>0.32779585763233748</v>
      </c>
      <c r="O51" s="199">
        <f t="shared" si="0"/>
        <v>1.3053946182567273</v>
      </c>
      <c r="P51" s="203">
        <f t="shared" si="1"/>
        <v>1.5174911042131227</v>
      </c>
    </row>
    <row r="52" spans="1:16" x14ac:dyDescent="0.2">
      <c r="A52" s="198">
        <v>2013</v>
      </c>
      <c r="B52" s="199">
        <v>2.8163143739421144</v>
      </c>
      <c r="C52" s="199">
        <v>0.47613402676788741</v>
      </c>
      <c r="D52" s="199">
        <v>0.32777705377360028</v>
      </c>
      <c r="E52" s="199">
        <v>0.31649327580411218</v>
      </c>
      <c r="J52" s="200">
        <v>65235.877334047393</v>
      </c>
      <c r="K52" s="200">
        <v>-20641.054872185716</v>
      </c>
      <c r="L52" s="200">
        <v>64877.387380651649</v>
      </c>
      <c r="M52" s="35">
        <f t="shared" si="5"/>
        <v>0.62486542948591606</v>
      </c>
      <c r="N52" s="35">
        <f t="shared" si="5"/>
        <v>0.35974482204042185</v>
      </c>
      <c r="O52" s="199">
        <f t="shared" si="0"/>
        <v>1.3236804944436487</v>
      </c>
      <c r="P52" s="203">
        <f t="shared" si="1"/>
        <v>1.588801101889143</v>
      </c>
    </row>
    <row r="53" spans="1:16" x14ac:dyDescent="0.2">
      <c r="A53" s="198">
        <v>2014</v>
      </c>
      <c r="B53" s="199">
        <v>3.0151255442461316</v>
      </c>
      <c r="C53" s="199">
        <v>0.48632670013550233</v>
      </c>
      <c r="D53" s="199">
        <v>0.31659562544740616</v>
      </c>
      <c r="E53" s="199">
        <v>0.32635651051223613</v>
      </c>
      <c r="J53" s="200">
        <v>70485.383455868039</v>
      </c>
      <c r="K53" s="200">
        <v>-27110.477262732842</v>
      </c>
      <c r="L53" s="200">
        <v>68424.965956160493</v>
      </c>
      <c r="M53" s="35">
        <f t="shared" si="5"/>
        <v>0.70983851538309928</v>
      </c>
      <c r="N53" s="35">
        <f t="shared" si="5"/>
        <v>0.39169378644850622</v>
      </c>
      <c r="O53" s="199">
        <f t="shared" si="0"/>
        <v>1.426319463295459</v>
      </c>
      <c r="P53" s="203">
        <f t="shared" si="1"/>
        <v>1.7444641922300521</v>
      </c>
    </row>
    <row r="54" spans="1:16" x14ac:dyDescent="0.2">
      <c r="A54" s="198">
        <v>2015</v>
      </c>
      <c r="B54" s="199">
        <v>3.5718069375336432</v>
      </c>
      <c r="C54" s="199">
        <v>0.44655582020645129</v>
      </c>
      <c r="D54" s="199">
        <v>0.28343272646330492</v>
      </c>
      <c r="E54" s="199">
        <v>0.31375766594357318</v>
      </c>
      <c r="J54" s="200">
        <v>100867.14256720114</v>
      </c>
      <c r="K54" s="200">
        <v>-24667.497801275207</v>
      </c>
      <c r="L54" s="200">
        <v>61361.034049457725</v>
      </c>
      <c r="M54" s="202">
        <v>0.79481160128028239</v>
      </c>
      <c r="N54" s="202">
        <v>0.42364275085659048</v>
      </c>
      <c r="O54" s="199">
        <f t="shared" si="0"/>
        <v>2.0458364548956904</v>
      </c>
      <c r="P54" s="203">
        <f t="shared" si="1"/>
        <v>2.4170053053193823</v>
      </c>
    </row>
    <row r="55" spans="1:16" x14ac:dyDescent="0.2">
      <c r="A55" s="198">
        <v>2016</v>
      </c>
      <c r="E55" s="199">
        <v>0.29748898267567031</v>
      </c>
      <c r="J55" s="34"/>
      <c r="K55" s="34"/>
      <c r="L55" s="34"/>
      <c r="M55" s="34"/>
      <c r="N55" s="34"/>
    </row>
    <row r="60" spans="1:16" x14ac:dyDescent="0.2">
      <c r="L60" s="34"/>
    </row>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D72D7-684F-E34D-B6E2-899B354969CD}">
  <dimension ref="A1:S36"/>
  <sheetViews>
    <sheetView workbookViewId="0">
      <pane xSplit="1" ySplit="2" topLeftCell="F3" activePane="bottomRight" state="frozen"/>
      <selection pane="topRight" activeCell="B1" sqref="B1"/>
      <selection pane="bottomLeft" activeCell="A3" sqref="A3"/>
      <selection pane="bottomRight" activeCell="P45" sqref="P45"/>
    </sheetView>
  </sheetViews>
  <sheetFormatPr baseColWidth="10" defaultRowHeight="13" x14ac:dyDescent="0.15"/>
  <cols>
    <col min="1" max="16384" width="10.83203125" style="310"/>
  </cols>
  <sheetData>
    <row r="1" spans="1:19" x14ac:dyDescent="0.15">
      <c r="B1" s="320" t="s">
        <v>1096</v>
      </c>
    </row>
    <row r="2" spans="1:19" s="317" customFormat="1" ht="42" x14ac:dyDescent="0.15">
      <c r="B2" s="318" t="s">
        <v>1095</v>
      </c>
      <c r="C2" s="318" t="s">
        <v>1094</v>
      </c>
      <c r="D2" s="318" t="s">
        <v>1087</v>
      </c>
      <c r="E2" s="318" t="s">
        <v>1086</v>
      </c>
      <c r="F2" s="318" t="s">
        <v>1093</v>
      </c>
      <c r="G2" s="318" t="s">
        <v>1092</v>
      </c>
      <c r="H2" s="318" t="s">
        <v>1087</v>
      </c>
      <c r="I2" s="318" t="s">
        <v>1086</v>
      </c>
      <c r="J2" s="318" t="s">
        <v>1091</v>
      </c>
      <c r="K2" s="318" t="s">
        <v>1090</v>
      </c>
      <c r="L2" s="318" t="s">
        <v>1087</v>
      </c>
      <c r="M2" s="318" t="s">
        <v>1086</v>
      </c>
      <c r="N2" s="319" t="s">
        <v>1089</v>
      </c>
      <c r="O2" s="319" t="s">
        <v>1088</v>
      </c>
      <c r="P2" s="318" t="s">
        <v>1087</v>
      </c>
      <c r="Q2" s="318" t="s">
        <v>1086</v>
      </c>
      <c r="R2" s="318"/>
      <c r="S2" s="318"/>
    </row>
    <row r="3" spans="1:19" ht="16" x14ac:dyDescent="0.2">
      <c r="A3" s="310">
        <v>1985</v>
      </c>
      <c r="B3" s="313">
        <v>0.22056935395852317</v>
      </c>
      <c r="C3" s="313">
        <v>0.22056935395852317</v>
      </c>
      <c r="D3" s="313">
        <v>0.22056935395852317</v>
      </c>
      <c r="E3" s="313">
        <v>0.22056935395852317</v>
      </c>
      <c r="F3" s="313">
        <v>0.38216104492106229</v>
      </c>
      <c r="G3" s="313">
        <v>0.38216104492106229</v>
      </c>
      <c r="H3" s="313">
        <v>0.38216104492106229</v>
      </c>
      <c r="I3" s="313">
        <v>0.38216104492106229</v>
      </c>
      <c r="J3" s="313">
        <v>0.30933385180861572</v>
      </c>
      <c r="K3" s="313">
        <v>0.30933385180861572</v>
      </c>
      <c r="L3" s="313">
        <v>0.30933385180861572</v>
      </c>
      <c r="M3" s="313">
        <v>0.30933385180861572</v>
      </c>
      <c r="N3" s="316">
        <f t="shared" ref="N3:N33" si="0">(B3+F3+J3)/3</f>
        <v>0.30402141689606704</v>
      </c>
      <c r="O3" s="316">
        <f t="shared" ref="O3:O33" si="1">(C3+G3+K3)/3</f>
        <v>0.30402141689606704</v>
      </c>
      <c r="P3" s="316">
        <f t="shared" ref="P3:P33" si="2">(D3+H3+L3)/3</f>
        <v>0.30402141689606704</v>
      </c>
      <c r="Q3" s="316">
        <f t="shared" ref="Q3:Q33" si="3">(E3+I3+M3)/3</f>
        <v>0.30402141689606704</v>
      </c>
      <c r="R3" s="315">
        <f t="shared" ref="R3:R33" si="4">O3-P3</f>
        <v>0</v>
      </c>
      <c r="S3" s="315">
        <f t="shared" ref="S3:S33" si="5">Q3-O3</f>
        <v>0</v>
      </c>
    </row>
    <row r="4" spans="1:19" ht="16" x14ac:dyDescent="0.2">
      <c r="A4" s="310">
        <v>1986</v>
      </c>
      <c r="B4" s="313">
        <v>0.24618269800900427</v>
      </c>
      <c r="C4" s="313">
        <v>0.24747950069678307</v>
      </c>
      <c r="D4" s="313">
        <v>0.24696426165879654</v>
      </c>
      <c r="E4" s="313">
        <v>0.24773370568139075</v>
      </c>
      <c r="F4" s="313">
        <v>0.38934874837792055</v>
      </c>
      <c r="G4" s="313">
        <v>0.39155977249431367</v>
      </c>
      <c r="H4" s="313">
        <v>0.39068230833107914</v>
      </c>
      <c r="I4" s="313">
        <v>0.39199220072270818</v>
      </c>
      <c r="J4" s="313">
        <v>0.32611944807096993</v>
      </c>
      <c r="K4" s="313">
        <v>0.32750842774668226</v>
      </c>
      <c r="L4" s="313">
        <v>0.326956678995169</v>
      </c>
      <c r="M4" s="313">
        <v>0.32778059049025304</v>
      </c>
      <c r="N4" s="316">
        <f t="shared" si="0"/>
        <v>0.32055029815263159</v>
      </c>
      <c r="O4" s="316">
        <f t="shared" si="1"/>
        <v>0.32218256697925968</v>
      </c>
      <c r="P4" s="316">
        <f t="shared" si="2"/>
        <v>0.32153441632834823</v>
      </c>
      <c r="Q4" s="316">
        <f t="shared" si="3"/>
        <v>0.32250216563145068</v>
      </c>
      <c r="R4" s="315">
        <f t="shared" si="4"/>
        <v>6.4815065091144985E-4</v>
      </c>
      <c r="S4" s="315">
        <f t="shared" si="5"/>
        <v>3.1959865219099992E-4</v>
      </c>
    </row>
    <row r="5" spans="1:19" ht="16" x14ac:dyDescent="0.2">
      <c r="A5" s="310">
        <v>1987</v>
      </c>
      <c r="B5" s="313">
        <v>0.24689072975813076</v>
      </c>
      <c r="C5" s="313">
        <v>0.24948486297637079</v>
      </c>
      <c r="D5" s="313">
        <v>0.24845524883301304</v>
      </c>
      <c r="E5" s="313">
        <v>0.24999232628475071</v>
      </c>
      <c r="F5" s="313">
        <v>0.37357905219505894</v>
      </c>
      <c r="G5" s="313">
        <v>0.37791713192226645</v>
      </c>
      <c r="H5" s="313">
        <v>0.37619897544761738</v>
      </c>
      <c r="I5" s="313">
        <v>0.37876220406457606</v>
      </c>
      <c r="J5" s="313">
        <v>0.32565896579408771</v>
      </c>
      <c r="K5" s="313">
        <v>0.32842920443680224</v>
      </c>
      <c r="L5" s="313">
        <v>0.32733013548503914</v>
      </c>
      <c r="M5" s="313">
        <v>0.32897068609011892</v>
      </c>
      <c r="N5" s="316">
        <f t="shared" si="0"/>
        <v>0.31537624924909247</v>
      </c>
      <c r="O5" s="316">
        <f t="shared" si="1"/>
        <v>0.31861039977847982</v>
      </c>
      <c r="P5" s="316">
        <f t="shared" si="2"/>
        <v>0.31732811992188986</v>
      </c>
      <c r="Q5" s="316">
        <f t="shared" si="3"/>
        <v>0.31924173881314855</v>
      </c>
      <c r="R5" s="315">
        <f t="shared" si="4"/>
        <v>1.2822798565899629E-3</v>
      </c>
      <c r="S5" s="315">
        <f t="shared" si="5"/>
        <v>6.3133903466872088E-4</v>
      </c>
    </row>
    <row r="6" spans="1:19" ht="16" x14ac:dyDescent="0.2">
      <c r="A6" s="310">
        <v>1988</v>
      </c>
      <c r="B6" s="313">
        <v>0.26424208090738222</v>
      </c>
      <c r="C6" s="313">
        <v>0.26830233250670582</v>
      </c>
      <c r="D6" s="313">
        <v>0.26669283873911531</v>
      </c>
      <c r="E6" s="313">
        <v>0.26909462185383415</v>
      </c>
      <c r="F6" s="313">
        <v>0.3834947763621912</v>
      </c>
      <c r="G6" s="313">
        <v>0.39004439048393358</v>
      </c>
      <c r="H6" s="313">
        <v>0.38745616865386578</v>
      </c>
      <c r="I6" s="313">
        <v>0.39131460330982537</v>
      </c>
      <c r="J6" s="313">
        <v>0.3336893359830726</v>
      </c>
      <c r="K6" s="313">
        <v>0.33788719564168468</v>
      </c>
      <c r="L6" s="313">
        <v>0.3362239434432403</v>
      </c>
      <c r="M6" s="313">
        <v>0.33870556747946756</v>
      </c>
      <c r="N6" s="316">
        <f t="shared" si="0"/>
        <v>0.32714206441754867</v>
      </c>
      <c r="O6" s="316">
        <f t="shared" si="1"/>
        <v>0.3320779728774414</v>
      </c>
      <c r="P6" s="316">
        <f t="shared" si="2"/>
        <v>0.33012431694540711</v>
      </c>
      <c r="Q6" s="316">
        <f t="shared" si="3"/>
        <v>0.33303826421437571</v>
      </c>
      <c r="R6" s="315">
        <f t="shared" si="4"/>
        <v>1.9536559320342817E-3</v>
      </c>
      <c r="S6" s="315">
        <f t="shared" si="5"/>
        <v>9.6029133693431579E-4</v>
      </c>
    </row>
    <row r="7" spans="1:19" ht="16" x14ac:dyDescent="0.2">
      <c r="A7" s="310">
        <v>1989</v>
      </c>
      <c r="B7" s="313">
        <v>0.27104596808365988</v>
      </c>
      <c r="C7" s="313">
        <v>0.27653653999260391</v>
      </c>
      <c r="D7" s="313">
        <v>0.27436272591580418</v>
      </c>
      <c r="E7" s="313">
        <v>0.27760534043827889</v>
      </c>
      <c r="F7" s="313">
        <v>0.39507430861376014</v>
      </c>
      <c r="G7" s="313">
        <v>0.40386693795406525</v>
      </c>
      <c r="H7" s="313">
        <v>0.40040066104881483</v>
      </c>
      <c r="I7" s="313">
        <v>0.40556411213162141</v>
      </c>
      <c r="J7" s="313">
        <v>0.33156216320156207</v>
      </c>
      <c r="K7" s="313">
        <v>0.33712998943868194</v>
      </c>
      <c r="L7" s="313">
        <v>0.33492665937721527</v>
      </c>
      <c r="M7" s="313">
        <v>0.33821278801752597</v>
      </c>
      <c r="N7" s="316">
        <f t="shared" si="0"/>
        <v>0.3325608132996607</v>
      </c>
      <c r="O7" s="316">
        <f t="shared" si="1"/>
        <v>0.33917782246178368</v>
      </c>
      <c r="P7" s="316">
        <f t="shared" si="2"/>
        <v>0.33656334878061145</v>
      </c>
      <c r="Q7" s="316">
        <f t="shared" si="3"/>
        <v>0.34046074686247546</v>
      </c>
      <c r="R7" s="315">
        <f t="shared" si="4"/>
        <v>2.6144736811722358E-3</v>
      </c>
      <c r="S7" s="315">
        <f t="shared" si="5"/>
        <v>1.2829244006917762E-3</v>
      </c>
    </row>
    <row r="8" spans="1:19" ht="16" x14ac:dyDescent="0.2">
      <c r="A8" s="310">
        <v>1990</v>
      </c>
      <c r="B8" s="313">
        <v>0.26507019509790697</v>
      </c>
      <c r="C8" s="313">
        <v>0.27182579980380134</v>
      </c>
      <c r="D8" s="313">
        <v>0.26915384129492081</v>
      </c>
      <c r="E8" s="313">
        <v>0.27313822589921766</v>
      </c>
      <c r="F8" s="313">
        <v>0.40200292671244287</v>
      </c>
      <c r="G8" s="313">
        <v>0.41301484832818763</v>
      </c>
      <c r="H8" s="313">
        <v>0.40868403936831416</v>
      </c>
      <c r="I8" s="313">
        <v>0.41513042000780132</v>
      </c>
      <c r="J8" s="313">
        <v>0.32143726614511314</v>
      </c>
      <c r="K8" s="313">
        <v>0.32827465549251078</v>
      </c>
      <c r="L8" s="313">
        <v>0.32557180891841098</v>
      </c>
      <c r="M8" s="313">
        <v>0.32960155478563619</v>
      </c>
      <c r="N8" s="316">
        <f t="shared" si="0"/>
        <v>0.32950346265182101</v>
      </c>
      <c r="O8" s="316">
        <f t="shared" si="1"/>
        <v>0.3377051012081666</v>
      </c>
      <c r="P8" s="316">
        <f t="shared" si="2"/>
        <v>0.33446989652721532</v>
      </c>
      <c r="Q8" s="316">
        <f t="shared" si="3"/>
        <v>0.33929006689755176</v>
      </c>
      <c r="R8" s="315">
        <f t="shared" si="4"/>
        <v>3.2352046809512869E-3</v>
      </c>
      <c r="S8" s="315">
        <f t="shared" si="5"/>
        <v>1.5849656893851538E-3</v>
      </c>
    </row>
    <row r="9" spans="1:19" ht="16" x14ac:dyDescent="0.2">
      <c r="A9" s="310">
        <v>1991</v>
      </c>
      <c r="B9" s="313">
        <v>0.26535956971169972</v>
      </c>
      <c r="C9" s="313">
        <v>0.27345696588194496</v>
      </c>
      <c r="D9" s="313">
        <v>0.27025788407468071</v>
      </c>
      <c r="E9" s="313">
        <v>0.27502659589759304</v>
      </c>
      <c r="F9" s="313">
        <v>0.37556038758976873</v>
      </c>
      <c r="G9" s="313">
        <v>0.38842270316170363</v>
      </c>
      <c r="H9" s="313">
        <v>0.38337099754223691</v>
      </c>
      <c r="I9" s="313">
        <v>0.39088721601675691</v>
      </c>
      <c r="J9" s="313">
        <v>0.31198959691630568</v>
      </c>
      <c r="K9" s="313">
        <v>0.32005080576752765</v>
      </c>
      <c r="L9" s="313">
        <v>0.31686737383869606</v>
      </c>
      <c r="M9" s="313">
        <v>0.32161211134799395</v>
      </c>
      <c r="N9" s="316">
        <f t="shared" si="0"/>
        <v>0.31763651807259136</v>
      </c>
      <c r="O9" s="316">
        <f t="shared" si="1"/>
        <v>0.32731015827039206</v>
      </c>
      <c r="P9" s="316">
        <f t="shared" si="2"/>
        <v>0.32349875181853788</v>
      </c>
      <c r="Q9" s="316">
        <f t="shared" si="3"/>
        <v>0.32917530775411463</v>
      </c>
      <c r="R9" s="315">
        <f t="shared" si="4"/>
        <v>3.8114064518541824E-3</v>
      </c>
      <c r="S9" s="315">
        <f t="shared" si="5"/>
        <v>1.8651494837225724E-3</v>
      </c>
    </row>
    <row r="10" spans="1:19" ht="16" x14ac:dyDescent="0.2">
      <c r="A10" s="310">
        <v>1992</v>
      </c>
      <c r="B10" s="313">
        <v>0.26407653295365052</v>
      </c>
      <c r="C10" s="313">
        <v>0.27347755188499973</v>
      </c>
      <c r="D10" s="313">
        <v>0.26976742424865541</v>
      </c>
      <c r="E10" s="313">
        <v>0.2752960278914684</v>
      </c>
      <c r="F10" s="313">
        <v>0.34875727402606294</v>
      </c>
      <c r="G10" s="313">
        <v>0.36326557059931602</v>
      </c>
      <c r="H10" s="313">
        <v>0.3575733402486565</v>
      </c>
      <c r="I10" s="313">
        <v>0.36603978614209998</v>
      </c>
      <c r="J10" s="313">
        <v>0.29734673854090932</v>
      </c>
      <c r="K10" s="313">
        <v>0.30648886042121165</v>
      </c>
      <c r="L10" s="313">
        <v>0.30288142999130319</v>
      </c>
      <c r="M10" s="313">
        <v>0.30825675159503507</v>
      </c>
      <c r="N10" s="316">
        <f t="shared" si="0"/>
        <v>0.30339351517354091</v>
      </c>
      <c r="O10" s="316">
        <f t="shared" si="1"/>
        <v>0.31441066096850911</v>
      </c>
      <c r="P10" s="316">
        <f t="shared" si="2"/>
        <v>0.31007406482953837</v>
      </c>
      <c r="Q10" s="316">
        <f t="shared" si="3"/>
        <v>0.31653085520953445</v>
      </c>
      <c r="R10" s="315">
        <f t="shared" si="4"/>
        <v>4.3365961389707497E-3</v>
      </c>
      <c r="S10" s="315">
        <f t="shared" si="5"/>
        <v>2.1201942410253305E-3</v>
      </c>
    </row>
    <row r="11" spans="1:19" ht="16" x14ac:dyDescent="0.2">
      <c r="A11" s="310">
        <v>1993</v>
      </c>
      <c r="B11" s="313">
        <v>0.26163476749715553</v>
      </c>
      <c r="C11" s="313">
        <v>0.27229674591181158</v>
      </c>
      <c r="D11" s="313">
        <v>0.26809327866491256</v>
      </c>
      <c r="E11" s="313">
        <v>0.27435498316983215</v>
      </c>
      <c r="F11" s="313">
        <v>0.33847258487546306</v>
      </c>
      <c r="G11" s="313">
        <v>0.35477900957014985</v>
      </c>
      <c r="H11" s="313">
        <v>0.34839073572574891</v>
      </c>
      <c r="I11" s="313">
        <v>0.35788804959468762</v>
      </c>
      <c r="J11" s="313">
        <v>0.32109180241897017</v>
      </c>
      <c r="K11" s="313">
        <v>0.33195991365323929</v>
      </c>
      <c r="L11" s="313">
        <v>0.32767931145894058</v>
      </c>
      <c r="M11" s="313">
        <v>0.3340539620738685</v>
      </c>
      <c r="N11" s="316">
        <f t="shared" si="0"/>
        <v>0.30706638493052957</v>
      </c>
      <c r="O11" s="316">
        <f t="shared" si="1"/>
        <v>0.31967855637840026</v>
      </c>
      <c r="P11" s="316">
        <f t="shared" si="2"/>
        <v>0.31472110861653402</v>
      </c>
      <c r="Q11" s="316">
        <f t="shared" si="3"/>
        <v>0.32209899827946276</v>
      </c>
      <c r="R11" s="315">
        <f t="shared" si="4"/>
        <v>4.9574477618662405E-3</v>
      </c>
      <c r="S11" s="315">
        <f t="shared" si="5"/>
        <v>2.4204419010624978E-3</v>
      </c>
    </row>
    <row r="12" spans="1:19" ht="16" x14ac:dyDescent="0.2">
      <c r="A12" s="310">
        <v>1994</v>
      </c>
      <c r="B12" s="313">
        <v>0.26465212633979163</v>
      </c>
      <c r="C12" s="313">
        <v>0.27671157497706617</v>
      </c>
      <c r="D12" s="313">
        <v>0.27196288845318212</v>
      </c>
      <c r="E12" s="313">
        <v>0.27903406583965851</v>
      </c>
      <c r="F12" s="313">
        <v>0.34736801908237935</v>
      </c>
      <c r="G12" s="313">
        <v>0.36587120830827619</v>
      </c>
      <c r="H12" s="313">
        <v>0.35863908030729014</v>
      </c>
      <c r="I12" s="313">
        <v>0.36938315941513178</v>
      </c>
      <c r="J12" s="313">
        <v>0.34088892595584708</v>
      </c>
      <c r="K12" s="313">
        <v>0.35345179007290822</v>
      </c>
      <c r="L12" s="313">
        <v>0.34851299296870369</v>
      </c>
      <c r="M12" s="313">
        <v>0.35586343112275143</v>
      </c>
      <c r="N12" s="316">
        <f t="shared" si="0"/>
        <v>0.31763635712600602</v>
      </c>
      <c r="O12" s="316">
        <f t="shared" si="1"/>
        <v>0.33201152445275017</v>
      </c>
      <c r="P12" s="316">
        <f t="shared" si="2"/>
        <v>0.32637165390972528</v>
      </c>
      <c r="Q12" s="316">
        <f t="shared" si="3"/>
        <v>0.33476021879251389</v>
      </c>
      <c r="R12" s="315">
        <f t="shared" si="4"/>
        <v>5.6398705430248941E-3</v>
      </c>
      <c r="S12" s="315">
        <f t="shared" si="5"/>
        <v>2.7486943397637131E-3</v>
      </c>
    </row>
    <row r="13" spans="1:19" ht="16" x14ac:dyDescent="0.2">
      <c r="A13" s="310">
        <v>1995</v>
      </c>
      <c r="B13" s="313">
        <v>0.26753956079483032</v>
      </c>
      <c r="C13" s="313">
        <v>0.28100473815456872</v>
      </c>
      <c r="D13" s="313">
        <v>0.27570900168786727</v>
      </c>
      <c r="E13" s="313">
        <v>0.28359171868788713</v>
      </c>
      <c r="F13" s="313">
        <v>0.34200799465179443</v>
      </c>
      <c r="G13" s="313">
        <v>0.36236187925094715</v>
      </c>
      <c r="H13" s="313">
        <v>0.35441928065699191</v>
      </c>
      <c r="I13" s="313">
        <v>0.36621289018044667</v>
      </c>
      <c r="J13" s="313">
        <v>0.36006927490234375</v>
      </c>
      <c r="K13" s="313">
        <v>0.37433713330285795</v>
      </c>
      <c r="L13" s="313">
        <v>0.36873930011295186</v>
      </c>
      <c r="M13" s="313">
        <v>0.37706531317546599</v>
      </c>
      <c r="N13" s="316">
        <f t="shared" si="0"/>
        <v>0.32320561011632282</v>
      </c>
      <c r="O13" s="316">
        <f t="shared" si="1"/>
        <v>0.33923458356945796</v>
      </c>
      <c r="P13" s="316">
        <f t="shared" si="2"/>
        <v>0.33295586081927037</v>
      </c>
      <c r="Q13" s="316">
        <f t="shared" si="3"/>
        <v>0.34228997401459993</v>
      </c>
      <c r="R13" s="315">
        <f t="shared" si="4"/>
        <v>6.2787227501875931E-3</v>
      </c>
      <c r="S13" s="315">
        <f t="shared" si="5"/>
        <v>3.05539044514197E-3</v>
      </c>
    </row>
    <row r="14" spans="1:19" ht="16" x14ac:dyDescent="0.2">
      <c r="A14" s="310">
        <v>1996</v>
      </c>
      <c r="B14" s="313">
        <v>0.26641464233398438</v>
      </c>
      <c r="C14" s="313">
        <v>0.28116085638138166</v>
      </c>
      <c r="D14" s="313">
        <v>0.27536746214955232</v>
      </c>
      <c r="E14" s="313">
        <v>0.28398804517688797</v>
      </c>
      <c r="F14" s="313">
        <v>0.34565562009811401</v>
      </c>
      <c r="G14" s="313">
        <v>0.3680807351532811</v>
      </c>
      <c r="H14" s="313">
        <v>0.35934829410639213</v>
      </c>
      <c r="I14" s="313">
        <v>0.37230626095785291</v>
      </c>
      <c r="J14" s="313">
        <v>0.35920286178588867</v>
      </c>
      <c r="K14" s="313">
        <v>0.37484698224704455</v>
      </c>
      <c r="L14" s="313">
        <v>0.36871727312029812</v>
      </c>
      <c r="M14" s="313">
        <v>0.37783060486074793</v>
      </c>
      <c r="N14" s="316">
        <f t="shared" si="0"/>
        <v>0.32375770807266235</v>
      </c>
      <c r="O14" s="316">
        <f t="shared" si="1"/>
        <v>0.34136285792723581</v>
      </c>
      <c r="P14" s="316">
        <f t="shared" si="2"/>
        <v>0.33447767645874754</v>
      </c>
      <c r="Q14" s="316">
        <f t="shared" si="3"/>
        <v>0.34470830366516286</v>
      </c>
      <c r="R14" s="315">
        <f t="shared" si="4"/>
        <v>6.8851814684882662E-3</v>
      </c>
      <c r="S14" s="315">
        <f t="shared" si="5"/>
        <v>3.3454457379270552E-3</v>
      </c>
    </row>
    <row r="15" spans="1:19" ht="16" x14ac:dyDescent="0.2">
      <c r="A15" s="310">
        <v>1997</v>
      </c>
      <c r="B15" s="313">
        <v>0.27262616157531738</v>
      </c>
      <c r="C15" s="313">
        <v>0.28891053524557953</v>
      </c>
      <c r="D15" s="313">
        <v>0.28252191022360534</v>
      </c>
      <c r="E15" s="313">
        <v>0.29202394734445142</v>
      </c>
      <c r="F15" s="313">
        <v>0.35414117574691772</v>
      </c>
      <c r="G15" s="313">
        <v>0.37878108577506026</v>
      </c>
      <c r="H15" s="313">
        <v>0.36920976539570582</v>
      </c>
      <c r="I15" s="313">
        <v>0.38340179282971509</v>
      </c>
      <c r="J15" s="313">
        <v>0.35833919048309326</v>
      </c>
      <c r="K15" s="313">
        <v>0.37535074978898619</v>
      </c>
      <c r="L15" s="313">
        <v>0.36869397421305622</v>
      </c>
      <c r="M15" s="313">
        <v>0.37858686293077332</v>
      </c>
      <c r="N15" s="316">
        <f t="shared" si="0"/>
        <v>0.32836884260177612</v>
      </c>
      <c r="O15" s="316">
        <f t="shared" si="1"/>
        <v>0.34768079026987531</v>
      </c>
      <c r="P15" s="316">
        <f t="shared" si="2"/>
        <v>0.34014188327745581</v>
      </c>
      <c r="Q15" s="316">
        <f t="shared" si="3"/>
        <v>0.35133753436831333</v>
      </c>
      <c r="R15" s="315">
        <f t="shared" si="4"/>
        <v>7.5389069924194918E-3</v>
      </c>
      <c r="S15" s="315">
        <f t="shared" si="5"/>
        <v>3.6567440984380251E-3</v>
      </c>
    </row>
    <row r="16" spans="1:19" ht="16" x14ac:dyDescent="0.2">
      <c r="A16" s="310">
        <v>1998</v>
      </c>
      <c r="B16" s="313">
        <v>0.28823131322860718</v>
      </c>
      <c r="C16" s="313">
        <v>0.30642317412906656</v>
      </c>
      <c r="D16" s="313">
        <v>0.2993002953171931</v>
      </c>
      <c r="E16" s="313">
        <v>0.30988784975331712</v>
      </c>
      <c r="F16" s="313">
        <v>0.35643059015274048</v>
      </c>
      <c r="G16" s="313">
        <v>0.38310921155086197</v>
      </c>
      <c r="H16" s="313">
        <v>0.37276775431976084</v>
      </c>
      <c r="I16" s="313">
        <v>0.388091844442576</v>
      </c>
      <c r="J16" s="313">
        <v>0.37094980478286743</v>
      </c>
      <c r="K16" s="313">
        <v>0.38959258360020904</v>
      </c>
      <c r="L16" s="313">
        <v>0.38231176777543752</v>
      </c>
      <c r="M16" s="313">
        <v>0.39312546386736247</v>
      </c>
      <c r="N16" s="316">
        <f t="shared" si="0"/>
        <v>0.33853723605473834</v>
      </c>
      <c r="O16" s="316">
        <f t="shared" si="1"/>
        <v>0.35970832309337913</v>
      </c>
      <c r="P16" s="316">
        <f t="shared" si="2"/>
        <v>0.35145993913746382</v>
      </c>
      <c r="Q16" s="316">
        <f t="shared" si="3"/>
        <v>0.36370171935441853</v>
      </c>
      <c r="R16" s="315">
        <f t="shared" si="4"/>
        <v>8.2483839559153171E-3</v>
      </c>
      <c r="S16" s="315">
        <f t="shared" si="5"/>
        <v>3.9933962610393947E-3</v>
      </c>
    </row>
    <row r="17" spans="1:19" ht="16" x14ac:dyDescent="0.2">
      <c r="A17" s="310">
        <v>1999</v>
      </c>
      <c r="B17" s="313">
        <v>0.29186928272247314</v>
      </c>
      <c r="C17" s="313">
        <v>0.31156083865598783</v>
      </c>
      <c r="D17" s="313">
        <v>0.303861603927783</v>
      </c>
      <c r="E17" s="313">
        <v>0.3153008339594251</v>
      </c>
      <c r="F17" s="313">
        <v>0.34711533784866333</v>
      </c>
      <c r="G17" s="313">
        <v>0.37544299765878986</v>
      </c>
      <c r="H17" s="313">
        <v>0.36447590210882547</v>
      </c>
      <c r="I17" s="313">
        <v>0.38072094776182319</v>
      </c>
      <c r="J17" s="313">
        <v>0.36680710315704346</v>
      </c>
      <c r="K17" s="313">
        <v>0.38675210964356477</v>
      </c>
      <c r="L17" s="313">
        <v>0.37897183701785864</v>
      </c>
      <c r="M17" s="313">
        <v>0.39052313998879967</v>
      </c>
      <c r="N17" s="316">
        <f t="shared" si="0"/>
        <v>0.33526390790939331</v>
      </c>
      <c r="O17" s="316">
        <f t="shared" si="1"/>
        <v>0.35791864865278084</v>
      </c>
      <c r="P17" s="316">
        <f t="shared" si="2"/>
        <v>0.34910311435148905</v>
      </c>
      <c r="Q17" s="316">
        <f t="shared" si="3"/>
        <v>0.36218164057001601</v>
      </c>
      <c r="R17" s="315">
        <f t="shared" si="4"/>
        <v>8.8155343012917831E-3</v>
      </c>
      <c r="S17" s="315">
        <f t="shared" si="5"/>
        <v>4.2629919172351705E-3</v>
      </c>
    </row>
    <row r="18" spans="1:19" ht="16" x14ac:dyDescent="0.2">
      <c r="A18" s="310">
        <v>2000</v>
      </c>
      <c r="B18" s="313">
        <v>0.30024045705795288</v>
      </c>
      <c r="C18" s="313">
        <v>0.32162635446408888</v>
      </c>
      <c r="D18" s="313">
        <v>0.31327908767467066</v>
      </c>
      <c r="E18" s="313">
        <v>0.32567447009917611</v>
      </c>
      <c r="F18" s="313">
        <v>0.33315908908843994</v>
      </c>
      <c r="G18" s="313">
        <v>0.36287600028198136</v>
      </c>
      <c r="H18" s="313">
        <v>0.35137972047328381</v>
      </c>
      <c r="I18" s="313">
        <v>0.36840472492969978</v>
      </c>
      <c r="J18" s="313">
        <v>0.37991136312484741</v>
      </c>
      <c r="K18" s="313">
        <v>0.40151174939933809</v>
      </c>
      <c r="L18" s="313">
        <v>0.39310345749907716</v>
      </c>
      <c r="M18" s="313">
        <v>0.40557905222676716</v>
      </c>
      <c r="N18" s="316">
        <f t="shared" si="0"/>
        <v>0.33777030309041339</v>
      </c>
      <c r="O18" s="316">
        <f t="shared" si="1"/>
        <v>0.3620047013818028</v>
      </c>
      <c r="P18" s="316">
        <f t="shared" si="2"/>
        <v>0.35258742188234393</v>
      </c>
      <c r="Q18" s="316">
        <f t="shared" si="3"/>
        <v>0.36655274908521429</v>
      </c>
      <c r="R18" s="315">
        <f t="shared" si="4"/>
        <v>9.4172794994588638E-3</v>
      </c>
      <c r="S18" s="315">
        <f t="shared" si="5"/>
        <v>4.5480477034114952E-3</v>
      </c>
    </row>
    <row r="19" spans="1:19" ht="16" x14ac:dyDescent="0.2">
      <c r="A19" s="310">
        <v>2001</v>
      </c>
      <c r="B19" s="313">
        <v>0.29842209815979004</v>
      </c>
      <c r="C19" s="313">
        <v>0.32111273394306555</v>
      </c>
      <c r="D19" s="313">
        <v>0.31226613073321469</v>
      </c>
      <c r="E19" s="313">
        <v>0.32539844374623067</v>
      </c>
      <c r="F19" s="313">
        <v>0.3470759391784668</v>
      </c>
      <c r="G19" s="313">
        <v>0.37924944475095368</v>
      </c>
      <c r="H19" s="313">
        <v>0.3668405186754144</v>
      </c>
      <c r="I19" s="313">
        <v>0.38520022711176488</v>
      </c>
      <c r="J19" s="313">
        <v>0.38523542881011963</v>
      </c>
      <c r="K19" s="313">
        <v>0.40833246679147234</v>
      </c>
      <c r="L19" s="313">
        <v>0.39935716353567896</v>
      </c>
      <c r="M19" s="313">
        <v>0.4126669423756833</v>
      </c>
      <c r="N19" s="316">
        <f t="shared" si="0"/>
        <v>0.3435778220494588</v>
      </c>
      <c r="O19" s="316">
        <f t="shared" si="1"/>
        <v>0.36956488182849717</v>
      </c>
      <c r="P19" s="316">
        <f t="shared" si="2"/>
        <v>0.35948793764810266</v>
      </c>
      <c r="Q19" s="316">
        <f t="shared" si="3"/>
        <v>0.37442187107789299</v>
      </c>
      <c r="R19" s="315">
        <f t="shared" si="4"/>
        <v>1.0076944180394509E-2</v>
      </c>
      <c r="S19" s="315">
        <f t="shared" si="5"/>
        <v>4.8569892493958156E-3</v>
      </c>
    </row>
    <row r="20" spans="1:19" ht="16" x14ac:dyDescent="0.2">
      <c r="A20" s="310">
        <v>2002</v>
      </c>
      <c r="B20" s="313">
        <v>0.2932848334312439</v>
      </c>
      <c r="C20" s="313">
        <v>0.31711802563762786</v>
      </c>
      <c r="D20" s="313">
        <v>0.30783406267780816</v>
      </c>
      <c r="E20" s="313">
        <v>0.32161189749782104</v>
      </c>
      <c r="F20" s="313">
        <v>0.35071283578872681</v>
      </c>
      <c r="G20" s="313">
        <v>0.38493879987392698</v>
      </c>
      <c r="H20" s="313">
        <v>0.37176762368226518</v>
      </c>
      <c r="I20" s="313">
        <v>0.39124210222819106</v>
      </c>
      <c r="J20" s="313">
        <v>0.37435150146484375</v>
      </c>
      <c r="K20" s="313">
        <v>0.39859138301811808</v>
      </c>
      <c r="L20" s="313">
        <v>0.38917900380932446</v>
      </c>
      <c r="M20" s="313">
        <v>0.40313374531603102</v>
      </c>
      <c r="N20" s="316">
        <f t="shared" si="0"/>
        <v>0.3394497235616048</v>
      </c>
      <c r="O20" s="316">
        <f t="shared" si="1"/>
        <v>0.36688273617655764</v>
      </c>
      <c r="P20" s="316">
        <f t="shared" si="2"/>
        <v>0.35626023005646595</v>
      </c>
      <c r="Q20" s="316">
        <f t="shared" si="3"/>
        <v>0.37199591501401441</v>
      </c>
      <c r="R20" s="315">
        <f t="shared" si="4"/>
        <v>1.062250612009169E-2</v>
      </c>
      <c r="S20" s="315">
        <f t="shared" si="5"/>
        <v>5.1131788374567666E-3</v>
      </c>
    </row>
    <row r="21" spans="1:19" ht="16" x14ac:dyDescent="0.2">
      <c r="A21" s="310">
        <v>2003</v>
      </c>
      <c r="B21" s="313">
        <v>0.28662681579589844</v>
      </c>
      <c r="C21" s="313">
        <v>0.31149225828488564</v>
      </c>
      <c r="D21" s="313">
        <v>0.30181312513012259</v>
      </c>
      <c r="E21" s="313">
        <v>0.31617423800443717</v>
      </c>
      <c r="F21" s="313">
        <v>0.34879940748214722</v>
      </c>
      <c r="G21" s="313">
        <v>0.38484636501236857</v>
      </c>
      <c r="H21" s="313">
        <v>0.37099823722095859</v>
      </c>
      <c r="I21" s="313">
        <v>0.39146312506521375</v>
      </c>
      <c r="J21" s="313">
        <v>0.36101114749908447</v>
      </c>
      <c r="K21" s="313">
        <v>0.38626939668586679</v>
      </c>
      <c r="L21" s="313">
        <v>0.37646648395249649</v>
      </c>
      <c r="M21" s="313">
        <v>0.39099800493240311</v>
      </c>
      <c r="N21" s="316">
        <f t="shared" si="0"/>
        <v>0.33214579025904339</v>
      </c>
      <c r="O21" s="316">
        <f t="shared" si="1"/>
        <v>0.36086933999437365</v>
      </c>
      <c r="P21" s="316">
        <f t="shared" si="2"/>
        <v>0.34975928210119256</v>
      </c>
      <c r="Q21" s="316">
        <f t="shared" si="3"/>
        <v>0.36621178933401799</v>
      </c>
      <c r="R21" s="315">
        <f t="shared" si="4"/>
        <v>1.1110057893181091E-2</v>
      </c>
      <c r="S21" s="315">
        <f t="shared" si="5"/>
        <v>5.3424493396443395E-3</v>
      </c>
    </row>
    <row r="22" spans="1:19" ht="16" x14ac:dyDescent="0.2">
      <c r="A22" s="310">
        <v>2004</v>
      </c>
      <c r="B22" s="313">
        <v>0.29126274585723877</v>
      </c>
      <c r="C22" s="313">
        <v>0.31769388283300498</v>
      </c>
      <c r="D22" s="313">
        <v>0.30742116950974974</v>
      </c>
      <c r="E22" s="313">
        <v>0.32265574497075084</v>
      </c>
      <c r="F22" s="313">
        <v>0.36271798610687256</v>
      </c>
      <c r="G22" s="313">
        <v>0.40123193905747928</v>
      </c>
      <c r="H22" s="313">
        <v>0.38648517026925583</v>
      </c>
      <c r="I22" s="313">
        <v>0.40825658637767809</v>
      </c>
      <c r="J22" s="313">
        <v>0.36023604869842529</v>
      </c>
      <c r="K22" s="313">
        <v>0.38681657198509062</v>
      </c>
      <c r="L22" s="313">
        <v>0.37651375439767654</v>
      </c>
      <c r="M22" s="313">
        <v>0.39178031049314288</v>
      </c>
      <c r="N22" s="316">
        <f t="shared" si="0"/>
        <v>0.33807226022084552</v>
      </c>
      <c r="O22" s="316">
        <f t="shared" si="1"/>
        <v>0.36858079795852494</v>
      </c>
      <c r="P22" s="316">
        <f t="shared" si="2"/>
        <v>0.35680669805889398</v>
      </c>
      <c r="Q22" s="316">
        <f t="shared" si="3"/>
        <v>0.37423088061385723</v>
      </c>
      <c r="R22" s="315">
        <f t="shared" si="4"/>
        <v>1.1774099899630963E-2</v>
      </c>
      <c r="S22" s="315">
        <f t="shared" si="5"/>
        <v>5.6500826553322891E-3</v>
      </c>
    </row>
    <row r="23" spans="1:19" ht="16" x14ac:dyDescent="0.2">
      <c r="A23" s="310">
        <v>2005</v>
      </c>
      <c r="B23" s="313">
        <v>0.28702431917190552</v>
      </c>
      <c r="C23" s="313">
        <v>0.31456733724314184</v>
      </c>
      <c r="D23" s="313">
        <v>0.30387157975383816</v>
      </c>
      <c r="E23" s="313">
        <v>0.31972939870845712</v>
      </c>
      <c r="F23" s="313">
        <v>0.36628454923629761</v>
      </c>
      <c r="G23" s="313">
        <v>0.40684069885537827</v>
      </c>
      <c r="H23" s="313">
        <v>0.3913483745706387</v>
      </c>
      <c r="I23" s="313">
        <v>0.41420468516995218</v>
      </c>
      <c r="J23" s="313">
        <v>0.35100060701370239</v>
      </c>
      <c r="K23" s="313">
        <v>0.37862690269621346</v>
      </c>
      <c r="L23" s="313">
        <v>0.36792571806177315</v>
      </c>
      <c r="M23" s="313">
        <v>0.38377941720844549</v>
      </c>
      <c r="N23" s="316">
        <f t="shared" si="0"/>
        <v>0.33476982514063519</v>
      </c>
      <c r="O23" s="316">
        <f t="shared" si="1"/>
        <v>0.36667831293157782</v>
      </c>
      <c r="P23" s="316">
        <f t="shared" si="2"/>
        <v>0.35438189079541665</v>
      </c>
      <c r="Q23" s="316">
        <f t="shared" si="3"/>
        <v>0.3725711670289516</v>
      </c>
      <c r="R23" s="315">
        <f t="shared" si="4"/>
        <v>1.2296422136161167E-2</v>
      </c>
      <c r="S23" s="315">
        <f t="shared" si="5"/>
        <v>5.8928540973737786E-3</v>
      </c>
    </row>
    <row r="24" spans="1:19" ht="16" x14ac:dyDescent="0.2">
      <c r="A24" s="310">
        <v>2006</v>
      </c>
      <c r="B24" s="313">
        <v>0.28447467088699341</v>
      </c>
      <c r="C24" s="313">
        <v>0.31319531575460358</v>
      </c>
      <c r="D24" s="313">
        <v>0.30205296009831051</v>
      </c>
      <c r="E24" s="313">
        <v>0.31856806185622089</v>
      </c>
      <c r="F24" s="313">
        <v>0.38850212097167969</v>
      </c>
      <c r="G24" s="313">
        <v>0.43177074225106971</v>
      </c>
      <c r="H24" s="313">
        <v>0.41531624951649193</v>
      </c>
      <c r="I24" s="313">
        <v>0.43956027966774308</v>
      </c>
      <c r="J24" s="313">
        <v>0.3451189398765564</v>
      </c>
      <c r="K24" s="313">
        <v>0.37385931034326808</v>
      </c>
      <c r="L24" s="313">
        <v>0.36273598345484664</v>
      </c>
      <c r="M24" s="313">
        <v>0.3792108495056174</v>
      </c>
      <c r="N24" s="316">
        <f t="shared" si="0"/>
        <v>0.33936524391174316</v>
      </c>
      <c r="O24" s="316">
        <f t="shared" si="1"/>
        <v>0.37294178944964712</v>
      </c>
      <c r="P24" s="316">
        <f t="shared" si="2"/>
        <v>0.36003506435654969</v>
      </c>
      <c r="Q24" s="316">
        <f t="shared" si="3"/>
        <v>0.37911306367652714</v>
      </c>
      <c r="R24" s="315">
        <f t="shared" si="4"/>
        <v>1.2906725093097426E-2</v>
      </c>
      <c r="S24" s="315">
        <f t="shared" si="5"/>
        <v>6.1712742268800191E-3</v>
      </c>
    </row>
    <row r="25" spans="1:19" ht="16" x14ac:dyDescent="0.2">
      <c r="A25" s="310">
        <v>2007</v>
      </c>
      <c r="B25" s="313">
        <v>0.29545009136199951</v>
      </c>
      <c r="C25" s="313">
        <v>0.3261115534400072</v>
      </c>
      <c r="D25" s="313">
        <v>0.31424191734014567</v>
      </c>
      <c r="E25" s="313">
        <v>0.33182340632974316</v>
      </c>
      <c r="F25" s="313">
        <v>0.39889293909072876</v>
      </c>
      <c r="G25" s="313">
        <v>0.44439992794161914</v>
      </c>
      <c r="H25" s="313">
        <v>0.42715142203497269</v>
      </c>
      <c r="I25" s="313">
        <v>0.45254101716595968</v>
      </c>
      <c r="J25" s="313">
        <v>0.34558022022247314</v>
      </c>
      <c r="K25" s="313">
        <v>0.37564351208355479</v>
      </c>
      <c r="L25" s="313">
        <v>0.36402350063884681</v>
      </c>
      <c r="M25" s="313">
        <v>0.38122713440384481</v>
      </c>
      <c r="N25" s="316">
        <f t="shared" si="0"/>
        <v>0.34664108355840045</v>
      </c>
      <c r="O25" s="316">
        <f t="shared" si="1"/>
        <v>0.38205166448839373</v>
      </c>
      <c r="P25" s="316">
        <f t="shared" si="2"/>
        <v>0.3684722800046551</v>
      </c>
      <c r="Q25" s="316">
        <f t="shared" si="3"/>
        <v>0.38853051929984916</v>
      </c>
      <c r="R25" s="315">
        <f t="shared" si="4"/>
        <v>1.3579384483738632E-2</v>
      </c>
      <c r="S25" s="315">
        <f t="shared" si="5"/>
        <v>6.4788548114554367E-3</v>
      </c>
    </row>
    <row r="26" spans="1:19" ht="16" x14ac:dyDescent="0.2">
      <c r="A26" s="310">
        <v>2008</v>
      </c>
      <c r="B26" s="313">
        <v>0.29022461175918579</v>
      </c>
      <c r="C26" s="313">
        <v>0.32190919299257925</v>
      </c>
      <c r="D26" s="313">
        <v>0.3096523030016724</v>
      </c>
      <c r="E26" s="313">
        <v>0.3278034352603435</v>
      </c>
      <c r="F26" s="313">
        <v>0.38392519950866699</v>
      </c>
      <c r="G26" s="313">
        <v>0.43083358613343237</v>
      </c>
      <c r="H26" s="313">
        <v>0.41305911085464725</v>
      </c>
      <c r="I26" s="313">
        <v>0.43922072176870086</v>
      </c>
      <c r="J26" s="313">
        <v>0.33972615003585815</v>
      </c>
      <c r="K26" s="313">
        <v>0.3708602479282439</v>
      </c>
      <c r="L26" s="313">
        <v>0.35883575258257899</v>
      </c>
      <c r="M26" s="313">
        <v>0.37663402406952168</v>
      </c>
      <c r="N26" s="316">
        <f t="shared" si="0"/>
        <v>0.33795865376790363</v>
      </c>
      <c r="O26" s="316">
        <f t="shared" si="1"/>
        <v>0.37453434235141847</v>
      </c>
      <c r="P26" s="316">
        <f t="shared" si="2"/>
        <v>0.36051572214629957</v>
      </c>
      <c r="Q26" s="316">
        <f t="shared" si="3"/>
        <v>0.38121939369952201</v>
      </c>
      <c r="R26" s="315">
        <f t="shared" si="4"/>
        <v>1.4018620205118903E-2</v>
      </c>
      <c r="S26" s="315">
        <f t="shared" si="5"/>
        <v>6.6850513481035434E-3</v>
      </c>
    </row>
    <row r="27" spans="1:19" ht="16" x14ac:dyDescent="0.2">
      <c r="A27" s="310">
        <v>2009</v>
      </c>
      <c r="B27" s="313">
        <v>0.26368916034698486</v>
      </c>
      <c r="C27" s="313">
        <v>0.29492387674198395</v>
      </c>
      <c r="D27" s="313">
        <v>0.28282381447609206</v>
      </c>
      <c r="E27" s="313">
        <v>0.30075045020531666</v>
      </c>
      <c r="F27" s="313">
        <v>0.3444669246673584</v>
      </c>
      <c r="G27" s="313">
        <v>0.39142493632477077</v>
      </c>
      <c r="H27" s="313">
        <v>0.37357783968717295</v>
      </c>
      <c r="I27" s="313">
        <v>0.39986927436964137</v>
      </c>
      <c r="J27" s="313">
        <v>0.3099600076675415</v>
      </c>
      <c r="K27" s="313">
        <v>0.34100771808627539</v>
      </c>
      <c r="L27" s="313">
        <v>0.3289999232367265</v>
      </c>
      <c r="M27" s="313">
        <v>0.34678094754363192</v>
      </c>
      <c r="N27" s="316">
        <f t="shared" si="0"/>
        <v>0.30603869756062824</v>
      </c>
      <c r="O27" s="316">
        <f t="shared" si="1"/>
        <v>0.34245217705101005</v>
      </c>
      <c r="P27" s="316">
        <f t="shared" si="2"/>
        <v>0.32846719246666384</v>
      </c>
      <c r="Q27" s="316">
        <f t="shared" si="3"/>
        <v>0.34913355737286333</v>
      </c>
      <c r="R27" s="315">
        <f t="shared" si="4"/>
        <v>1.3984984584346216E-2</v>
      </c>
      <c r="S27" s="315">
        <f t="shared" si="5"/>
        <v>6.6813803218532808E-3</v>
      </c>
    </row>
    <row r="28" spans="1:19" ht="16" x14ac:dyDescent="0.2">
      <c r="A28" s="310">
        <v>2010</v>
      </c>
      <c r="B28" s="313">
        <v>0.26533550024032593</v>
      </c>
      <c r="C28" s="313">
        <v>0.29793498531790918</v>
      </c>
      <c r="D28" s="313">
        <v>0.28532201238314692</v>
      </c>
      <c r="E28" s="313">
        <v>0.30400143622397002</v>
      </c>
      <c r="F28" s="313">
        <v>0.36399513483047485</v>
      </c>
      <c r="G28" s="313">
        <v>0.41378376799265143</v>
      </c>
      <c r="H28" s="313">
        <v>0.3949451121646203</v>
      </c>
      <c r="I28" s="313">
        <v>0.42266155864261912</v>
      </c>
      <c r="J28" s="313">
        <v>0.30474209785461426</v>
      </c>
      <c r="K28" s="313">
        <v>0.33674471718515486</v>
      </c>
      <c r="L28" s="313">
        <v>0.32437584411263992</v>
      </c>
      <c r="M28" s="313">
        <v>0.34268785643291488</v>
      </c>
      <c r="N28" s="316">
        <f t="shared" si="0"/>
        <v>0.31135757764180499</v>
      </c>
      <c r="O28" s="316">
        <f t="shared" si="1"/>
        <v>0.34948782349857188</v>
      </c>
      <c r="P28" s="316">
        <f t="shared" si="2"/>
        <v>0.33488098955346901</v>
      </c>
      <c r="Q28" s="316">
        <f t="shared" si="3"/>
        <v>0.35645028376650134</v>
      </c>
      <c r="R28" s="315">
        <f t="shared" si="4"/>
        <v>1.4606833945102871E-2</v>
      </c>
      <c r="S28" s="315">
        <f t="shared" si="5"/>
        <v>6.96246026792946E-3</v>
      </c>
    </row>
    <row r="29" spans="1:19" ht="16" x14ac:dyDescent="0.2">
      <c r="A29" s="310">
        <v>2011</v>
      </c>
      <c r="B29" s="313">
        <v>0.25956672430038452</v>
      </c>
      <c r="C29" s="313">
        <v>0.2929677371184401</v>
      </c>
      <c r="D29" s="313">
        <v>0.28005075795370449</v>
      </c>
      <c r="E29" s="313">
        <v>0.2991776613692671</v>
      </c>
      <c r="F29" s="313">
        <v>0.36755436658859253</v>
      </c>
      <c r="G29" s="313">
        <v>0.41934485314460457</v>
      </c>
      <c r="H29" s="313">
        <v>0.39979647615662495</v>
      </c>
      <c r="I29" s="313">
        <v>0.42853705444089712</v>
      </c>
      <c r="J29" s="313">
        <v>0.30799394845962524</v>
      </c>
      <c r="K29" s="313">
        <v>0.34139593411350161</v>
      </c>
      <c r="L29" s="313">
        <v>0.32850481358950051</v>
      </c>
      <c r="M29" s="313">
        <v>0.34758169585277465</v>
      </c>
      <c r="N29" s="316">
        <f t="shared" si="0"/>
        <v>0.31170501311620075</v>
      </c>
      <c r="O29" s="316">
        <f t="shared" si="1"/>
        <v>0.35123617479218211</v>
      </c>
      <c r="P29" s="316">
        <f t="shared" si="2"/>
        <v>0.33611734923327669</v>
      </c>
      <c r="Q29" s="316">
        <f t="shared" si="3"/>
        <v>0.35843213722097961</v>
      </c>
      <c r="R29" s="315">
        <f t="shared" si="4"/>
        <v>1.5118825558905424E-2</v>
      </c>
      <c r="S29" s="315">
        <f t="shared" si="5"/>
        <v>7.1959624287974977E-3</v>
      </c>
    </row>
    <row r="30" spans="1:19" ht="16" x14ac:dyDescent="0.2">
      <c r="A30" s="310">
        <v>2012</v>
      </c>
      <c r="B30" s="313">
        <v>0.2465394139289856</v>
      </c>
      <c r="C30" s="313">
        <v>0.28008455734661203</v>
      </c>
      <c r="D30" s="313">
        <v>0.26710693602114005</v>
      </c>
      <c r="E30" s="313">
        <v>0.28632583848104942</v>
      </c>
      <c r="F30" s="313">
        <v>0.35000467300415039</v>
      </c>
      <c r="G30" s="313">
        <v>0.40268827090303072</v>
      </c>
      <c r="H30" s="313">
        <v>0.38279150647511678</v>
      </c>
      <c r="I30" s="313">
        <v>0.41204902772401936</v>
      </c>
      <c r="J30" s="313">
        <v>0.30467736721038818</v>
      </c>
      <c r="K30" s="313">
        <v>0.33910964235548657</v>
      </c>
      <c r="L30" s="313">
        <v>0.32583162904079149</v>
      </c>
      <c r="M30" s="313">
        <v>0.34547626939467552</v>
      </c>
      <c r="N30" s="316">
        <f t="shared" si="0"/>
        <v>0.30040715138117474</v>
      </c>
      <c r="O30" s="316">
        <f t="shared" si="1"/>
        <v>0.34062749020170974</v>
      </c>
      <c r="P30" s="316">
        <f t="shared" si="2"/>
        <v>0.32524335717901609</v>
      </c>
      <c r="Q30" s="316">
        <f t="shared" si="3"/>
        <v>0.34795037853324812</v>
      </c>
      <c r="R30" s="315">
        <f t="shared" si="4"/>
        <v>1.5384133022693647E-2</v>
      </c>
      <c r="S30" s="315">
        <f t="shared" si="5"/>
        <v>7.3228883315383797E-3</v>
      </c>
    </row>
    <row r="31" spans="1:19" ht="16" x14ac:dyDescent="0.2">
      <c r="A31" s="310">
        <v>2013</v>
      </c>
      <c r="B31" s="313">
        <v>0.23937487602233887</v>
      </c>
      <c r="C31" s="313">
        <v>0.27346219579646458</v>
      </c>
      <c r="D31" s="313">
        <v>0.26027730602836091</v>
      </c>
      <c r="E31" s="313">
        <v>0.27980204213939147</v>
      </c>
      <c r="F31" s="313">
        <v>0.35021817684173584</v>
      </c>
      <c r="G31" s="313">
        <v>0.40470203903761154</v>
      </c>
      <c r="H31" s="313">
        <v>0.38416440127503015</v>
      </c>
      <c r="I31" s="313">
        <v>0.41434798069261924</v>
      </c>
      <c r="J31" s="313">
        <v>0.30859333276748657</v>
      </c>
      <c r="K31" s="313">
        <v>0.34446666327038089</v>
      </c>
      <c r="L31" s="313">
        <v>0.33065410536061784</v>
      </c>
      <c r="M31" s="313">
        <v>0.35108020074738183</v>
      </c>
      <c r="N31" s="316">
        <f t="shared" si="0"/>
        <v>0.29939546187718707</v>
      </c>
      <c r="O31" s="316">
        <f t="shared" si="1"/>
        <v>0.34087696603481898</v>
      </c>
      <c r="P31" s="316">
        <f t="shared" si="2"/>
        <v>0.32503193755466958</v>
      </c>
      <c r="Q31" s="316">
        <f t="shared" si="3"/>
        <v>0.34841007452646422</v>
      </c>
      <c r="R31" s="315">
        <f t="shared" si="4"/>
        <v>1.5845028480149403E-2</v>
      </c>
      <c r="S31" s="315">
        <f t="shared" si="5"/>
        <v>7.5331084916452351E-3</v>
      </c>
    </row>
    <row r="32" spans="1:19" ht="16" x14ac:dyDescent="0.2">
      <c r="A32" s="310">
        <v>2014</v>
      </c>
      <c r="B32" s="313">
        <v>0.23839366436004639</v>
      </c>
      <c r="C32" s="313">
        <v>0.27354944971765693</v>
      </c>
      <c r="D32" s="313">
        <v>0.25996302943677557</v>
      </c>
      <c r="E32" s="313">
        <v>0.28007710034727928</v>
      </c>
      <c r="F32" s="313">
        <v>0.35531914234161377</v>
      </c>
      <c r="G32" s="313">
        <v>0.41188039706259005</v>
      </c>
      <c r="H32" s="313">
        <v>0.3906161214400401</v>
      </c>
      <c r="I32" s="313">
        <v>0.42184417012587205</v>
      </c>
      <c r="J32" s="313">
        <v>0.31403553485870361</v>
      </c>
      <c r="K32" s="313">
        <v>0.35144291929812416</v>
      </c>
      <c r="L32" s="313">
        <v>0.33706445843162619</v>
      </c>
      <c r="M32" s="313">
        <v>0.35831647210480283</v>
      </c>
      <c r="N32" s="316">
        <f t="shared" si="0"/>
        <v>0.30258278052012128</v>
      </c>
      <c r="O32" s="316">
        <f t="shared" si="1"/>
        <v>0.34562425535945707</v>
      </c>
      <c r="P32" s="316">
        <f t="shared" si="2"/>
        <v>0.32921453643614734</v>
      </c>
      <c r="Q32" s="316">
        <f t="shared" si="3"/>
        <v>0.35341258085931804</v>
      </c>
      <c r="R32" s="315">
        <f t="shared" si="4"/>
        <v>1.6409718923309724E-2</v>
      </c>
      <c r="S32" s="315">
        <f t="shared" si="5"/>
        <v>7.7883254998609708E-3</v>
      </c>
    </row>
    <row r="33" spans="1:19" ht="16" x14ac:dyDescent="0.2">
      <c r="A33" s="310">
        <v>2015</v>
      </c>
      <c r="B33" s="313">
        <v>0.24661493301391602</v>
      </c>
      <c r="C33" s="313">
        <v>0.28371092527225822</v>
      </c>
      <c r="D33" s="313">
        <v>0.26940311498748848</v>
      </c>
      <c r="E33" s="313">
        <v>0.29057248223179072</v>
      </c>
      <c r="F33" s="313">
        <v>0.35034197568893433</v>
      </c>
      <c r="G33" s="313">
        <v>0.4083776187804446</v>
      </c>
      <c r="H33" s="313">
        <v>0.38658290129034772</v>
      </c>
      <c r="I33" s="313">
        <v>0.41858007091967309</v>
      </c>
      <c r="J33" s="313">
        <v>0.31358551979064941</v>
      </c>
      <c r="K33" s="313">
        <v>0.35218325068275919</v>
      </c>
      <c r="L33" s="313">
        <v>0.3373636687097934</v>
      </c>
      <c r="M33" s="313">
        <v>0.35926045161777764</v>
      </c>
      <c r="N33" s="316">
        <f t="shared" si="0"/>
        <v>0.30351414283116657</v>
      </c>
      <c r="O33" s="316">
        <f t="shared" si="1"/>
        <v>0.34809059824515404</v>
      </c>
      <c r="P33" s="316">
        <f t="shared" si="2"/>
        <v>0.33111656166254316</v>
      </c>
      <c r="Q33" s="316">
        <f t="shared" si="3"/>
        <v>0.35613766825641385</v>
      </c>
      <c r="R33" s="315">
        <f t="shared" si="4"/>
        <v>1.6974036582610874E-2</v>
      </c>
      <c r="S33" s="315">
        <f t="shared" si="5"/>
        <v>8.0470700112598159E-3</v>
      </c>
    </row>
    <row r="36" spans="1:19" x14ac:dyDescent="0.15">
      <c r="A36" s="314" t="s">
        <v>1085</v>
      </c>
      <c r="B36" s="313">
        <f t="shared" ref="B36:Q36" si="6">B33-B3</f>
        <v>2.6045579055392842E-2</v>
      </c>
      <c r="C36" s="313">
        <f t="shared" si="6"/>
        <v>6.3141571313735045E-2</v>
      </c>
      <c r="D36" s="313">
        <f t="shared" si="6"/>
        <v>4.8833761028965306E-2</v>
      </c>
      <c r="E36" s="313">
        <f t="shared" si="6"/>
        <v>7.0003128273267545E-2</v>
      </c>
      <c r="F36" s="313">
        <f t="shared" si="6"/>
        <v>-3.1819069232127961E-2</v>
      </c>
      <c r="G36" s="313">
        <f t="shared" si="6"/>
        <v>2.6216573859382308E-2</v>
      </c>
      <c r="H36" s="313">
        <f t="shared" si="6"/>
        <v>4.4218563692854373E-3</v>
      </c>
      <c r="I36" s="313">
        <f t="shared" si="6"/>
        <v>3.6419025998610799E-2</v>
      </c>
      <c r="J36" s="313">
        <f t="shared" si="6"/>
        <v>4.2516679820336911E-3</v>
      </c>
      <c r="K36" s="313">
        <f t="shared" si="6"/>
        <v>4.2849398874143463E-2</v>
      </c>
      <c r="L36" s="313">
        <f t="shared" si="6"/>
        <v>2.8029816901177673E-2</v>
      </c>
      <c r="M36" s="313">
        <f t="shared" si="6"/>
        <v>4.992659980916192E-2</v>
      </c>
      <c r="N36" s="312">
        <f t="shared" si="6"/>
        <v>-5.0727406490047589E-4</v>
      </c>
      <c r="O36" s="312">
        <f t="shared" si="6"/>
        <v>4.4069181349086994E-2</v>
      </c>
      <c r="P36" s="312">
        <f t="shared" si="6"/>
        <v>2.709514476647612E-2</v>
      </c>
      <c r="Q36" s="312">
        <f t="shared" si="6"/>
        <v>5.211625136034681E-2</v>
      </c>
      <c r="R36" s="311"/>
      <c r="S36" s="311"/>
    </row>
  </sheetData>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E0964-CECA-E844-89B8-5F2FCA2FED4A}">
  <sheetPr codeName="Sheet25">
    <tabColor theme="1"/>
  </sheetPr>
  <dimension ref="A1"/>
  <sheetViews>
    <sheetView workbookViewId="0"/>
  </sheetViews>
  <sheetFormatPr baseColWidth="10" defaultColWidth="10.6640625" defaultRowHeight="16" x14ac:dyDescent="0.2"/>
  <sheetData/>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19"/>
  <sheetViews>
    <sheetView workbookViewId="0">
      <pane xSplit="1" ySplit="1" topLeftCell="C4" activePane="bottomRight" state="frozen"/>
      <selection pane="topRight"/>
      <selection pane="bottomLeft"/>
      <selection pane="bottomRight" activeCell="F8" sqref="F8"/>
    </sheetView>
  </sheetViews>
  <sheetFormatPr baseColWidth="10" defaultColWidth="11" defaultRowHeight="16" x14ac:dyDescent="0.2"/>
  <cols>
    <col min="1" max="1" width="17.33203125" style="18" customWidth="1"/>
    <col min="2" max="16384" width="11" style="18"/>
  </cols>
  <sheetData>
    <row r="1" spans="1:17" s="32" customFormat="1" ht="51" x14ac:dyDescent="0.2">
      <c r="B1" s="33" t="s">
        <v>132</v>
      </c>
      <c r="C1" s="33" t="s">
        <v>133</v>
      </c>
      <c r="D1" s="33" t="s">
        <v>134</v>
      </c>
      <c r="E1" s="33" t="s">
        <v>135</v>
      </c>
    </row>
    <row r="2" spans="1:17" x14ac:dyDescent="0.2">
      <c r="A2" s="30" t="s">
        <v>97</v>
      </c>
      <c r="B2" s="29">
        <v>2.5760594544648772</v>
      </c>
      <c r="C2" s="24">
        <v>0.36081676937669838</v>
      </c>
      <c r="D2" s="28">
        <v>0.40461450275815142</v>
      </c>
      <c r="E2" s="28">
        <v>4.6076539817790847</v>
      </c>
      <c r="P2" s="30"/>
      <c r="Q2" s="30"/>
    </row>
    <row r="3" spans="1:17" x14ac:dyDescent="0.2">
      <c r="A3" s="30" t="s">
        <v>96</v>
      </c>
      <c r="B3" s="29">
        <v>2.4170053053193823</v>
      </c>
      <c r="C3" s="24">
        <v>0.36081676937669838</v>
      </c>
      <c r="D3" s="28">
        <v>0.68416351867003244</v>
      </c>
      <c r="E3" s="28">
        <v>7.9996490577609283</v>
      </c>
      <c r="P3" s="30"/>
      <c r="Q3" s="30"/>
    </row>
    <row r="4" spans="1:17" x14ac:dyDescent="0.2">
      <c r="A4" s="191" t="s">
        <v>35</v>
      </c>
      <c r="B4" s="29">
        <v>2.2852999866399926</v>
      </c>
      <c r="C4" s="24">
        <v>0.36081676937669838</v>
      </c>
      <c r="D4" s="28">
        <v>0.47996308817683037</v>
      </c>
      <c r="E4" s="28">
        <v>16.745534629218685</v>
      </c>
      <c r="P4" s="30"/>
      <c r="Q4" s="30"/>
    </row>
    <row r="5" spans="1:17" x14ac:dyDescent="0.2">
      <c r="A5" s="192" t="s">
        <v>34</v>
      </c>
      <c r="B5" s="29">
        <v>0.97482127044710287</v>
      </c>
      <c r="C5" s="24">
        <v>0.36081676937669838</v>
      </c>
      <c r="D5" s="28">
        <v>0.47996308817683037</v>
      </c>
      <c r="E5" s="28">
        <v>2.1814755318098822</v>
      </c>
      <c r="P5" s="30"/>
      <c r="Q5" s="30"/>
    </row>
    <row r="6" spans="1:17" x14ac:dyDescent="0.2">
      <c r="A6" s="30" t="s">
        <v>36</v>
      </c>
      <c r="B6" s="29">
        <v>0.89230249376021953</v>
      </c>
      <c r="C6" s="24">
        <v>0.36081676937669838</v>
      </c>
      <c r="D6" s="28">
        <v>0.47996308817683037</v>
      </c>
      <c r="E6" s="28">
        <v>2.1348906384735855</v>
      </c>
      <c r="P6" s="30"/>
      <c r="Q6" s="30"/>
    </row>
    <row r="7" spans="1:17" x14ac:dyDescent="0.2">
      <c r="A7" s="30" t="s">
        <v>98</v>
      </c>
      <c r="B7" s="29">
        <v>0.61488639096018938</v>
      </c>
      <c r="C7" s="24">
        <v>0.36081676937669838</v>
      </c>
      <c r="D7" s="28">
        <v>0.41153378760859277</v>
      </c>
      <c r="E7" s="28">
        <v>1.1495705968665206</v>
      </c>
      <c r="P7" s="30"/>
      <c r="Q7" s="30"/>
    </row>
    <row r="8" spans="1:17" x14ac:dyDescent="0.2">
      <c r="A8" s="30" t="s">
        <v>95</v>
      </c>
      <c r="B8" s="29">
        <v>0.48185631506037491</v>
      </c>
      <c r="C8" s="24">
        <v>0.36081676937669838</v>
      </c>
      <c r="D8" s="28">
        <v>0.4031489417707429</v>
      </c>
      <c r="E8" s="28">
        <v>0.67980103327038299</v>
      </c>
      <c r="P8" s="30"/>
      <c r="Q8" s="30"/>
    </row>
    <row r="9" spans="1:17" x14ac:dyDescent="0.2">
      <c r="A9" s="30" t="s">
        <v>68</v>
      </c>
      <c r="B9" s="29">
        <v>0.45220474547375394</v>
      </c>
      <c r="C9" s="24">
        <v>0.36081676937669838</v>
      </c>
      <c r="D9" s="28">
        <v>0.51589201053413136</v>
      </c>
      <c r="E9" s="28">
        <v>0.18304850872360104</v>
      </c>
      <c r="P9" s="30"/>
      <c r="Q9" s="30"/>
    </row>
    <row r="10" spans="1:17" x14ac:dyDescent="0.2">
      <c r="A10" s="30" t="s">
        <v>73</v>
      </c>
      <c r="B10" s="29">
        <v>0.43094579515647402</v>
      </c>
      <c r="C10" s="24">
        <v>0.36081676937669838</v>
      </c>
      <c r="D10" s="28">
        <v>0.48415758018996907</v>
      </c>
      <c r="E10" s="28">
        <v>0.16233602672515596</v>
      </c>
      <c r="P10" s="30"/>
      <c r="Q10" s="30"/>
    </row>
    <row r="11" spans="1:17" x14ac:dyDescent="0.2">
      <c r="A11" s="30" t="s">
        <v>87</v>
      </c>
      <c r="B11" s="29">
        <v>0.41977482452487414</v>
      </c>
      <c r="C11" s="31">
        <v>0.36081676937669838</v>
      </c>
      <c r="D11" s="28">
        <v>0.48210280844721259</v>
      </c>
      <c r="E11" s="28">
        <v>0.25723407405999843</v>
      </c>
    </row>
    <row r="12" spans="1:17" x14ac:dyDescent="0.2">
      <c r="A12" s="192" t="s">
        <v>74</v>
      </c>
      <c r="B12" s="29">
        <v>0.41884260770852871</v>
      </c>
      <c r="C12" s="24">
        <v>0.36081676937669838</v>
      </c>
      <c r="D12" s="28">
        <v>0.43664443770241151</v>
      </c>
      <c r="E12" s="28">
        <v>0.23732566147384185</v>
      </c>
    </row>
    <row r="13" spans="1:17" x14ac:dyDescent="0.2">
      <c r="A13" s="30" t="s">
        <v>84</v>
      </c>
      <c r="B13" s="29">
        <v>0.40428538787668511</v>
      </c>
      <c r="C13" s="24">
        <v>0.36081676937669838</v>
      </c>
      <c r="D13" s="28">
        <v>0.44755015816737814</v>
      </c>
      <c r="E13" s="28">
        <v>0.24643753940062663</v>
      </c>
    </row>
    <row r="14" spans="1:17" x14ac:dyDescent="0.2">
      <c r="A14" s="26" t="s">
        <v>59</v>
      </c>
      <c r="B14" s="25">
        <v>0.35986511293798373</v>
      </c>
      <c r="C14" s="24">
        <v>0.36081676937669838</v>
      </c>
      <c r="D14" s="23">
        <v>0.38244922547378107</v>
      </c>
      <c r="E14" s="23">
        <v>0.27383940346897767</v>
      </c>
    </row>
    <row r="15" spans="1:17" x14ac:dyDescent="0.2">
      <c r="A15" s="26" t="s">
        <v>20</v>
      </c>
      <c r="B15" s="25">
        <v>0.31301581156556391</v>
      </c>
      <c r="C15" s="24">
        <v>0.36081676937669838</v>
      </c>
      <c r="D15" s="23">
        <v>0.3159171001923794</v>
      </c>
      <c r="E15" s="23">
        <v>0.28343272646330486</v>
      </c>
    </row>
    <row r="16" spans="1:17" x14ac:dyDescent="0.2">
      <c r="A16" s="27" t="s">
        <v>37</v>
      </c>
      <c r="B16" s="25">
        <v>0.29546351380205693</v>
      </c>
      <c r="C16" s="24">
        <v>0.36081676937669838</v>
      </c>
      <c r="D16" s="23">
        <v>0.11438915202699569</v>
      </c>
      <c r="E16" s="23">
        <v>3.1934639833073937</v>
      </c>
    </row>
    <row r="17" spans="1:5" x14ac:dyDescent="0.2">
      <c r="A17" s="26" t="s">
        <v>61</v>
      </c>
      <c r="B17" s="25">
        <v>0.23305888899623428</v>
      </c>
      <c r="C17" s="24">
        <v>0.36081676937669838</v>
      </c>
      <c r="D17" s="23">
        <v>0.18400463874630477</v>
      </c>
      <c r="E17" s="23">
        <v>0.51265902111925798</v>
      </c>
    </row>
    <row r="18" spans="1:5" ht="17" thickBot="1" x14ac:dyDescent="0.25">
      <c r="A18" s="22" t="s">
        <v>67</v>
      </c>
      <c r="B18" s="21">
        <v>0.21535775015018682</v>
      </c>
      <c r="C18" s="20">
        <v>0.36081676937669838</v>
      </c>
      <c r="D18" s="19">
        <v>0.2171009289647885</v>
      </c>
      <c r="E18" s="19">
        <v>0.2071972615008727</v>
      </c>
    </row>
    <row r="19" spans="1:5" ht="17" thickTop="1" x14ac:dyDescent="0.2"/>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90276-2573-5649-B33E-B07F966215D1}">
  <sheetPr codeName="Sheet109"/>
  <dimension ref="A1:O10"/>
  <sheetViews>
    <sheetView workbookViewId="0">
      <pane xSplit="1" ySplit="1" topLeftCell="B2" activePane="bottomRight" state="frozen"/>
      <selection pane="topRight" activeCell="J22" sqref="J22"/>
      <selection pane="bottomLeft" activeCell="J22" sqref="J22"/>
      <selection pane="bottomRight" activeCell="O10" sqref="O10"/>
    </sheetView>
  </sheetViews>
  <sheetFormatPr baseColWidth="10" defaultColWidth="11" defaultRowHeight="16" x14ac:dyDescent="0.2"/>
  <cols>
    <col min="1" max="1" width="17.33203125" style="158" customWidth="1"/>
    <col min="2" max="16384" width="11" style="158"/>
  </cols>
  <sheetData>
    <row r="1" spans="1:15" s="164" customFormat="1" ht="85" x14ac:dyDescent="0.2">
      <c r="B1" s="165" t="s">
        <v>132</v>
      </c>
      <c r="C1" s="165" t="s">
        <v>1021</v>
      </c>
      <c r="D1" s="165" t="s">
        <v>1022</v>
      </c>
      <c r="E1" s="165" t="s">
        <v>1023</v>
      </c>
      <c r="F1" s="165" t="s">
        <v>134</v>
      </c>
      <c r="G1" s="165" t="s">
        <v>135</v>
      </c>
      <c r="L1" s="165" t="s">
        <v>132</v>
      </c>
      <c r="M1" s="165" t="s">
        <v>133</v>
      </c>
      <c r="N1" s="165" t="s">
        <v>134</v>
      </c>
      <c r="O1" s="165" t="s">
        <v>135</v>
      </c>
    </row>
    <row r="2" spans="1:15" s="164" customFormat="1" x14ac:dyDescent="0.2">
      <c r="A2" s="161" t="s">
        <v>68</v>
      </c>
      <c r="B2" s="166">
        <f t="shared" ref="B2:B9" si="0">C2+D2+E2</f>
        <v>0.45220474547375394</v>
      </c>
      <c r="C2" s="166">
        <v>0.45220474547375394</v>
      </c>
      <c r="D2" s="166">
        <v>0</v>
      </c>
      <c r="E2" s="166">
        <v>0</v>
      </c>
      <c r="F2" s="160">
        <v>0.51589201053413136</v>
      </c>
      <c r="G2" s="160">
        <v>0.18304850872360104</v>
      </c>
      <c r="K2" s="161" t="str">
        <f>'DataF3(old)'!A2</f>
        <v>Luxembourg</v>
      </c>
      <c r="L2" s="159">
        <f>'DataF3(old)'!B2</f>
        <v>2.5760594544648772</v>
      </c>
      <c r="M2" s="159">
        <f>'DataF3(old)'!C2</f>
        <v>0.36081676937669838</v>
      </c>
      <c r="N2" s="159">
        <f>'DataF3(old)'!D2</f>
        <v>0.40461450275815142</v>
      </c>
      <c r="O2" s="159">
        <f>'DataF3(old)'!E2</f>
        <v>4.6076539817790847</v>
      </c>
    </row>
    <row r="3" spans="1:15" x14ac:dyDescent="0.2">
      <c r="A3" s="161" t="s">
        <v>73</v>
      </c>
      <c r="B3" s="166">
        <f t="shared" si="0"/>
        <v>0.43094579515647402</v>
      </c>
      <c r="C3" s="166">
        <v>0.43094579515647402</v>
      </c>
      <c r="D3" s="166">
        <v>0</v>
      </c>
      <c r="E3" s="166">
        <v>0</v>
      </c>
      <c r="F3" s="170">
        <v>0.48415758018996907</v>
      </c>
      <c r="G3" s="170">
        <v>0.16233602672515596</v>
      </c>
      <c r="K3" s="161" t="str">
        <f>'DataF3(old)'!A3</f>
        <v>Ireland</v>
      </c>
      <c r="L3" s="159">
        <f>'DataF3(old)'!B3</f>
        <v>2.4170053053193823</v>
      </c>
      <c r="M3" s="159">
        <f>'DataF3(old)'!C3</f>
        <v>0.36081676937669838</v>
      </c>
      <c r="N3" s="159">
        <f>'DataF3(old)'!D3</f>
        <v>0.68416351867003244</v>
      </c>
      <c r="O3" s="159">
        <f>'DataF3(old)'!E3</f>
        <v>7.9996490577609283</v>
      </c>
    </row>
    <row r="4" spans="1:15" x14ac:dyDescent="0.2">
      <c r="A4" s="161" t="s">
        <v>87</v>
      </c>
      <c r="B4" s="166">
        <f t="shared" si="0"/>
        <v>0.41977482452487414</v>
      </c>
      <c r="C4" s="166">
        <v>0.41977482452487414</v>
      </c>
      <c r="D4" s="166">
        <v>0</v>
      </c>
      <c r="E4" s="166">
        <v>0</v>
      </c>
      <c r="F4" s="160">
        <v>0.48210280844721259</v>
      </c>
      <c r="G4" s="160">
        <v>0.25723407405999843</v>
      </c>
      <c r="K4" s="161" t="str">
        <f>'DataF3(old)'!A4</f>
        <v>Puerto Rico</v>
      </c>
      <c r="L4" s="159">
        <f>'DataF3(old)'!B4</f>
        <v>2.2852999866399926</v>
      </c>
      <c r="M4" s="159">
        <f>'DataF3(old)'!C4</f>
        <v>0.36081676937669838</v>
      </c>
      <c r="N4" s="159">
        <f>'DataF3(old)'!D4</f>
        <v>0.47996308817683037</v>
      </c>
      <c r="O4" s="159">
        <f>'DataF3(old)'!E4</f>
        <v>16.745534629218685</v>
      </c>
    </row>
    <row r="5" spans="1:15" x14ac:dyDescent="0.2">
      <c r="A5" s="161" t="s">
        <v>84</v>
      </c>
      <c r="B5" s="166">
        <f t="shared" si="0"/>
        <v>0.40428538787668511</v>
      </c>
      <c r="C5" s="166">
        <v>0.40428538787668511</v>
      </c>
      <c r="D5" s="166">
        <v>0</v>
      </c>
      <c r="E5" s="166">
        <v>0</v>
      </c>
      <c r="F5" s="160">
        <v>0.44755015816737814</v>
      </c>
      <c r="G5" s="160">
        <v>0.24643753940062663</v>
      </c>
      <c r="K5" s="161" t="str">
        <f>'DataF3(old)'!A5</f>
        <v>Singapore</v>
      </c>
      <c r="L5" s="159">
        <f>'DataF3(old)'!B5</f>
        <v>0.97482127044710287</v>
      </c>
      <c r="M5" s="159">
        <f>'DataF3(old)'!C5</f>
        <v>0.36081676937669838</v>
      </c>
      <c r="N5" s="159">
        <f>'DataF3(old)'!D5</f>
        <v>0.47996308817683037</v>
      </c>
      <c r="O5" s="159">
        <f>'DataF3(old)'!E5</f>
        <v>2.1814755318098822</v>
      </c>
    </row>
    <row r="6" spans="1:15" ht="17" x14ac:dyDescent="0.2">
      <c r="A6" s="164" t="s">
        <v>74</v>
      </c>
      <c r="B6" s="166">
        <f t="shared" si="0"/>
        <v>0.41884260770852871</v>
      </c>
      <c r="C6" s="166">
        <v>0.41884260770852871</v>
      </c>
      <c r="D6" s="166">
        <v>0</v>
      </c>
      <c r="E6" s="166">
        <v>0</v>
      </c>
      <c r="F6" s="160">
        <v>0.43664443770241151</v>
      </c>
      <c r="G6" s="160">
        <v>0.23732566147384185</v>
      </c>
      <c r="K6" s="161" t="str">
        <f>'DataF3(old)'!A6</f>
        <v>Hong Kong</v>
      </c>
      <c r="L6" s="159">
        <f>'DataF3(old)'!B6</f>
        <v>0.89230249376021953</v>
      </c>
      <c r="M6" s="159">
        <f>'DataF3(old)'!C6</f>
        <v>0.36081676937669838</v>
      </c>
      <c r="N6" s="159">
        <f>'DataF3(old)'!D6</f>
        <v>0.47996308817683037</v>
      </c>
      <c r="O6" s="159">
        <f>'DataF3(old)'!E6</f>
        <v>2.1348906384735855</v>
      </c>
    </row>
    <row r="7" spans="1:15" x14ac:dyDescent="0.2">
      <c r="A7" s="161" t="s">
        <v>59</v>
      </c>
      <c r="B7" s="166">
        <f t="shared" si="0"/>
        <v>0.35986511293798373</v>
      </c>
      <c r="C7" s="166">
        <v>0.35986511293798373</v>
      </c>
      <c r="D7" s="166">
        <v>0</v>
      </c>
      <c r="E7" s="166">
        <v>0</v>
      </c>
      <c r="F7" s="170">
        <v>0.38244922547378107</v>
      </c>
      <c r="G7" s="170">
        <v>0.27383940346897767</v>
      </c>
      <c r="K7" s="161" t="str">
        <f>'DataF3(old)'!A7</f>
        <v>Netherlands</v>
      </c>
      <c r="L7" s="159">
        <f>'DataF3(old)'!B7</f>
        <v>0.61488639096018938</v>
      </c>
      <c r="M7" s="159">
        <f>'DataF3(old)'!C7</f>
        <v>0.36081676937669838</v>
      </c>
      <c r="N7" s="159">
        <f>'DataF3(old)'!D7</f>
        <v>0.41153378760859277</v>
      </c>
      <c r="O7" s="159">
        <f>'DataF3(old)'!E7</f>
        <v>1.1495705968665206</v>
      </c>
    </row>
    <row r="8" spans="1:15" x14ac:dyDescent="0.2">
      <c r="A8" s="161" t="s">
        <v>20</v>
      </c>
      <c r="B8" s="166">
        <f t="shared" si="0"/>
        <v>0.31301581156556391</v>
      </c>
      <c r="C8" s="166">
        <v>0.31301581156556391</v>
      </c>
      <c r="D8" s="166">
        <v>0</v>
      </c>
      <c r="E8" s="166">
        <v>0</v>
      </c>
      <c r="F8" s="170">
        <v>0.3159171001923794</v>
      </c>
      <c r="G8" s="170">
        <v>0.28343272646330486</v>
      </c>
      <c r="K8" s="161" t="str">
        <f>'DataF3(old)'!A8</f>
        <v>Belgium</v>
      </c>
      <c r="L8" s="159">
        <f>'DataF3(old)'!B8</f>
        <v>0.48185631506037491</v>
      </c>
      <c r="M8" s="159">
        <f>'DataF3(old)'!C8</f>
        <v>0.36081676937669838</v>
      </c>
      <c r="N8" s="159">
        <f>'DataF3(old)'!D8</f>
        <v>0.4031489417707429</v>
      </c>
      <c r="O8" s="159">
        <f>'DataF3(old)'!E8</f>
        <v>0.67980103327038299</v>
      </c>
    </row>
    <row r="9" spans="1:15" ht="17" thickBot="1" x14ac:dyDescent="0.25">
      <c r="A9" s="163" t="s">
        <v>67</v>
      </c>
      <c r="B9" s="169">
        <f t="shared" si="0"/>
        <v>0.21535775015018682</v>
      </c>
      <c r="C9" s="169">
        <v>0.21535775015018682</v>
      </c>
      <c r="D9" s="169">
        <v>0</v>
      </c>
      <c r="E9" s="169">
        <v>0</v>
      </c>
      <c r="F9" s="168">
        <v>0.2171009289647885</v>
      </c>
      <c r="G9" s="168">
        <v>0.2071972615008727</v>
      </c>
      <c r="K9" s="161" t="str">
        <f>'DataF3(old)'!A9</f>
        <v>Germany</v>
      </c>
      <c r="L9" s="159">
        <f>'DataF3(old)'!B9</f>
        <v>0.45220474547375394</v>
      </c>
      <c r="M9" s="159">
        <f>'DataF3(old)'!C9</f>
        <v>0.36081676937669838</v>
      </c>
      <c r="N9" s="159">
        <f>'DataF3(old)'!D9</f>
        <v>0.51589201053413136</v>
      </c>
      <c r="O9" s="159">
        <f>'DataF3(old)'!E9</f>
        <v>0.18304850872360104</v>
      </c>
    </row>
    <row r="10" spans="1:15" ht="17" thickTop="1" x14ac:dyDescent="0.2">
      <c r="K10" s="161" t="str">
        <f>'DataF3(old)'!A16</f>
        <v>Switzerland</v>
      </c>
      <c r="L10" s="159">
        <f>'DataF3(old)'!B16</f>
        <v>0.29546351380205693</v>
      </c>
      <c r="M10" s="159">
        <f>'DataF3(old)'!C16</f>
        <v>0.36081676937669838</v>
      </c>
      <c r="N10" s="159">
        <f>'DataF3(old)'!D16</f>
        <v>0.11438915202699569</v>
      </c>
      <c r="O10" s="159">
        <f>'DataF3(old)'!E16</f>
        <v>3.1934639833073937</v>
      </c>
    </row>
  </sheetData>
  <pageMargins left="0.75" right="0.75" top="1" bottom="1" header="0.5" footer="0.5"/>
  <pageSetup orientation="portrait" horizontalDpi="0" verticalDpi="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dimension ref="A2:K67"/>
  <sheetViews>
    <sheetView zoomScale="115" zoomScaleNormal="115" zoomScalePageLayoutView="115" workbookViewId="0">
      <selection activeCell="B3" sqref="B3"/>
    </sheetView>
  </sheetViews>
  <sheetFormatPr baseColWidth="10" defaultColWidth="8.6640625" defaultRowHeight="15" x14ac:dyDescent="0.2"/>
  <cols>
    <col min="1" max="1" width="45" style="7" bestFit="1" customWidth="1"/>
    <col min="2" max="4" width="14.6640625" style="7" customWidth="1"/>
    <col min="5" max="5" width="12.1640625" style="7" customWidth="1"/>
    <col min="6" max="8" width="15.6640625" style="7" customWidth="1"/>
    <col min="9" max="9" width="15.83203125" style="7" customWidth="1"/>
    <col min="10" max="16384" width="8.6640625" style="7"/>
  </cols>
  <sheetData>
    <row r="2" spans="1:11" s="107" customFormat="1" ht="57" customHeight="1" thickBot="1" x14ac:dyDescent="0.25">
      <c r="A2" s="106"/>
      <c r="B2" s="106" t="s">
        <v>851</v>
      </c>
      <c r="C2" s="106" t="s">
        <v>852</v>
      </c>
      <c r="D2" s="106" t="s">
        <v>853</v>
      </c>
      <c r="E2" s="106" t="s">
        <v>29</v>
      </c>
      <c r="F2" s="106" t="s">
        <v>854</v>
      </c>
      <c r="G2" s="106" t="s">
        <v>855</v>
      </c>
      <c r="H2" s="106" t="s">
        <v>856</v>
      </c>
      <c r="I2" s="106" t="s">
        <v>857</v>
      </c>
    </row>
    <row r="3" spans="1:11" ht="17" thickTop="1" x14ac:dyDescent="0.2">
      <c r="A3" s="57" t="s">
        <v>31</v>
      </c>
      <c r="B3" s="108">
        <f>MIN(C3,D3)</f>
        <v>4.7649291571561309E-2</v>
      </c>
      <c r="C3" s="109"/>
      <c r="D3" s="110">
        <v>4.7649291571561309E-2</v>
      </c>
      <c r="E3" s="59">
        <v>12.327426958163089</v>
      </c>
      <c r="F3" s="59">
        <f t="shared" ref="F3:F11" si="0">+B3*E3</f>
        <v>0.58739316145663811</v>
      </c>
      <c r="G3" s="59">
        <v>0.65024582464102276</v>
      </c>
      <c r="H3" s="58">
        <f t="shared" ref="H3:H11" si="1">F3/G3</f>
        <v>0.90334015105889631</v>
      </c>
      <c r="I3" s="2">
        <f>F3/VLOOKUP(A3,'DataF8a(old)'!$A$1:$B$23,2,)</f>
        <v>7.3122610668178975E-2</v>
      </c>
      <c r="K3" s="10"/>
    </row>
    <row r="4" spans="1:11" ht="16" x14ac:dyDescent="0.2">
      <c r="A4" s="57" t="s">
        <v>97</v>
      </c>
      <c r="B4" s="108">
        <f>MIN(C4,D4)</f>
        <v>2.7963025736591773E-2</v>
      </c>
      <c r="C4" s="6">
        <v>8.8413018127849047E-2</v>
      </c>
      <c r="D4" s="110">
        <v>2.7963025736591773E-2</v>
      </c>
      <c r="E4" s="59">
        <v>46.799572185855702</v>
      </c>
      <c r="F4" s="59">
        <f t="shared" si="0"/>
        <v>1.3086576414945674</v>
      </c>
      <c r="G4" s="59">
        <v>2.5957706849263413</v>
      </c>
      <c r="H4" s="58">
        <f t="shared" si="1"/>
        <v>0.50414994247910705</v>
      </c>
      <c r="I4" s="2">
        <f>F4/VLOOKUP(A4,'DataF8a(old)'!$A$1:$B$23,2,)</f>
        <v>3.643142478554702E-2</v>
      </c>
      <c r="K4" s="10"/>
    </row>
    <row r="5" spans="1:11" ht="16" x14ac:dyDescent="0.2">
      <c r="A5" s="57" t="s">
        <v>111</v>
      </c>
      <c r="B5" s="108">
        <v>0.125</v>
      </c>
      <c r="C5" s="109"/>
      <c r="D5" s="110">
        <v>0.16850316349676739</v>
      </c>
      <c r="E5" s="59">
        <v>4.220454615709551</v>
      </c>
      <c r="F5" s="59">
        <f t="shared" si="0"/>
        <v>0.52755682696369388</v>
      </c>
      <c r="G5" s="59">
        <v>1.1596401743896527</v>
      </c>
      <c r="H5" s="58">
        <f t="shared" si="1"/>
        <v>0.45493148531298516</v>
      </c>
      <c r="I5" s="2">
        <f>F5/VLOOKUP(A5,'DataF8a(old)'!$A$1:$B$23,2,)</f>
        <v>3.0471047086220594E-2</v>
      </c>
      <c r="K5" s="10"/>
    </row>
    <row r="6" spans="1:11" ht="16" x14ac:dyDescent="0.2">
      <c r="A6" s="57" t="s">
        <v>36</v>
      </c>
      <c r="B6" s="108">
        <f t="shared" ref="B6:B11" si="2">MIN(C6,D6)</f>
        <v>0.14233199310740954</v>
      </c>
      <c r="C6" s="6">
        <v>0.14233199310740954</v>
      </c>
      <c r="D6" s="110">
        <v>0.17659863513001625</v>
      </c>
      <c r="E6" s="59">
        <v>39.035168909870336</v>
      </c>
      <c r="F6" s="59">
        <f t="shared" si="0"/>
        <v>5.5559533922262316</v>
      </c>
      <c r="G6" s="59">
        <v>16.816422723889858</v>
      </c>
      <c r="H6" s="58">
        <f t="shared" si="1"/>
        <v>0.33038854240582904</v>
      </c>
      <c r="I6" s="2">
        <f>F6/VLOOKUP(A6,'DataF8a(old)'!$A$1:$B$23,2,)</f>
        <v>2.0179757573205941E-2</v>
      </c>
      <c r="K6" s="10"/>
    </row>
    <row r="7" spans="1:11" ht="16" x14ac:dyDescent="0.2">
      <c r="A7" s="57" t="s">
        <v>96</v>
      </c>
      <c r="B7" s="108">
        <f t="shared" si="2"/>
        <v>4.3730990037364761E-2</v>
      </c>
      <c r="C7" s="6">
        <v>5.5192326378767059E-2</v>
      </c>
      <c r="D7" s="110">
        <v>4.3730990037364761E-2</v>
      </c>
      <c r="E7" s="59">
        <v>106.3289638729139</v>
      </c>
      <c r="F7" s="59">
        <f t="shared" si="0"/>
        <v>4.6498708598097158</v>
      </c>
      <c r="G7" s="59">
        <v>8.0526659191556895</v>
      </c>
      <c r="H7" s="58">
        <f t="shared" si="1"/>
        <v>0.57743248093138921</v>
      </c>
      <c r="I7" s="2">
        <f>F7/VLOOKUP(A7,'DataF8a(old)'!$A$1:$B$23,2,)</f>
        <v>2.8037633506402284E-2</v>
      </c>
      <c r="K7" s="10"/>
    </row>
    <row r="8" spans="1:11" s="57" customFormat="1" ht="16" x14ac:dyDescent="0.2">
      <c r="A8" s="57" t="s">
        <v>35</v>
      </c>
      <c r="B8" s="108">
        <f t="shared" si="2"/>
        <v>3.2938604318924807E-2</v>
      </c>
      <c r="C8" s="6"/>
      <c r="D8" s="110">
        <v>3.2938604318924807E-2</v>
      </c>
      <c r="E8" s="59">
        <v>41.683062581236264</v>
      </c>
      <c r="F8" s="59">
        <f t="shared" si="0"/>
        <v>1.3729819051643217</v>
      </c>
      <c r="G8" s="59">
        <v>1.738</v>
      </c>
      <c r="H8" s="58">
        <f t="shared" si="1"/>
        <v>0.78997808122227953</v>
      </c>
      <c r="I8" s="2">
        <f>F8/VLOOKUP(A8,'DataF8a(old)'!$A$1:$B$23,2,)</f>
        <v>2.2693780325144582E-2</v>
      </c>
      <c r="K8" s="10"/>
    </row>
    <row r="9" spans="1:11" ht="16" x14ac:dyDescent="0.2">
      <c r="A9" s="57" t="s">
        <v>34</v>
      </c>
      <c r="B9" s="108">
        <f t="shared" si="2"/>
        <v>5.7823358747722826E-2</v>
      </c>
      <c r="C9" s="111">
        <v>5.7823358747722826E-2</v>
      </c>
      <c r="D9" s="110">
        <v>8.300833934937181E-2</v>
      </c>
      <c r="E9" s="59">
        <v>70.416271670151048</v>
      </c>
      <c r="F9" s="59">
        <f t="shared" si="0"/>
        <v>4.071705338460256</v>
      </c>
      <c r="G9" s="59">
        <v>9.9671328671328681</v>
      </c>
      <c r="H9" s="58">
        <f t="shared" si="1"/>
        <v>0.40851319960697152</v>
      </c>
      <c r="I9" s="2">
        <f>F9/VLOOKUP(A9,'DataF8a(old)'!$A$1:$B$23,2,)</f>
        <v>1.4968769670532055E-2</v>
      </c>
      <c r="K9" s="10"/>
    </row>
    <row r="10" spans="1:11" ht="16" x14ac:dyDescent="0.2">
      <c r="A10" s="57" t="s">
        <v>98</v>
      </c>
      <c r="B10" s="108">
        <f t="shared" si="2"/>
        <v>0.10484903843270543</v>
      </c>
      <c r="C10" s="6">
        <v>0.11562138111781557</v>
      </c>
      <c r="D10" s="110">
        <v>0.10484903843270543</v>
      </c>
      <c r="E10" s="59">
        <v>57.353364287520073</v>
      </c>
      <c r="F10" s="59">
        <f t="shared" si="0"/>
        <v>6.0134450964271471</v>
      </c>
      <c r="G10" s="59">
        <v>18.9129149711809</v>
      </c>
      <c r="H10" s="58">
        <f t="shared" si="1"/>
        <v>0.3179544298480857</v>
      </c>
      <c r="I10" s="2">
        <f>F10/VLOOKUP(A10,'DataF8a(old)'!$A$1:$B$23,2,)</f>
        <v>9.4382731542146502E-3</v>
      </c>
      <c r="K10" s="10"/>
    </row>
    <row r="11" spans="1:11" ht="17" thickBot="1" x14ac:dyDescent="0.25">
      <c r="A11" s="13" t="s">
        <v>37</v>
      </c>
      <c r="B11" s="112">
        <f t="shared" si="2"/>
        <v>7.974176427058613E-2</v>
      </c>
      <c r="C11" s="113">
        <v>7.974176427058613E-2</v>
      </c>
      <c r="D11" s="114">
        <v>0.21188216848158226</v>
      </c>
      <c r="E11" s="14">
        <v>58.152724672949248</v>
      </c>
      <c r="F11" s="14">
        <f t="shared" si="0"/>
        <v>4.6372008625626169</v>
      </c>
      <c r="G11" s="14">
        <v>23.065579328768962</v>
      </c>
      <c r="H11" s="15">
        <f t="shared" si="1"/>
        <v>0.20104419648279911</v>
      </c>
      <c r="I11" s="15">
        <f>F11/VLOOKUP(A11,'DataF8a(old)'!$A$1:$B$23,2,)</f>
        <v>8.3439324017871765E-3</v>
      </c>
      <c r="K11" s="10"/>
    </row>
    <row r="12" spans="1:11" ht="16" thickTop="1" x14ac:dyDescent="0.2"/>
    <row r="13" spans="1:11" ht="16" x14ac:dyDescent="0.2">
      <c r="A13" s="7" t="s">
        <v>32</v>
      </c>
      <c r="B13" s="105">
        <f>MIN(C13,D13)</f>
        <v>4.8500617098635714E-2</v>
      </c>
      <c r="C13" s="5">
        <v>4.8500617098635714E-2</v>
      </c>
      <c r="D13" s="104"/>
      <c r="E13" s="9">
        <v>93.605130574750405</v>
      </c>
      <c r="F13" s="9">
        <f>+B13*E13</f>
        <v>4.5399065964737684</v>
      </c>
      <c r="G13" s="9">
        <f>F13</f>
        <v>4.5399065964737684</v>
      </c>
      <c r="H13" s="8">
        <f>F13/G13</f>
        <v>1</v>
      </c>
    </row>
    <row r="14" spans="1:11" x14ac:dyDescent="0.2">
      <c r="A14" s="7" t="s">
        <v>858</v>
      </c>
      <c r="B14" s="104">
        <f>F14/E14</f>
        <v>6.2772753107426721E-2</v>
      </c>
      <c r="E14" s="9">
        <f>SUM(E3:E13)</f>
        <v>529.92214032911966</v>
      </c>
      <c r="F14" s="9">
        <f>SUM(F3:F13)</f>
        <v>33.264671681038962</v>
      </c>
      <c r="G14" s="9">
        <f>SUM(G3:G13)</f>
        <v>87.498279090559066</v>
      </c>
      <c r="H14" s="11"/>
    </row>
    <row r="15" spans="1:11" x14ac:dyDescent="0.2">
      <c r="F15" s="11"/>
      <c r="H15" s="11"/>
    </row>
    <row r="16" spans="1:11" x14ac:dyDescent="0.2">
      <c r="F16" s="11"/>
      <c r="G16" s="11"/>
      <c r="H16" s="11"/>
    </row>
    <row r="19" spans="8:8" ht="16" x14ac:dyDescent="0.2">
      <c r="H19" s="12"/>
    </row>
    <row r="58" spans="1:4" x14ac:dyDescent="0.2">
      <c r="A58" s="11"/>
      <c r="B58" s="11"/>
      <c r="C58" s="11"/>
      <c r="D58" s="11"/>
    </row>
    <row r="59" spans="1:4" x14ac:dyDescent="0.2">
      <c r="A59" s="11"/>
      <c r="B59" s="11"/>
      <c r="C59" s="11"/>
      <c r="D59" s="11"/>
    </row>
    <row r="60" spans="1:4" x14ac:dyDescent="0.2">
      <c r="A60" s="11"/>
      <c r="B60" s="11"/>
      <c r="C60" s="11"/>
      <c r="D60" s="11"/>
    </row>
    <row r="61" spans="1:4" x14ac:dyDescent="0.2">
      <c r="A61" s="11"/>
      <c r="B61" s="11"/>
      <c r="C61" s="11"/>
      <c r="D61" s="11"/>
    </row>
    <row r="62" spans="1:4" x14ac:dyDescent="0.2">
      <c r="A62" s="11"/>
      <c r="B62" s="11"/>
      <c r="C62" s="11"/>
      <c r="D62" s="11"/>
    </row>
    <row r="63" spans="1:4" x14ac:dyDescent="0.2">
      <c r="A63" s="11"/>
      <c r="B63" s="11"/>
      <c r="C63" s="11"/>
      <c r="D63" s="11"/>
    </row>
    <row r="64" spans="1:4" x14ac:dyDescent="0.2">
      <c r="A64" s="11"/>
      <c r="B64" s="11"/>
      <c r="C64" s="11"/>
      <c r="D64" s="11"/>
    </row>
    <row r="65" spans="1:4" x14ac:dyDescent="0.2">
      <c r="A65" s="11"/>
      <c r="B65" s="11"/>
      <c r="C65" s="11"/>
      <c r="D65" s="11"/>
    </row>
    <row r="66" spans="1:4" x14ac:dyDescent="0.2">
      <c r="A66" s="11"/>
      <c r="B66" s="11"/>
      <c r="C66" s="11"/>
      <c r="D66" s="11"/>
    </row>
    <row r="67" spans="1:4" x14ac:dyDescent="0.2">
      <c r="A67" s="11"/>
      <c r="B67" s="11"/>
      <c r="C67" s="11"/>
      <c r="D67" s="11"/>
    </row>
  </sheetData>
  <sortState xmlns:xlrd2="http://schemas.microsoft.com/office/spreadsheetml/2017/richdata2" ref="A3:I11">
    <sortCondition descending="1" ref="I3:I11"/>
  </sortState>
  <pageMargins left="0.7" right="0.7" top="0.75" bottom="0.75" header="0.3" footer="0.3"/>
  <pageSetup orientation="portrait" horizontalDpi="0" verticalDpi="0"/>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dimension ref="A1:K25"/>
  <sheetViews>
    <sheetView workbookViewId="0">
      <pane xSplit="1" ySplit="1" topLeftCell="B2" activePane="bottomRight" state="frozen"/>
      <selection activeCell="DH12" sqref="DH12"/>
      <selection pane="topRight" activeCell="DH12" sqref="DH12"/>
      <selection pane="bottomLeft" activeCell="DH12" sqref="DH12"/>
      <selection pane="bottomRight" activeCell="DH12" sqref="DH12"/>
    </sheetView>
  </sheetViews>
  <sheetFormatPr baseColWidth="10" defaultColWidth="11" defaultRowHeight="16" x14ac:dyDescent="0.2"/>
  <cols>
    <col min="1" max="1" width="17.33203125" style="18" customWidth="1"/>
    <col min="2" max="3" width="11" style="18"/>
    <col min="4" max="4" width="19.1640625" style="18" bestFit="1" customWidth="1"/>
    <col min="5" max="6" width="19.1640625" style="18" customWidth="1"/>
    <col min="7" max="16384" width="11" style="18"/>
  </cols>
  <sheetData>
    <row r="1" spans="1:11" s="32" customFormat="1" ht="51" x14ac:dyDescent="0.2">
      <c r="B1" s="33" t="s">
        <v>846</v>
      </c>
      <c r="C1" s="33" t="s">
        <v>847</v>
      </c>
      <c r="D1" s="33" t="s">
        <v>848</v>
      </c>
      <c r="E1" s="33" t="s">
        <v>849</v>
      </c>
      <c r="F1" s="33" t="s">
        <v>850</v>
      </c>
      <c r="G1" s="33" t="s">
        <v>133</v>
      </c>
    </row>
    <row r="2" spans="1:11" x14ac:dyDescent="0.2">
      <c r="A2" s="191" t="s">
        <v>31</v>
      </c>
      <c r="B2" s="62">
        <v>8.0329894691828354</v>
      </c>
      <c r="C2" s="62">
        <v>0.65024582464102276</v>
      </c>
      <c r="D2" s="63">
        <f t="shared" ref="D2:D23" si="0">C2/B2</f>
        <v>8.0946928554503597E-2</v>
      </c>
      <c r="E2" s="64">
        <v>1</v>
      </c>
      <c r="F2" s="64">
        <f t="shared" ref="F2:F23" si="1">1-E2</f>
        <v>0</v>
      </c>
      <c r="G2" s="65">
        <f t="shared" ref="G2:G23" si="2">SUMPRODUCT(D$2:D$23,F$2:F$23)/SUM(F$2:F$23)</f>
        <v>3.4853421378023212E-2</v>
      </c>
      <c r="J2" s="30"/>
      <c r="K2" s="30"/>
    </row>
    <row r="3" spans="1:11" x14ac:dyDescent="0.2">
      <c r="A3" s="30" t="s">
        <v>97</v>
      </c>
      <c r="B3" s="62">
        <v>35.921121646983586</v>
      </c>
      <c r="C3" s="62">
        <v>2.5957706849263413</v>
      </c>
      <c r="D3" s="63">
        <f t="shared" si="0"/>
        <v>7.2263074367120067E-2</v>
      </c>
      <c r="E3" s="64">
        <v>1</v>
      </c>
      <c r="F3" s="64">
        <f t="shared" si="1"/>
        <v>0</v>
      </c>
      <c r="G3" s="65">
        <f t="shared" si="2"/>
        <v>3.4853421378023212E-2</v>
      </c>
      <c r="J3" s="30"/>
      <c r="K3" s="30"/>
    </row>
    <row r="4" spans="1:11" x14ac:dyDescent="0.2">
      <c r="A4" s="191" t="s">
        <v>111</v>
      </c>
      <c r="B4" s="62">
        <v>17.313380320371792</v>
      </c>
      <c r="C4" s="62">
        <v>1.1596401743896527</v>
      </c>
      <c r="D4" s="63">
        <f t="shared" si="0"/>
        <v>6.6979420132367906E-2</v>
      </c>
      <c r="E4" s="64">
        <v>1</v>
      </c>
      <c r="F4" s="64">
        <f t="shared" si="1"/>
        <v>0</v>
      </c>
      <c r="G4" s="65">
        <f t="shared" si="2"/>
        <v>3.4853421378023212E-2</v>
      </c>
      <c r="J4" s="30"/>
      <c r="K4" s="30"/>
    </row>
    <row r="5" spans="1:11" x14ac:dyDescent="0.2">
      <c r="A5" s="26" t="s">
        <v>36</v>
      </c>
      <c r="B5" s="62">
        <v>275.32309900507698</v>
      </c>
      <c r="C5" s="62">
        <v>16.816422723889858</v>
      </c>
      <c r="D5" s="63">
        <f t="shared" si="0"/>
        <v>6.1078866192697333E-2</v>
      </c>
      <c r="E5" s="64">
        <v>1</v>
      </c>
      <c r="F5" s="64">
        <f t="shared" si="1"/>
        <v>0</v>
      </c>
      <c r="G5" s="65">
        <f t="shared" si="2"/>
        <v>3.4853421378023212E-2</v>
      </c>
      <c r="J5" s="30"/>
      <c r="K5" s="30"/>
    </row>
    <row r="6" spans="1:11" x14ac:dyDescent="0.2">
      <c r="A6" s="192" t="s">
        <v>74</v>
      </c>
      <c r="B6" s="62">
        <v>3551.1310304467343</v>
      </c>
      <c r="C6" s="62">
        <v>196.09723833550484</v>
      </c>
      <c r="D6" s="63">
        <f t="shared" si="0"/>
        <v>5.5221065247720726E-2</v>
      </c>
      <c r="E6" s="66">
        <v>0</v>
      </c>
      <c r="F6" s="64">
        <f t="shared" si="1"/>
        <v>1</v>
      </c>
      <c r="G6" s="65">
        <f t="shared" si="2"/>
        <v>3.4853421378023212E-2</v>
      </c>
      <c r="J6" s="30"/>
      <c r="K6" s="30"/>
    </row>
    <row r="7" spans="1:11" x14ac:dyDescent="0.2">
      <c r="A7" s="191" t="s">
        <v>59</v>
      </c>
      <c r="B7" s="62">
        <v>975.05377733015882</v>
      </c>
      <c r="C7" s="62">
        <v>52.372116085313536</v>
      </c>
      <c r="D7" s="63">
        <f t="shared" si="0"/>
        <v>5.3712028303419451E-2</v>
      </c>
      <c r="E7" s="66">
        <v>0</v>
      </c>
      <c r="F7" s="64">
        <f t="shared" si="1"/>
        <v>1</v>
      </c>
      <c r="G7" s="65">
        <f t="shared" si="2"/>
        <v>3.4853421378023212E-2</v>
      </c>
      <c r="J7" s="30"/>
      <c r="K7" s="30"/>
    </row>
    <row r="8" spans="1:11" x14ac:dyDescent="0.2">
      <c r="A8" s="30" t="s">
        <v>96</v>
      </c>
      <c r="B8" s="62">
        <v>165.84391327991131</v>
      </c>
      <c r="C8" s="62">
        <v>8.0526659191556895</v>
      </c>
      <c r="D8" s="63">
        <f t="shared" si="0"/>
        <v>4.8555691673558152E-2</v>
      </c>
      <c r="E8" s="64">
        <v>1</v>
      </c>
      <c r="F8" s="64">
        <f t="shared" si="1"/>
        <v>0</v>
      </c>
      <c r="G8" s="65">
        <f t="shared" si="2"/>
        <v>3.4853421378023212E-2</v>
      </c>
      <c r="J8" s="30"/>
      <c r="K8" s="30"/>
    </row>
    <row r="9" spans="1:11" x14ac:dyDescent="0.2">
      <c r="A9" s="191" t="s">
        <v>61</v>
      </c>
      <c r="B9" s="62">
        <v>1278.741341736488</v>
      </c>
      <c r="C9" s="62">
        <v>53.741777408767739</v>
      </c>
      <c r="D9" s="63">
        <f t="shared" si="0"/>
        <v>4.202708996315721E-2</v>
      </c>
      <c r="E9" s="66">
        <v>0</v>
      </c>
      <c r="F9" s="64">
        <f t="shared" si="1"/>
        <v>1</v>
      </c>
      <c r="G9" s="65">
        <f t="shared" si="2"/>
        <v>3.4853421378023212E-2</v>
      </c>
      <c r="J9" s="30"/>
      <c r="K9" s="30"/>
    </row>
    <row r="10" spans="1:11" x14ac:dyDescent="0.2">
      <c r="A10" s="30" t="s">
        <v>95</v>
      </c>
      <c r="B10" s="62">
        <v>367.156417696105</v>
      </c>
      <c r="C10" s="62">
        <v>15.391739005544222</v>
      </c>
      <c r="D10" s="63">
        <f t="shared" si="0"/>
        <v>4.192147614394677E-2</v>
      </c>
      <c r="E10" s="64">
        <v>1</v>
      </c>
      <c r="F10" s="64">
        <f t="shared" si="1"/>
        <v>0</v>
      </c>
      <c r="G10" s="65">
        <f t="shared" si="2"/>
        <v>3.4853421378023212E-2</v>
      </c>
      <c r="J10" s="30"/>
      <c r="K10" s="30"/>
    </row>
    <row r="11" spans="1:11" x14ac:dyDescent="0.2">
      <c r="A11" s="27" t="s">
        <v>37</v>
      </c>
      <c r="B11" s="62">
        <v>555.75724242077763</v>
      </c>
      <c r="C11" s="62">
        <v>23.065579328768962</v>
      </c>
      <c r="D11" s="63">
        <f t="shared" si="0"/>
        <v>4.1502975702663786E-2</v>
      </c>
      <c r="E11" s="64">
        <v>1</v>
      </c>
      <c r="F11" s="64">
        <f t="shared" si="1"/>
        <v>0</v>
      </c>
      <c r="G11" s="65">
        <f t="shared" si="2"/>
        <v>3.4853421378023212E-2</v>
      </c>
      <c r="J11" s="30"/>
      <c r="K11" s="30"/>
    </row>
    <row r="12" spans="1:11" x14ac:dyDescent="0.2">
      <c r="A12" s="191" t="s">
        <v>75</v>
      </c>
      <c r="B12" s="62">
        <v>1110.1422717978173</v>
      </c>
      <c r="C12" s="62">
        <v>43.804067956937914</v>
      </c>
      <c r="D12" s="63">
        <f t="shared" si="0"/>
        <v>3.9458066834982798E-2</v>
      </c>
      <c r="E12" s="66">
        <v>0</v>
      </c>
      <c r="F12" s="64">
        <f t="shared" si="1"/>
        <v>1</v>
      </c>
      <c r="G12" s="65">
        <f t="shared" si="2"/>
        <v>3.4853421378023212E-2</v>
      </c>
      <c r="J12" s="30"/>
      <c r="K12" s="30"/>
    </row>
    <row r="13" spans="1:11" x14ac:dyDescent="0.2">
      <c r="A13" s="192" t="s">
        <v>34</v>
      </c>
      <c r="B13" s="62">
        <v>272.01336035492153</v>
      </c>
      <c r="C13" s="62">
        <v>9.9671328671328681</v>
      </c>
      <c r="D13" s="63">
        <f t="shared" si="0"/>
        <v>3.6642071014922971E-2</v>
      </c>
      <c r="E13" s="64">
        <v>1</v>
      </c>
      <c r="F13" s="64">
        <f t="shared" si="1"/>
        <v>0</v>
      </c>
      <c r="G13" s="65">
        <f t="shared" si="2"/>
        <v>3.4853421378023212E-2</v>
      </c>
      <c r="J13" s="30"/>
      <c r="K13" s="30"/>
    </row>
    <row r="14" spans="1:11" x14ac:dyDescent="0.2">
      <c r="A14" s="191" t="s">
        <v>77</v>
      </c>
      <c r="B14" s="62">
        <v>976.95476958237907</v>
      </c>
      <c r="C14" s="62">
        <v>34.353535310832406</v>
      </c>
      <c r="D14" s="63">
        <f t="shared" si="0"/>
        <v>3.5163895382298596E-2</v>
      </c>
      <c r="E14" s="66">
        <v>0</v>
      </c>
      <c r="F14" s="64">
        <f t="shared" si="1"/>
        <v>1</v>
      </c>
      <c r="G14" s="65">
        <f t="shared" si="2"/>
        <v>3.4853421378023212E-2</v>
      </c>
    </row>
    <row r="15" spans="1:11" x14ac:dyDescent="0.2">
      <c r="A15" s="30" t="s">
        <v>87</v>
      </c>
      <c r="B15" s="62">
        <v>2447.6188649695541</v>
      </c>
      <c r="C15" s="62">
        <v>76.402691946313851</v>
      </c>
      <c r="D15" s="63">
        <f t="shared" si="0"/>
        <v>3.1215109933900687E-2</v>
      </c>
      <c r="E15" s="66">
        <v>0</v>
      </c>
      <c r="F15" s="64">
        <f t="shared" si="1"/>
        <v>1</v>
      </c>
      <c r="G15" s="65">
        <f t="shared" si="2"/>
        <v>3.4853421378023212E-2</v>
      </c>
    </row>
    <row r="16" spans="1:11" x14ac:dyDescent="0.2">
      <c r="A16" s="30" t="s">
        <v>98</v>
      </c>
      <c r="B16" s="62">
        <v>637.13403905266819</v>
      </c>
      <c r="C16" s="62">
        <v>18.9129149711809</v>
      </c>
      <c r="D16" s="63">
        <f t="shared" si="0"/>
        <v>2.9684358097240945E-2</v>
      </c>
      <c r="E16" s="64">
        <v>1</v>
      </c>
      <c r="F16" s="64">
        <f t="shared" si="1"/>
        <v>0</v>
      </c>
      <c r="G16" s="65">
        <f t="shared" si="2"/>
        <v>3.4853421378023212E-2</v>
      </c>
    </row>
    <row r="17" spans="1:7" x14ac:dyDescent="0.2">
      <c r="A17" s="26" t="s">
        <v>67</v>
      </c>
      <c r="B17" s="62">
        <v>2054.3745445515747</v>
      </c>
      <c r="C17" s="62">
        <v>60.332121123395872</v>
      </c>
      <c r="D17" s="63">
        <f t="shared" si="0"/>
        <v>2.9367634681515712E-2</v>
      </c>
      <c r="E17" s="66">
        <v>0</v>
      </c>
      <c r="F17" s="64">
        <f t="shared" si="1"/>
        <v>1</v>
      </c>
      <c r="G17" s="65">
        <f t="shared" si="2"/>
        <v>3.4853421378023212E-2</v>
      </c>
    </row>
    <row r="18" spans="1:7" x14ac:dyDescent="0.2">
      <c r="A18" s="191" t="s">
        <v>35</v>
      </c>
      <c r="B18" s="62">
        <v>60.500361133885896</v>
      </c>
      <c r="C18" s="62">
        <v>1.738</v>
      </c>
      <c r="D18" s="63">
        <f t="shared" si="0"/>
        <v>2.8727101250748673E-2</v>
      </c>
      <c r="E18" s="64">
        <v>1</v>
      </c>
      <c r="F18" s="64">
        <f t="shared" si="1"/>
        <v>0</v>
      </c>
      <c r="G18" s="65">
        <f t="shared" si="2"/>
        <v>3.4853421378023212E-2</v>
      </c>
    </row>
    <row r="19" spans="1:7" x14ac:dyDescent="0.2">
      <c r="A19" s="30" t="s">
        <v>84</v>
      </c>
      <c r="B19" s="62">
        <v>990.06449121847527</v>
      </c>
      <c r="C19" s="62">
        <v>28.071588039380742</v>
      </c>
      <c r="D19" s="63">
        <f t="shared" si="0"/>
        <v>2.8353292425257023E-2</v>
      </c>
      <c r="E19" s="66">
        <v>0</v>
      </c>
      <c r="F19" s="64">
        <f t="shared" si="1"/>
        <v>1</v>
      </c>
      <c r="G19" s="65">
        <f t="shared" si="2"/>
        <v>3.4853421378023212E-2</v>
      </c>
    </row>
    <row r="20" spans="1:7" x14ac:dyDescent="0.2">
      <c r="A20" s="30" t="s">
        <v>68</v>
      </c>
      <c r="B20" s="62">
        <v>2844.671338933982</v>
      </c>
      <c r="C20" s="62">
        <v>79.507884909927142</v>
      </c>
      <c r="D20" s="63">
        <f t="shared" si="0"/>
        <v>2.7949761303434826E-2</v>
      </c>
      <c r="E20" s="66">
        <v>0</v>
      </c>
      <c r="F20" s="64">
        <f t="shared" si="1"/>
        <v>1</v>
      </c>
      <c r="G20" s="65">
        <f t="shared" si="2"/>
        <v>3.4853421378023212E-2</v>
      </c>
    </row>
    <row r="21" spans="1:7" x14ac:dyDescent="0.2">
      <c r="A21" s="26" t="s">
        <v>20</v>
      </c>
      <c r="B21" s="62">
        <v>15449.4339</v>
      </c>
      <c r="C21" s="62">
        <v>396.9717</v>
      </c>
      <c r="D21" s="63">
        <f t="shared" si="0"/>
        <v>2.5694902646238707E-2</v>
      </c>
      <c r="E21" s="66">
        <v>0</v>
      </c>
      <c r="F21" s="64">
        <f t="shared" si="1"/>
        <v>1</v>
      </c>
      <c r="G21" s="65">
        <f t="shared" si="2"/>
        <v>3.4853421378023212E-2</v>
      </c>
    </row>
    <row r="22" spans="1:7" x14ac:dyDescent="0.2">
      <c r="A22" s="26" t="s">
        <v>73</v>
      </c>
      <c r="B22" s="62">
        <v>1490.1723157834931</v>
      </c>
      <c r="C22" s="62">
        <v>37.575957207769243</v>
      </c>
      <c r="D22" s="63">
        <f t="shared" si="0"/>
        <v>2.5215847059950783E-2</v>
      </c>
      <c r="E22" s="66">
        <v>0</v>
      </c>
      <c r="F22" s="64">
        <f t="shared" si="1"/>
        <v>1</v>
      </c>
      <c r="G22" s="65">
        <f t="shared" si="2"/>
        <v>3.4853421378023212E-2</v>
      </c>
    </row>
    <row r="23" spans="1:7" x14ac:dyDescent="0.2">
      <c r="A23" s="191" t="s">
        <v>80</v>
      </c>
      <c r="B23" s="62">
        <v>404.14569916932015</v>
      </c>
      <c r="C23" s="62">
        <v>10.048016978379096</v>
      </c>
      <c r="D23" s="63">
        <f t="shared" si="0"/>
        <v>2.4862362754402085E-2</v>
      </c>
      <c r="E23" s="66">
        <v>0</v>
      </c>
      <c r="F23" s="64">
        <f t="shared" si="1"/>
        <v>1</v>
      </c>
      <c r="G23" s="65">
        <f t="shared" si="2"/>
        <v>3.4853421378023212E-2</v>
      </c>
    </row>
    <row r="25" spans="1:7" x14ac:dyDescent="0.2">
      <c r="A25" s="61" t="s">
        <v>25</v>
      </c>
      <c r="B25" s="62">
        <f>Table1!C5</f>
        <v>63098.894488914579</v>
      </c>
      <c r="C25" s="62">
        <v>2153.7160158938877</v>
      </c>
      <c r="D25" s="63">
        <f>C25/B25</f>
        <v>3.4132389059086603E-2</v>
      </c>
      <c r="E25" s="60"/>
      <c r="F25" s="60"/>
    </row>
  </sheetData>
  <sortState xmlns:xlrd2="http://schemas.microsoft.com/office/spreadsheetml/2017/richdata2" ref="A2:G23">
    <sortCondition descending="1" ref="D2:D23"/>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J33"/>
  <sheetViews>
    <sheetView tabSelected="1" workbookViewId="0">
      <selection activeCell="B2" sqref="B2"/>
    </sheetView>
  </sheetViews>
  <sheetFormatPr baseColWidth="10" defaultColWidth="11" defaultRowHeight="16" x14ac:dyDescent="0.2"/>
  <cols>
    <col min="1" max="1" width="11.33203125" customWidth="1"/>
    <col min="2" max="2" width="50.6640625" customWidth="1"/>
    <col min="3" max="4" width="18.5" customWidth="1"/>
  </cols>
  <sheetData>
    <row r="1" spans="2:10" ht="17" thickBot="1" x14ac:dyDescent="0.25"/>
    <row r="2" spans="2:10" s="45" customFormat="1" ht="65" customHeight="1" thickTop="1" x14ac:dyDescent="0.3">
      <c r="B2" s="46"/>
      <c r="C2" s="47" t="s">
        <v>0</v>
      </c>
      <c r="D2" s="47" t="s">
        <v>1</v>
      </c>
    </row>
    <row r="3" spans="2:10" ht="28" customHeight="1" x14ac:dyDescent="0.2">
      <c r="B3" s="48" t="s">
        <v>2</v>
      </c>
      <c r="C3" s="49">
        <v>75038.958996406785</v>
      </c>
      <c r="D3" s="50"/>
    </row>
    <row r="4" spans="2:10" ht="28" customHeight="1" x14ac:dyDescent="0.2">
      <c r="B4" s="51" t="s">
        <v>3</v>
      </c>
      <c r="C4" s="52">
        <f>C3-C5</f>
        <v>11940.064507492207</v>
      </c>
      <c r="D4" s="53"/>
    </row>
    <row r="5" spans="2:10" ht="28" customHeight="1" x14ac:dyDescent="0.2">
      <c r="B5" s="51" t="s">
        <v>4</v>
      </c>
      <c r="C5" s="52">
        <v>63098.894488914579</v>
      </c>
      <c r="D5" s="53"/>
    </row>
    <row r="6" spans="2:10" ht="28" customHeight="1" x14ac:dyDescent="0.2">
      <c r="B6" s="51" t="s">
        <v>5</v>
      </c>
      <c r="C6" s="52">
        <v>34084.143021321477</v>
      </c>
      <c r="D6" s="53">
        <f>C6/C$7</f>
        <v>2.9599039376660752</v>
      </c>
    </row>
    <row r="7" spans="2:10" ht="28" customHeight="1" x14ac:dyDescent="0.2">
      <c r="B7" s="51" t="s">
        <v>6</v>
      </c>
      <c r="C7" s="52">
        <v>11515.286894140656</v>
      </c>
      <c r="D7" s="53">
        <f t="shared" ref="D7:D11" si="0">C7/C$7</f>
        <v>1</v>
      </c>
    </row>
    <row r="8" spans="2:10" ht="28" customHeight="1" x14ac:dyDescent="0.2">
      <c r="B8" s="54" t="s">
        <v>7</v>
      </c>
      <c r="C8" s="52">
        <v>1703.2290592571803</v>
      </c>
      <c r="D8" s="53">
        <f t="shared" si="0"/>
        <v>0.1479102583300671</v>
      </c>
    </row>
    <row r="9" spans="2:10" ht="28" customHeight="1" x14ac:dyDescent="0.2">
      <c r="B9" s="54" t="s">
        <v>8</v>
      </c>
      <c r="C9" s="52">
        <v>616.46162984891726</v>
      </c>
      <c r="D9" s="53">
        <f t="shared" si="0"/>
        <v>5.353419637009587E-2</v>
      </c>
      <c r="F9" s="1"/>
      <c r="G9" s="1"/>
    </row>
    <row r="10" spans="2:10" ht="28" customHeight="1" x14ac:dyDescent="0.2">
      <c r="B10" s="54" t="s">
        <v>9</v>
      </c>
      <c r="C10" s="52">
        <f>C7-C8</f>
        <v>9812.0578348834752</v>
      </c>
      <c r="D10" s="53">
        <f t="shared" si="0"/>
        <v>0.8520897416699329</v>
      </c>
    </row>
    <row r="11" spans="2:10" ht="28" customHeight="1" thickBot="1" x14ac:dyDescent="0.25">
      <c r="B11" s="55" t="s">
        <v>10</v>
      </c>
      <c r="C11" s="56">
        <v>2153.7160158938877</v>
      </c>
      <c r="D11" s="205">
        <f t="shared" si="0"/>
        <v>0.18703103411081898</v>
      </c>
    </row>
    <row r="12" spans="2:10" ht="28" customHeight="1" thickTop="1" x14ac:dyDescent="0.2">
      <c r="B12" s="51"/>
      <c r="C12" s="52"/>
      <c r="D12" s="53"/>
    </row>
    <row r="13" spans="2:10" ht="28" customHeight="1" x14ac:dyDescent="0.2">
      <c r="B13" s="51"/>
      <c r="C13" s="52"/>
      <c r="D13" s="53"/>
    </row>
    <row r="14" spans="2:10" ht="28" customHeight="1" x14ac:dyDescent="0.2">
      <c r="B14" s="51"/>
      <c r="C14" s="53"/>
      <c r="D14" s="53"/>
    </row>
    <row r="15" spans="2:10" ht="28" hidden="1" customHeight="1" x14ac:dyDescent="0.2">
      <c r="B15" s="51" t="s">
        <v>11</v>
      </c>
      <c r="C15" s="52"/>
      <c r="D15" s="53"/>
    </row>
    <row r="16" spans="2:10" s="3" customFormat="1" ht="68" hidden="1" x14ac:dyDescent="0.2">
      <c r="C16" s="42" t="s">
        <v>12</v>
      </c>
      <c r="D16" s="42" t="s">
        <v>13</v>
      </c>
      <c r="E16" s="42" t="s">
        <v>14</v>
      </c>
      <c r="F16" s="42" t="s">
        <v>15</v>
      </c>
      <c r="G16" s="42" t="s">
        <v>16</v>
      </c>
      <c r="H16" s="42" t="s">
        <v>17</v>
      </c>
      <c r="I16" s="3" t="s">
        <v>18</v>
      </c>
      <c r="J16" s="3" t="s">
        <v>19</v>
      </c>
    </row>
    <row r="17" spans="2:10" hidden="1" x14ac:dyDescent="0.2">
      <c r="B17" t="s">
        <v>20</v>
      </c>
      <c r="C17" s="17">
        <v>15399.374523266943</v>
      </c>
      <c r="D17" s="17">
        <f t="shared" ref="D17:D22" si="1">I17-J17</f>
        <v>8319.077423266941</v>
      </c>
      <c r="E17" s="17">
        <v>2031.9622086035019</v>
      </c>
      <c r="F17" s="40">
        <v>250.10010146475051</v>
      </c>
      <c r="G17" s="17">
        <f>E17-F17</f>
        <v>1781.8621071387515</v>
      </c>
      <c r="H17" s="17">
        <v>142.56530860350179</v>
      </c>
      <c r="I17" s="17">
        <v>9869.9701232669413</v>
      </c>
      <c r="J17" s="17">
        <v>1550.8926999999999</v>
      </c>
    </row>
    <row r="18" spans="2:10" hidden="1" x14ac:dyDescent="0.2">
      <c r="B18" t="s">
        <v>21</v>
      </c>
      <c r="C18" s="17">
        <v>12257.490420093782</v>
      </c>
      <c r="D18" s="17">
        <f t="shared" si="1"/>
        <v>6802.6428042035495</v>
      </c>
      <c r="E18" s="17">
        <v>2158.054031898726</v>
      </c>
      <c r="F18" s="40">
        <v>607.52480430696869</v>
      </c>
      <c r="G18" s="17">
        <f t="shared" ref="G18:G22" si="2">E18-F18</f>
        <v>1550.5292275917573</v>
      </c>
      <c r="H18" s="17">
        <v>216.64169852807913</v>
      </c>
      <c r="I18" s="17">
        <v>8226.6995323208903</v>
      </c>
      <c r="J18" s="17">
        <v>1424.0567281173403</v>
      </c>
    </row>
    <row r="19" spans="2:10" hidden="1" x14ac:dyDescent="0.2">
      <c r="B19" t="s">
        <v>22</v>
      </c>
      <c r="C19" s="17">
        <v>9515.9094576425596</v>
      </c>
      <c r="D19" s="17">
        <f t="shared" si="1"/>
        <v>5709.5441764545412</v>
      </c>
      <c r="E19" s="17">
        <v>2058.8553443142414</v>
      </c>
      <c r="F19" s="40">
        <v>279.20939514492778</v>
      </c>
      <c r="G19" s="17">
        <f t="shared" si="2"/>
        <v>1779.6459491693136</v>
      </c>
      <c r="H19" s="17">
        <v>75.937242660380278</v>
      </c>
      <c r="I19" s="17">
        <v>7105.8986256354247</v>
      </c>
      <c r="J19" s="17">
        <v>1396.3544491808834</v>
      </c>
    </row>
    <row r="20" spans="2:10" hidden="1" x14ac:dyDescent="0.2">
      <c r="B20" t="s">
        <v>23</v>
      </c>
      <c r="C20" s="17">
        <v>23510.290207410835</v>
      </c>
      <c r="D20" s="17">
        <f t="shared" si="1"/>
        <v>11706.217591162649</v>
      </c>
      <c r="E20" s="17">
        <v>4761.5650269749749</v>
      </c>
      <c r="F20" s="40">
        <v>502.1114829499096</v>
      </c>
      <c r="G20" s="17">
        <f t="shared" si="2"/>
        <v>4259.4535440250656</v>
      </c>
      <c r="H20" s="17">
        <v>181.31738005695604</v>
      </c>
      <c r="I20" s="17">
        <v>13871.256408218043</v>
      </c>
      <c r="J20" s="17">
        <v>2165.0388170553942</v>
      </c>
    </row>
    <row r="21" spans="2:10" hidden="1" x14ac:dyDescent="0.2">
      <c r="B21" t="s">
        <v>24</v>
      </c>
      <c r="C21" s="17">
        <v>2415.8298805004606</v>
      </c>
      <c r="D21" s="17">
        <f t="shared" si="1"/>
        <v>1546.6610262337927</v>
      </c>
      <c r="E21" s="17">
        <v>504.85028234921282</v>
      </c>
      <c r="F21" s="17">
        <f>F22-F20-F19-F18-F17</f>
        <v>64.283275390623572</v>
      </c>
      <c r="G21" s="17">
        <f>E21-F21</f>
        <v>440.56700695858922</v>
      </c>
      <c r="H21" s="41">
        <v>-616.46162984891726</v>
      </c>
      <c r="I21" s="17">
        <v>1939.2392906004989</v>
      </c>
      <c r="J21" s="17">
        <v>392.57826436670609</v>
      </c>
    </row>
    <row r="22" spans="2:10" hidden="1" x14ac:dyDescent="0.2">
      <c r="B22" s="43" t="s">
        <v>25</v>
      </c>
      <c r="C22" s="44">
        <v>63098.894488914579</v>
      </c>
      <c r="D22" s="44">
        <f t="shared" si="1"/>
        <v>34084.143021321477</v>
      </c>
      <c r="E22" s="44">
        <v>11515.286894140656</v>
      </c>
      <c r="F22" s="44">
        <v>1703.2290592571803</v>
      </c>
      <c r="G22" s="44">
        <f t="shared" si="2"/>
        <v>9812.0578348834752</v>
      </c>
      <c r="H22" s="44">
        <f>H20+H19+H18+H17</f>
        <v>616.46162984891726</v>
      </c>
      <c r="I22" s="44">
        <v>41013.063980041799</v>
      </c>
      <c r="J22" s="44">
        <v>6928.9209587203241</v>
      </c>
    </row>
    <row r="23" spans="2:10" s="3" customFormat="1" ht="68" hidden="1" x14ac:dyDescent="0.2">
      <c r="C23" s="42" t="s">
        <v>12</v>
      </c>
      <c r="D23" s="42" t="s">
        <v>13</v>
      </c>
      <c r="E23" s="42" t="s">
        <v>14</v>
      </c>
      <c r="F23" s="42" t="s">
        <v>15</v>
      </c>
      <c r="G23" s="42" t="s">
        <v>16</v>
      </c>
      <c r="H23" s="42" t="s">
        <v>17</v>
      </c>
    </row>
    <row r="24" spans="2:10" hidden="1" x14ac:dyDescent="0.2">
      <c r="B24" t="s">
        <v>20</v>
      </c>
      <c r="C24" s="1">
        <f>C17/C$22</f>
        <v>0.24405141560716814</v>
      </c>
      <c r="D24" s="1">
        <f t="shared" ref="C24:H27" si="3">D17/D$22</f>
        <v>0.2440747129262692</v>
      </c>
      <c r="E24" s="1">
        <f t="shared" si="3"/>
        <v>0.17645780146714615</v>
      </c>
      <c r="F24" s="1">
        <f t="shared" ref="F24:G28" si="4">F17/F$22</f>
        <v>0.14683879429219301</v>
      </c>
      <c r="G24" s="1">
        <f t="shared" si="4"/>
        <v>0.18159922588347771</v>
      </c>
      <c r="H24" s="1">
        <f t="shared" si="3"/>
        <v>0.23126388034635956</v>
      </c>
    </row>
    <row r="25" spans="2:10" hidden="1" x14ac:dyDescent="0.2">
      <c r="B25" t="s">
        <v>21</v>
      </c>
      <c r="C25" s="1">
        <f t="shared" si="3"/>
        <v>0.19425840213804726</v>
      </c>
      <c r="D25" s="1">
        <f t="shared" si="3"/>
        <v>0.19958380059455003</v>
      </c>
      <c r="E25" s="1">
        <f t="shared" si="3"/>
        <v>0.18740775212442276</v>
      </c>
      <c r="F25" s="1">
        <f t="shared" si="4"/>
        <v>0.35669001829497027</v>
      </c>
      <c r="G25" s="1">
        <f t="shared" si="4"/>
        <v>0.15802283819397919</v>
      </c>
      <c r="H25" s="1">
        <f t="shared" si="3"/>
        <v>0.35142770942803658</v>
      </c>
    </row>
    <row r="26" spans="2:10" hidden="1" x14ac:dyDescent="0.2">
      <c r="B26" t="s">
        <v>22</v>
      </c>
      <c r="C26" s="1">
        <f t="shared" si="3"/>
        <v>0.1508094481641726</v>
      </c>
      <c r="D26" s="1">
        <f t="shared" si="3"/>
        <v>0.16751320908619918</v>
      </c>
      <c r="E26" s="1">
        <f t="shared" si="3"/>
        <v>0.17879323053269758</v>
      </c>
      <c r="F26" s="1">
        <f t="shared" si="4"/>
        <v>0.16392944544211674</v>
      </c>
      <c r="G26" s="1">
        <f t="shared" si="4"/>
        <v>0.18137336521217601</v>
      </c>
      <c r="H26" s="1">
        <f t="shared" si="3"/>
        <v>0.12318243177436854</v>
      </c>
    </row>
    <row r="27" spans="2:10" hidden="1" x14ac:dyDescent="0.2">
      <c r="B27" t="s">
        <v>23</v>
      </c>
      <c r="C27" s="1">
        <f t="shared" si="3"/>
        <v>0.37259432828163414</v>
      </c>
      <c r="D27" s="1">
        <f t="shared" si="3"/>
        <v>0.34345054777641837</v>
      </c>
      <c r="E27" s="1">
        <f t="shared" si="3"/>
        <v>0.41349946994354181</v>
      </c>
      <c r="F27" s="1">
        <f t="shared" si="4"/>
        <v>0.2947997394835975</v>
      </c>
      <c r="G27" s="1">
        <f t="shared" si="4"/>
        <v>0.43410399894729623</v>
      </c>
      <c r="H27" s="1">
        <f t="shared" si="3"/>
        <v>0.29412597845123534</v>
      </c>
    </row>
    <row r="28" spans="2:10" hidden="1" x14ac:dyDescent="0.2">
      <c r="B28" t="s">
        <v>24</v>
      </c>
      <c r="C28" s="1">
        <f>C21/C$22</f>
        <v>3.8286405808977866E-2</v>
      </c>
      <c r="D28" s="1">
        <f>D21/D$22</f>
        <v>4.5377729616563119E-2</v>
      </c>
      <c r="E28" s="1">
        <f>E21/E$22</f>
        <v>4.3841745932191818E-2</v>
      </c>
      <c r="F28" s="1">
        <f t="shared" si="4"/>
        <v>3.774200248712236E-2</v>
      </c>
      <c r="G28" s="1">
        <f t="shared" si="4"/>
        <v>4.4900571763071072E-2</v>
      </c>
      <c r="H28" s="1"/>
    </row>
    <row r="29" spans="2:10" hidden="1" x14ac:dyDescent="0.2">
      <c r="B29" s="43" t="s">
        <v>25</v>
      </c>
      <c r="C29" s="44">
        <f t="shared" ref="C29:H29" si="5">C22</f>
        <v>63098.894488914579</v>
      </c>
      <c r="D29" s="44">
        <f t="shared" si="5"/>
        <v>34084.143021321477</v>
      </c>
      <c r="E29" s="44">
        <f t="shared" si="5"/>
        <v>11515.286894140656</v>
      </c>
      <c r="F29" s="44">
        <f>F22</f>
        <v>1703.2290592571803</v>
      </c>
      <c r="G29" s="44">
        <f t="shared" si="5"/>
        <v>9812.0578348834752</v>
      </c>
      <c r="H29" s="44">
        <f t="shared" si="5"/>
        <v>616.46162984891726</v>
      </c>
    </row>
    <row r="30" spans="2:10" hidden="1" x14ac:dyDescent="0.2">
      <c r="I30" s="1"/>
    </row>
    <row r="31" spans="2:10" hidden="1" x14ac:dyDescent="0.2"/>
    <row r="32" spans="2:10" hidden="1" x14ac:dyDescent="0.2">
      <c r="B32" t="s">
        <v>26</v>
      </c>
      <c r="E32" s="17"/>
    </row>
    <row r="33" spans="5:5" hidden="1" x14ac:dyDescent="0.2">
      <c r="E33" s="17"/>
    </row>
  </sheetData>
  <phoneticPr fontId="101" type="noConversion"/>
  <pageMargins left="0.75" right="0.75" top="1" bottom="1" header="0.5" footer="0.5"/>
  <pageSetup scale="84" orientation="portrait" horizontalDpi="4294967292" verticalDpi="4294967292"/>
  <extLst>
    <ext xmlns:mx="http://schemas.microsoft.com/office/mac/excel/2008/main" uri="{64002731-A6B0-56B0-2670-7721B7C09600}">
      <mx:PLV Mode="0" OnePage="0" WScale="10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3"/>
  <dimension ref="A2:N69"/>
  <sheetViews>
    <sheetView zoomScale="115" zoomScaleNormal="115" zoomScalePageLayoutView="115" workbookViewId="0">
      <selection activeCell="DH12" sqref="DH12"/>
    </sheetView>
  </sheetViews>
  <sheetFormatPr baseColWidth="10" defaultColWidth="8.6640625" defaultRowHeight="15" x14ac:dyDescent="0.2"/>
  <cols>
    <col min="1" max="1" width="45" style="7" bestFit="1" customWidth="1"/>
    <col min="2" max="4" width="14.6640625" style="7" customWidth="1"/>
    <col min="5" max="5" width="12.1640625" style="7" customWidth="1"/>
    <col min="6" max="11" width="15.6640625" style="7" customWidth="1"/>
    <col min="12" max="12" width="15.83203125" style="7" customWidth="1"/>
    <col min="13" max="16384" width="8.6640625" style="7"/>
  </cols>
  <sheetData>
    <row r="2" spans="1:14" s="107" customFormat="1" ht="57" customHeight="1" thickBot="1" x14ac:dyDescent="0.25">
      <c r="A2" s="106"/>
      <c r="B2" s="106" t="s">
        <v>851</v>
      </c>
      <c r="C2" s="106" t="s">
        <v>852</v>
      </c>
      <c r="D2" s="106" t="s">
        <v>853</v>
      </c>
      <c r="E2" s="106" t="s">
        <v>29</v>
      </c>
      <c r="F2" s="106" t="s">
        <v>854</v>
      </c>
      <c r="G2" s="106" t="s">
        <v>855</v>
      </c>
      <c r="H2" s="106" t="s">
        <v>856</v>
      </c>
      <c r="I2" s="106"/>
      <c r="J2" s="106"/>
      <c r="K2" s="106" t="str">
        <f t="shared" ref="K2" si="0">B2</f>
        <v>Tax rate on shifted profits</v>
      </c>
      <c r="L2" s="106" t="s">
        <v>857</v>
      </c>
    </row>
    <row r="3" spans="1:14" ht="17" thickTop="1" x14ac:dyDescent="0.2">
      <c r="A3" s="57" t="s">
        <v>31</v>
      </c>
      <c r="B3" s="108">
        <f>MIN(C3,D3)</f>
        <v>4.7649291571561309E-2</v>
      </c>
      <c r="C3" s="109"/>
      <c r="D3" s="110">
        <v>4.7649291571561309E-2</v>
      </c>
      <c r="E3" s="59">
        <v>12.327426958163089</v>
      </c>
      <c r="F3" s="59">
        <f t="shared" ref="F3:F11" si="1">+B3*E3</f>
        <v>0.58739316145663811</v>
      </c>
      <c r="G3" s="59">
        <v>0.65024582464102276</v>
      </c>
      <c r="H3" s="58">
        <f t="shared" ref="H3:H11" si="2">F3/G3</f>
        <v>0.90334015105889631</v>
      </c>
      <c r="I3" s="58"/>
      <c r="J3" s="57" t="s">
        <v>31</v>
      </c>
      <c r="K3" s="39">
        <f t="shared" ref="K3:K11" si="3">B3</f>
        <v>4.7649291571561309E-2</v>
      </c>
      <c r="L3" s="2">
        <f>F3/VLOOKUP(A3,'DataF8a(old)'!$A$1:$B$23,2,)</f>
        <v>7.3122610668178975E-2</v>
      </c>
      <c r="N3" s="10"/>
    </row>
    <row r="4" spans="1:14" ht="16" x14ac:dyDescent="0.2">
      <c r="A4" s="57" t="s">
        <v>35</v>
      </c>
      <c r="B4" s="108">
        <f>MIN(C4,D4)</f>
        <v>3.2938604318924807E-2</v>
      </c>
      <c r="C4" s="6"/>
      <c r="D4" s="110">
        <v>3.2938604318924807E-2</v>
      </c>
      <c r="E4" s="59">
        <v>41.683062581236264</v>
      </c>
      <c r="F4" s="59">
        <f t="shared" si="1"/>
        <v>1.3729819051643217</v>
      </c>
      <c r="G4" s="59">
        <v>1.738</v>
      </c>
      <c r="H4" s="58">
        <f t="shared" si="2"/>
        <v>0.78997808122227953</v>
      </c>
      <c r="I4" s="58"/>
      <c r="J4" s="57" t="s">
        <v>35</v>
      </c>
      <c r="K4" s="39">
        <f t="shared" si="3"/>
        <v>3.2938604318924807E-2</v>
      </c>
      <c r="L4" s="2">
        <f>F4/VLOOKUP(A4,'DataF8a(old)'!$A$1:$B$23,2,)</f>
        <v>2.2693780325144582E-2</v>
      </c>
      <c r="N4" s="10"/>
    </row>
    <row r="5" spans="1:14" ht="16" x14ac:dyDescent="0.2">
      <c r="A5" s="57" t="s">
        <v>96</v>
      </c>
      <c r="B5" s="108">
        <f>MIN(C5,D5)</f>
        <v>4.3730990037364761E-2</v>
      </c>
      <c r="C5" s="6">
        <v>5.5192326378767059E-2</v>
      </c>
      <c r="D5" s="110">
        <v>4.3730990037364761E-2</v>
      </c>
      <c r="E5" s="59">
        <v>106.3289638729139</v>
      </c>
      <c r="F5" s="59">
        <f t="shared" si="1"/>
        <v>4.6498708598097158</v>
      </c>
      <c r="G5" s="59">
        <v>8.0526659191556895</v>
      </c>
      <c r="H5" s="58">
        <f t="shared" si="2"/>
        <v>0.57743248093138921</v>
      </c>
      <c r="I5" s="58"/>
      <c r="J5" s="57" t="s">
        <v>96</v>
      </c>
      <c r="K5" s="39">
        <f t="shared" si="3"/>
        <v>4.3730990037364761E-2</v>
      </c>
      <c r="L5" s="2">
        <f>F5/VLOOKUP(A5,'DataF8a(old)'!$A$1:$B$23,2,)</f>
        <v>2.8037633506402284E-2</v>
      </c>
      <c r="N5" s="10"/>
    </row>
    <row r="6" spans="1:14" ht="16" x14ac:dyDescent="0.2">
      <c r="A6" s="57" t="s">
        <v>97</v>
      </c>
      <c r="B6" s="108">
        <f>MIN(C6,D6)</f>
        <v>2.7963025736591773E-2</v>
      </c>
      <c r="C6" s="6">
        <v>8.8413018127849047E-2</v>
      </c>
      <c r="D6" s="110">
        <v>2.7963025736591773E-2</v>
      </c>
      <c r="E6" s="59">
        <v>46.799572185855702</v>
      </c>
      <c r="F6" s="59">
        <f t="shared" si="1"/>
        <v>1.3086576414945674</v>
      </c>
      <c r="G6" s="59">
        <v>2.5957706849263413</v>
      </c>
      <c r="H6" s="58">
        <f t="shared" si="2"/>
        <v>0.50414994247910705</v>
      </c>
      <c r="I6" s="58"/>
      <c r="J6" s="57" t="s">
        <v>97</v>
      </c>
      <c r="K6" s="39">
        <f t="shared" si="3"/>
        <v>2.7963025736591773E-2</v>
      </c>
      <c r="L6" s="2">
        <f>F6/VLOOKUP(A6,'DataF8a(old)'!$A$1:$B$23,2,)</f>
        <v>3.643142478554702E-2</v>
      </c>
      <c r="N6" s="10"/>
    </row>
    <row r="7" spans="1:14" ht="16" x14ac:dyDescent="0.2">
      <c r="A7" s="57" t="s">
        <v>111</v>
      </c>
      <c r="B7" s="108">
        <v>0.125</v>
      </c>
      <c r="C7" s="109"/>
      <c r="D7" s="110">
        <v>0.16850316349676739</v>
      </c>
      <c r="E7" s="59">
        <v>4.220454615709551</v>
      </c>
      <c r="F7" s="59">
        <f t="shared" si="1"/>
        <v>0.52755682696369388</v>
      </c>
      <c r="G7" s="59">
        <v>1.1596401743896527</v>
      </c>
      <c r="H7" s="58">
        <f t="shared" si="2"/>
        <v>0.45493148531298516</v>
      </c>
      <c r="I7" s="58"/>
      <c r="J7" s="57" t="s">
        <v>111</v>
      </c>
      <c r="K7" s="39">
        <f t="shared" si="3"/>
        <v>0.125</v>
      </c>
      <c r="L7" s="2">
        <f>F7/VLOOKUP(A7,'DataF8a(old)'!$A$1:$B$23,2,)</f>
        <v>3.0471047086220594E-2</v>
      </c>
      <c r="N7" s="10"/>
    </row>
    <row r="8" spans="1:14" s="57" customFormat="1" ht="16" x14ac:dyDescent="0.2">
      <c r="A8" s="57" t="s">
        <v>34</v>
      </c>
      <c r="B8" s="108">
        <f t="shared" ref="B8:B14" si="4">MIN(C8,D8)</f>
        <v>5.7823358747722826E-2</v>
      </c>
      <c r="C8" s="111">
        <v>5.7823358747722826E-2</v>
      </c>
      <c r="D8" s="110">
        <v>8.300833934937181E-2</v>
      </c>
      <c r="E8" s="59">
        <v>70.416271670151048</v>
      </c>
      <c r="F8" s="59">
        <f t="shared" si="1"/>
        <v>4.071705338460256</v>
      </c>
      <c r="G8" s="59">
        <v>9.9671328671328681</v>
      </c>
      <c r="H8" s="58">
        <f t="shared" si="2"/>
        <v>0.40851319960697152</v>
      </c>
      <c r="I8" s="58"/>
      <c r="J8" s="57" t="s">
        <v>34</v>
      </c>
      <c r="K8" s="39">
        <f t="shared" si="3"/>
        <v>5.7823358747722826E-2</v>
      </c>
      <c r="L8" s="2">
        <f>F8/VLOOKUP(A8,'DataF8a(old)'!$A$1:$B$23,2,)</f>
        <v>1.4968769670532055E-2</v>
      </c>
      <c r="N8" s="10"/>
    </row>
    <row r="9" spans="1:14" ht="16" x14ac:dyDescent="0.2">
      <c r="A9" s="57" t="s">
        <v>36</v>
      </c>
      <c r="B9" s="108">
        <f t="shared" si="4"/>
        <v>0.14233199310740954</v>
      </c>
      <c r="C9" s="6">
        <v>0.14233199310740954</v>
      </c>
      <c r="D9" s="110">
        <v>0.17659863513001625</v>
      </c>
      <c r="E9" s="59">
        <v>39.035168909870336</v>
      </c>
      <c r="F9" s="59">
        <f t="shared" si="1"/>
        <v>5.5559533922262316</v>
      </c>
      <c r="G9" s="59">
        <v>16.816422723889858</v>
      </c>
      <c r="H9" s="58">
        <f t="shared" si="2"/>
        <v>0.33038854240582904</v>
      </c>
      <c r="I9" s="58"/>
      <c r="J9" s="57" t="s">
        <v>36</v>
      </c>
      <c r="K9" s="39">
        <f t="shared" si="3"/>
        <v>0.14233199310740954</v>
      </c>
      <c r="L9" s="2">
        <f>F9/VLOOKUP(A9,'DataF8a(old)'!$A$1:$B$23,2,)</f>
        <v>2.0179757573205941E-2</v>
      </c>
      <c r="N9" s="10"/>
    </row>
    <row r="10" spans="1:14" ht="16" x14ac:dyDescent="0.2">
      <c r="A10" s="57" t="s">
        <v>98</v>
      </c>
      <c r="B10" s="108">
        <f t="shared" si="4"/>
        <v>0.10484903843270543</v>
      </c>
      <c r="C10" s="6">
        <v>0.11562138111781557</v>
      </c>
      <c r="D10" s="110">
        <v>0.10484903843270543</v>
      </c>
      <c r="E10" s="59">
        <v>57.353364287520073</v>
      </c>
      <c r="F10" s="59">
        <f t="shared" si="1"/>
        <v>6.0134450964271471</v>
      </c>
      <c r="G10" s="59">
        <v>18.9129149711809</v>
      </c>
      <c r="H10" s="58">
        <f t="shared" si="2"/>
        <v>0.3179544298480857</v>
      </c>
      <c r="I10" s="58"/>
      <c r="J10" s="57" t="s">
        <v>98</v>
      </c>
      <c r="K10" s="39">
        <f t="shared" si="3"/>
        <v>0.10484903843270543</v>
      </c>
      <c r="L10" s="2">
        <f>F10/VLOOKUP(A10,'DataF8a(old)'!$A$1:$B$23,2,)</f>
        <v>9.4382731542146502E-3</v>
      </c>
      <c r="N10" s="10"/>
    </row>
    <row r="11" spans="1:14" ht="17" thickBot="1" x14ac:dyDescent="0.25">
      <c r="A11" s="13" t="s">
        <v>37</v>
      </c>
      <c r="B11" s="112">
        <f t="shared" si="4"/>
        <v>7.974176427058613E-2</v>
      </c>
      <c r="C11" s="113">
        <v>7.974176427058613E-2</v>
      </c>
      <c r="D11" s="114">
        <v>0.21188216848158226</v>
      </c>
      <c r="E11" s="14">
        <v>58.152724672949248</v>
      </c>
      <c r="F11" s="14">
        <f t="shared" si="1"/>
        <v>4.6372008625626169</v>
      </c>
      <c r="G11" s="14">
        <v>23.065579328768962</v>
      </c>
      <c r="H11" s="15">
        <f t="shared" si="2"/>
        <v>0.20104419648279911</v>
      </c>
      <c r="I11" s="58"/>
      <c r="J11" s="13" t="s">
        <v>37</v>
      </c>
      <c r="K11" s="39">
        <f t="shared" si="3"/>
        <v>7.974176427058613E-2</v>
      </c>
      <c r="L11" s="2">
        <f>F11/VLOOKUP(A11,'DataF8a(old)'!$A$1:$B$23,2,)</f>
        <v>8.3439324017871765E-3</v>
      </c>
      <c r="N11" s="10"/>
    </row>
    <row r="12" spans="1:14" ht="16" thickTop="1" x14ac:dyDescent="0.2">
      <c r="A12" s="7" t="s">
        <v>95</v>
      </c>
      <c r="B12" s="2">
        <f t="shared" si="4"/>
        <v>0.18742426983704405</v>
      </c>
      <c r="C12" s="2">
        <v>0.28469912307227097</v>
      </c>
      <c r="D12" s="2">
        <v>0.18742426983704405</v>
      </c>
      <c r="E12" s="137">
        <v>13.106870602869716</v>
      </c>
      <c r="F12" s="137">
        <f t="shared" ref="F12" si="5">+B12*E12</f>
        <v>2.4565456525914739</v>
      </c>
      <c r="G12" s="137">
        <v>15.391739005544222</v>
      </c>
      <c r="H12" s="2">
        <f t="shared" ref="H12" si="6">F12/G12</f>
        <v>0.15960156624970104</v>
      </c>
    </row>
    <row r="13" spans="1:14" x14ac:dyDescent="0.2">
      <c r="A13" s="7" t="s">
        <v>98</v>
      </c>
      <c r="B13" s="2">
        <f t="shared" si="4"/>
        <v>0.10484903843270543</v>
      </c>
      <c r="C13" s="2">
        <v>0.11562138111781557</v>
      </c>
      <c r="D13" s="2">
        <v>0.10484903843270543</v>
      </c>
      <c r="E13" s="137">
        <v>57.353364287520073</v>
      </c>
      <c r="F13" s="137">
        <f t="shared" ref="F13" si="7">+B13*E13</f>
        <v>6.0134450964271471</v>
      </c>
      <c r="G13" s="137">
        <v>18.9129149711809</v>
      </c>
      <c r="H13" s="2">
        <f t="shared" ref="H13" si="8">F13/G13</f>
        <v>0.3179544298480857</v>
      </c>
    </row>
    <row r="14" spans="1:14" ht="16" x14ac:dyDescent="0.2">
      <c r="A14" s="7" t="s">
        <v>32</v>
      </c>
      <c r="B14" s="105">
        <f t="shared" si="4"/>
        <v>4.8500617098635714E-2</v>
      </c>
      <c r="C14" s="5">
        <v>4.8500617098635714E-2</v>
      </c>
      <c r="D14" s="104"/>
      <c r="E14" s="9">
        <v>93.605130574750405</v>
      </c>
      <c r="F14" s="9">
        <f>+B14*E14</f>
        <v>4.5399065964737684</v>
      </c>
      <c r="G14" s="9">
        <f>F14</f>
        <v>4.5399065964737684</v>
      </c>
      <c r="H14" s="8">
        <f>F14/G14</f>
        <v>1</v>
      </c>
      <c r="I14" s="8"/>
      <c r="J14" s="8"/>
      <c r="K14" s="8"/>
    </row>
    <row r="15" spans="1:14" ht="16" x14ac:dyDescent="0.2">
      <c r="A15" s="7" t="s">
        <v>38</v>
      </c>
      <c r="B15" s="105"/>
      <c r="C15" s="5"/>
      <c r="D15" s="104"/>
      <c r="E15" s="9"/>
      <c r="F15" s="9"/>
      <c r="G15" s="9"/>
      <c r="H15" s="8"/>
      <c r="I15" s="8"/>
      <c r="J15" s="8"/>
      <c r="K15" s="8"/>
    </row>
    <row r="16" spans="1:14" x14ac:dyDescent="0.2">
      <c r="A16" s="7" t="s">
        <v>858</v>
      </c>
      <c r="B16" s="104">
        <f>F16/E16</f>
        <v>6.9513470335965014E-2</v>
      </c>
      <c r="E16" s="9">
        <f>SUM(E3:E14)</f>
        <v>600.38237521950941</v>
      </c>
      <c r="F16" s="9">
        <f>SUM(F3:F14)</f>
        <v>41.734662430057583</v>
      </c>
      <c r="G16" s="9">
        <f>SUM(G3:G14)</f>
        <v>121.80293306728419</v>
      </c>
      <c r="H16" s="11"/>
      <c r="I16" s="11"/>
      <c r="J16" s="11"/>
      <c r="K16" s="11"/>
    </row>
    <row r="17" spans="6:11" x14ac:dyDescent="0.2">
      <c r="F17" s="11"/>
      <c r="H17" s="11"/>
      <c r="I17" s="11"/>
      <c r="J17" s="11"/>
      <c r="K17" s="11"/>
    </row>
    <row r="18" spans="6:11" x14ac:dyDescent="0.2">
      <c r="F18" s="11"/>
      <c r="G18" s="11"/>
      <c r="H18" s="11"/>
      <c r="I18" s="11"/>
      <c r="J18" s="11"/>
      <c r="K18" s="11"/>
    </row>
    <row r="21" spans="6:11" ht="16" x14ac:dyDescent="0.2">
      <c r="H21" s="12"/>
      <c r="I21" s="12"/>
      <c r="J21" s="12"/>
      <c r="K21" s="12"/>
    </row>
    <row r="60" spans="1:4" x14ac:dyDescent="0.2">
      <c r="A60" s="11"/>
      <c r="B60" s="11"/>
      <c r="C60" s="11"/>
      <c r="D60" s="11"/>
    </row>
    <row r="61" spans="1:4" x14ac:dyDescent="0.2">
      <c r="A61" s="11"/>
      <c r="B61" s="11"/>
      <c r="C61" s="11"/>
      <c r="D61" s="11"/>
    </row>
    <row r="62" spans="1:4" x14ac:dyDescent="0.2">
      <c r="A62" s="11"/>
      <c r="B62" s="11"/>
      <c r="C62" s="11"/>
      <c r="D62" s="11"/>
    </row>
    <row r="63" spans="1:4" x14ac:dyDescent="0.2">
      <c r="A63" s="11"/>
      <c r="B63" s="11"/>
      <c r="C63" s="11"/>
      <c r="D63" s="11"/>
    </row>
    <row r="64" spans="1:4" x14ac:dyDescent="0.2">
      <c r="A64" s="11"/>
      <c r="B64" s="11"/>
      <c r="C64" s="11"/>
      <c r="D64" s="11"/>
    </row>
    <row r="65" spans="1:4" x14ac:dyDescent="0.2">
      <c r="A65" s="11"/>
      <c r="B65" s="11"/>
      <c r="C65" s="11"/>
      <c r="D65" s="11"/>
    </row>
    <row r="66" spans="1:4" x14ac:dyDescent="0.2">
      <c r="A66" s="11"/>
      <c r="B66" s="11"/>
      <c r="C66" s="11"/>
      <c r="D66" s="11"/>
    </row>
    <row r="67" spans="1:4" x14ac:dyDescent="0.2">
      <c r="A67" s="11"/>
      <c r="B67" s="11"/>
      <c r="C67" s="11"/>
      <c r="D67" s="11"/>
    </row>
    <row r="68" spans="1:4" x14ac:dyDescent="0.2">
      <c r="A68" s="11"/>
      <c r="B68" s="11"/>
      <c r="C68" s="11"/>
      <c r="D68" s="11"/>
    </row>
    <row r="69" spans="1:4" x14ac:dyDescent="0.2">
      <c r="A69" s="11"/>
      <c r="B69" s="11"/>
      <c r="C69" s="11"/>
      <c r="D69" s="11"/>
    </row>
  </sheetData>
  <sortState xmlns:xlrd2="http://schemas.microsoft.com/office/spreadsheetml/2017/richdata2" ref="A3:L11">
    <sortCondition descending="1" ref="H3:H11"/>
  </sortState>
  <pageMargins left="0.7" right="0.7" top="0.75" bottom="0.75" header="0.3" footer="0.3"/>
  <pageSetup orientation="portrait" horizontalDpi="0" verticalDpi="0"/>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2"/>
  <dimension ref="A1:EV86"/>
  <sheetViews>
    <sheetView zoomScale="85" zoomScaleNormal="85" zoomScalePageLayoutView="85" workbookViewId="0">
      <pane xSplit="1" ySplit="4" topLeftCell="EB5" activePane="bottomRight" state="frozen"/>
      <selection pane="topRight" activeCell="G26" sqref="G26"/>
      <selection pane="bottomLeft" activeCell="G26" sqref="G26"/>
      <selection pane="bottomRight" activeCell="DH12" sqref="DH12"/>
    </sheetView>
  </sheetViews>
  <sheetFormatPr baseColWidth="10" defaultColWidth="12" defaultRowHeight="16" x14ac:dyDescent="0.2"/>
  <cols>
    <col min="1" max="36" width="12" style="67"/>
    <col min="37" max="37" width="12" style="68"/>
    <col min="38" max="42" width="12" style="67"/>
    <col min="43" max="43" width="12.5" style="67" bestFit="1" customWidth="1"/>
    <col min="44" max="46" width="12.5" style="67" customWidth="1"/>
    <col min="47" max="50" width="12" style="67"/>
    <col min="51" max="51" width="13" style="67" bestFit="1" customWidth="1"/>
    <col min="52" max="52" width="12" style="67"/>
    <col min="53" max="53" width="12.5" style="67" bestFit="1" customWidth="1"/>
    <col min="54" max="54" width="12" style="67"/>
    <col min="55" max="55" width="12.5" style="67" bestFit="1" customWidth="1"/>
    <col min="56" max="57" width="12" style="67"/>
    <col min="58" max="58" width="12.5" style="67" bestFit="1" customWidth="1"/>
    <col min="59" max="59" width="12.5" style="67" customWidth="1"/>
    <col min="60" max="16384" width="12" style="67"/>
  </cols>
  <sheetData>
    <row r="1" spans="1:152" x14ac:dyDescent="0.2">
      <c r="AV1" s="67" t="s">
        <v>859</v>
      </c>
      <c r="BC1" s="103"/>
      <c r="EO1" s="67" t="s">
        <v>860</v>
      </c>
      <c r="EP1" s="102">
        <v>0.78756400000000004</v>
      </c>
      <c r="EQ1" s="67" t="s">
        <v>861</v>
      </c>
    </row>
    <row r="2" spans="1:152" x14ac:dyDescent="0.2">
      <c r="X2" s="67" t="s">
        <v>862</v>
      </c>
      <c r="AC2" s="67" t="s">
        <v>863</v>
      </c>
      <c r="BW2" s="67" t="s">
        <v>864</v>
      </c>
      <c r="CF2" s="67" t="s">
        <v>865</v>
      </c>
      <c r="CR2" s="67" t="s">
        <v>866</v>
      </c>
      <c r="DC2" s="67" t="s">
        <v>867</v>
      </c>
      <c r="DH2" s="67" t="s">
        <v>868</v>
      </c>
      <c r="DO2" s="67" t="s">
        <v>869</v>
      </c>
      <c r="DY2" s="67" t="s">
        <v>870</v>
      </c>
      <c r="ED2" s="67" t="s">
        <v>871</v>
      </c>
      <c r="ET2" s="67" t="s">
        <v>872</v>
      </c>
    </row>
    <row r="3" spans="1:152" s="96" customFormat="1" ht="136" x14ac:dyDescent="0.2">
      <c r="A3" s="96" t="s">
        <v>873</v>
      </c>
      <c r="B3" s="96" t="s">
        <v>846</v>
      </c>
      <c r="C3" s="96" t="s">
        <v>874</v>
      </c>
      <c r="D3" s="96" t="s">
        <v>875</v>
      </c>
      <c r="E3" s="96" t="s">
        <v>876</v>
      </c>
      <c r="F3" s="96" t="s">
        <v>877</v>
      </c>
      <c r="G3" s="96" t="s">
        <v>878</v>
      </c>
      <c r="H3" s="96" t="s">
        <v>879</v>
      </c>
      <c r="I3" s="96" t="s">
        <v>880</v>
      </c>
      <c r="J3" s="98" t="s">
        <v>881</v>
      </c>
      <c r="K3" s="98" t="s">
        <v>882</v>
      </c>
      <c r="L3" s="98" t="s">
        <v>883</v>
      </c>
      <c r="M3" s="96" t="s">
        <v>884</v>
      </c>
      <c r="N3" s="96" t="s">
        <v>885</v>
      </c>
      <c r="P3" s="96" t="s">
        <v>886</v>
      </c>
      <c r="Q3" s="96" t="s">
        <v>887</v>
      </c>
      <c r="R3" s="96" t="s">
        <v>3</v>
      </c>
      <c r="S3" s="96" t="s">
        <v>888</v>
      </c>
      <c r="T3" s="96" t="s">
        <v>889</v>
      </c>
      <c r="U3" s="96" t="s">
        <v>890</v>
      </c>
      <c r="V3" s="96" t="s">
        <v>891</v>
      </c>
      <c r="X3" s="96" t="s">
        <v>892</v>
      </c>
      <c r="Y3" s="98" t="s">
        <v>893</v>
      </c>
      <c r="Z3" s="96" t="s">
        <v>894</v>
      </c>
      <c r="AA3" s="98" t="s">
        <v>895</v>
      </c>
      <c r="AC3" s="96" t="s">
        <v>896</v>
      </c>
      <c r="AD3" s="96" t="s">
        <v>146</v>
      </c>
      <c r="AE3" s="96" t="s">
        <v>897</v>
      </c>
      <c r="AF3" s="96" t="s">
        <v>3</v>
      </c>
      <c r="AG3" s="96" t="s">
        <v>6</v>
      </c>
      <c r="AH3" s="96" t="s">
        <v>898</v>
      </c>
      <c r="AI3" s="96" t="s">
        <v>899</v>
      </c>
      <c r="AK3" s="96" t="s">
        <v>145</v>
      </c>
      <c r="AL3" s="98" t="s">
        <v>900</v>
      </c>
      <c r="AM3" s="98" t="s">
        <v>901</v>
      </c>
      <c r="AN3" s="96" t="s">
        <v>902</v>
      </c>
      <c r="AO3" s="96" t="s">
        <v>903</v>
      </c>
      <c r="AP3" s="96" t="s">
        <v>904</v>
      </c>
      <c r="AQ3" s="96" t="s">
        <v>905</v>
      </c>
      <c r="AR3" s="96" t="s">
        <v>906</v>
      </c>
      <c r="AS3" s="98" t="s">
        <v>907</v>
      </c>
      <c r="AT3" s="98" t="s">
        <v>908</v>
      </c>
      <c r="AU3" s="96" t="s">
        <v>909</v>
      </c>
      <c r="AW3" s="96" t="s">
        <v>910</v>
      </c>
      <c r="AX3" s="96" t="s">
        <v>146</v>
      </c>
      <c r="AY3" s="96" t="s">
        <v>911</v>
      </c>
      <c r="BA3" s="96" t="s">
        <v>912</v>
      </c>
      <c r="BB3" s="96" t="s">
        <v>913</v>
      </c>
      <c r="BC3" s="101" t="s">
        <v>914</v>
      </c>
      <c r="BD3" s="96" t="s">
        <v>915</v>
      </c>
      <c r="BE3" s="101" t="s">
        <v>916</v>
      </c>
      <c r="BF3" s="96" t="s">
        <v>917</v>
      </c>
      <c r="BG3" s="96" t="s">
        <v>918</v>
      </c>
      <c r="BH3" s="96" t="s">
        <v>919</v>
      </c>
      <c r="BI3" s="101" t="s">
        <v>916</v>
      </c>
      <c r="BJ3" s="96" t="s">
        <v>918</v>
      </c>
      <c r="BL3" s="96" t="s">
        <v>920</v>
      </c>
      <c r="BM3" s="96" t="s">
        <v>921</v>
      </c>
      <c r="BN3" s="96" t="s">
        <v>922</v>
      </c>
      <c r="BP3" s="96" t="s">
        <v>923</v>
      </c>
      <c r="BW3" s="96" t="s">
        <v>924</v>
      </c>
      <c r="BX3" s="96" t="s">
        <v>925</v>
      </c>
      <c r="BY3" s="96" t="s">
        <v>926</v>
      </c>
      <c r="BZ3" s="96" t="s">
        <v>927</v>
      </c>
      <c r="CA3" s="96" t="s">
        <v>928</v>
      </c>
      <c r="CB3" s="96" t="s">
        <v>929</v>
      </c>
      <c r="CC3" s="96" t="s">
        <v>930</v>
      </c>
      <c r="CD3" s="96" t="s">
        <v>931</v>
      </c>
      <c r="CF3" s="96" t="s">
        <v>932</v>
      </c>
      <c r="CG3" s="96" t="s">
        <v>146</v>
      </c>
      <c r="CH3" s="96" t="s">
        <v>910</v>
      </c>
      <c r="CI3" s="96" t="s">
        <v>933</v>
      </c>
      <c r="CJ3" s="96" t="s">
        <v>934</v>
      </c>
      <c r="CK3" s="96" t="s">
        <v>935</v>
      </c>
      <c r="CL3" s="96" t="s">
        <v>936</v>
      </c>
      <c r="CM3" s="96" t="s">
        <v>937</v>
      </c>
      <c r="CN3" s="96" t="s">
        <v>938</v>
      </c>
      <c r="CO3" s="96" t="s">
        <v>939</v>
      </c>
      <c r="CP3" s="96" t="s">
        <v>940</v>
      </c>
      <c r="CR3" s="96" t="s">
        <v>941</v>
      </c>
      <c r="CS3" s="96" t="s">
        <v>942</v>
      </c>
      <c r="CT3" s="96" t="s">
        <v>943</v>
      </c>
      <c r="CU3" s="96" t="s">
        <v>944</v>
      </c>
      <c r="CV3" s="96" t="s">
        <v>945</v>
      </c>
      <c r="CW3" s="96" t="s">
        <v>946</v>
      </c>
      <c r="CX3" s="96" t="s">
        <v>947</v>
      </c>
      <c r="CY3" s="96" t="s">
        <v>946</v>
      </c>
      <c r="CZ3" s="96" t="s">
        <v>948</v>
      </c>
      <c r="DA3" s="96" t="s">
        <v>946</v>
      </c>
      <c r="DC3" s="96" t="s">
        <v>949</v>
      </c>
      <c r="DD3" s="96" t="s">
        <v>950</v>
      </c>
      <c r="DE3" s="96" t="s">
        <v>951</v>
      </c>
      <c r="DF3" s="96" t="s">
        <v>952</v>
      </c>
      <c r="DH3" s="96" t="s">
        <v>953</v>
      </c>
      <c r="DI3" s="96" t="s">
        <v>954</v>
      </c>
      <c r="DJ3" s="96" t="s">
        <v>955</v>
      </c>
      <c r="DK3" s="96" t="s">
        <v>946</v>
      </c>
      <c r="DL3" s="96" t="s">
        <v>956</v>
      </c>
      <c r="DM3" s="96" t="s">
        <v>946</v>
      </c>
      <c r="DO3" s="96" t="s">
        <v>957</v>
      </c>
      <c r="DP3" s="96" t="s">
        <v>958</v>
      </c>
      <c r="DQ3" s="96" t="s">
        <v>959</v>
      </c>
      <c r="DR3" s="96" t="s">
        <v>960</v>
      </c>
      <c r="DS3" s="96" t="s">
        <v>961</v>
      </c>
      <c r="DT3" s="96" t="s">
        <v>962</v>
      </c>
      <c r="DU3" s="96" t="s">
        <v>963</v>
      </c>
      <c r="DV3" s="96" t="s">
        <v>964</v>
      </c>
      <c r="DW3" s="96" t="s">
        <v>965</v>
      </c>
      <c r="DY3" s="96" t="s">
        <v>132</v>
      </c>
      <c r="DZ3" s="98" t="s">
        <v>966</v>
      </c>
      <c r="EA3" s="98" t="s">
        <v>967</v>
      </c>
      <c r="EB3" s="98"/>
      <c r="ED3" s="96" t="s">
        <v>968</v>
      </c>
      <c r="EE3" s="98" t="s">
        <v>969</v>
      </c>
      <c r="EF3" s="98" t="s">
        <v>970</v>
      </c>
      <c r="EG3" s="98" t="s">
        <v>971</v>
      </c>
      <c r="EH3" s="96" t="s">
        <v>972</v>
      </c>
      <c r="EI3" s="98" t="s">
        <v>969</v>
      </c>
      <c r="EJ3" s="98" t="s">
        <v>970</v>
      </c>
      <c r="EK3" s="98" t="s">
        <v>973</v>
      </c>
      <c r="EN3" s="96" t="s">
        <v>974</v>
      </c>
      <c r="EO3" s="96" t="s">
        <v>975</v>
      </c>
      <c r="ET3" s="96" t="s">
        <v>976</v>
      </c>
      <c r="EU3" s="96" t="s">
        <v>977</v>
      </c>
      <c r="EV3" s="96" t="s">
        <v>978</v>
      </c>
    </row>
    <row r="4" spans="1:152" s="96" customFormat="1" ht="35" customHeight="1" x14ac:dyDescent="0.2">
      <c r="A4" s="96" t="s">
        <v>979</v>
      </c>
      <c r="G4" s="96" t="s">
        <v>980</v>
      </c>
      <c r="I4" s="96" t="s">
        <v>981</v>
      </c>
      <c r="J4" s="96" t="s">
        <v>982</v>
      </c>
      <c r="P4" s="96" t="s">
        <v>983</v>
      </c>
      <c r="Q4" s="96" t="s">
        <v>984</v>
      </c>
      <c r="V4" s="96" t="s">
        <v>985</v>
      </c>
      <c r="X4" s="96" t="s">
        <v>986</v>
      </c>
      <c r="AD4" s="96" t="s">
        <v>987</v>
      </c>
      <c r="AG4" s="96" t="s">
        <v>988</v>
      </c>
      <c r="AK4" s="90" t="s">
        <v>989</v>
      </c>
      <c r="AL4" s="98"/>
      <c r="AM4" s="98"/>
      <c r="AO4" s="96" t="s">
        <v>990</v>
      </c>
      <c r="AP4" s="96" t="s">
        <v>991</v>
      </c>
      <c r="BL4" s="96" t="s">
        <v>992</v>
      </c>
      <c r="BM4" s="96" t="s">
        <v>152</v>
      </c>
      <c r="BN4" s="96" t="s">
        <v>152</v>
      </c>
      <c r="BP4" s="96" t="s">
        <v>993</v>
      </c>
      <c r="CF4" s="100" t="s">
        <v>994</v>
      </c>
      <c r="CG4" s="100" t="s">
        <v>995</v>
      </c>
      <c r="CH4" s="96" t="s">
        <v>996</v>
      </c>
      <c r="CI4" s="100" t="s">
        <v>995</v>
      </c>
      <c r="CJ4" s="99" t="s">
        <v>997</v>
      </c>
      <c r="CK4" s="99" t="s">
        <v>998</v>
      </c>
      <c r="CL4" s="96" t="s">
        <v>999</v>
      </c>
      <c r="CN4" s="96" t="s">
        <v>999</v>
      </c>
      <c r="CR4" s="96" t="s">
        <v>1000</v>
      </c>
      <c r="CS4" s="96" t="s">
        <v>1000</v>
      </c>
      <c r="CT4" s="96" t="s">
        <v>1000</v>
      </c>
      <c r="CU4" s="96" t="s">
        <v>1000</v>
      </c>
      <c r="DC4" s="96" t="s">
        <v>1001</v>
      </c>
      <c r="DO4" s="96" t="s">
        <v>1002</v>
      </c>
      <c r="DQ4" s="96" t="s">
        <v>1003</v>
      </c>
      <c r="DY4" s="96" t="s">
        <v>1004</v>
      </c>
      <c r="DZ4" s="96" t="s">
        <v>1004</v>
      </c>
      <c r="EA4" s="96" t="s">
        <v>1004</v>
      </c>
      <c r="EB4" s="98"/>
      <c r="ED4" s="96" t="s">
        <v>1005</v>
      </c>
      <c r="EE4" s="96" t="s">
        <v>1006</v>
      </c>
      <c r="EF4" s="96" t="s">
        <v>1007</v>
      </c>
    </row>
    <row r="5" spans="1:152" s="68" customFormat="1" x14ac:dyDescent="0.2">
      <c r="A5" s="67">
        <v>1970</v>
      </c>
      <c r="B5" s="69">
        <f t="shared" ref="B5:B29" si="0">C5-$T5+$U5</f>
        <v>2183.1208240348269</v>
      </c>
      <c r="C5" s="69">
        <v>2051.0714354563579</v>
      </c>
      <c r="D5" s="81">
        <v>7.1287255034362187E-2</v>
      </c>
      <c r="E5" s="69">
        <f t="shared" ref="E5:E29" si="1">F5-$T5+$U5</f>
        <v>2375.1299345634479</v>
      </c>
      <c r="F5" s="69">
        <v>2243.0805459849794</v>
      </c>
      <c r="G5" s="69">
        <v>32.982889471378016</v>
      </c>
      <c r="H5" s="70">
        <f t="shared" ref="H5:H50" si="2">G5/(E5-R5)</f>
        <v>1.5339894683582093E-2</v>
      </c>
      <c r="I5" s="95">
        <v>0</v>
      </c>
      <c r="J5" s="70"/>
      <c r="K5" s="70"/>
      <c r="L5" s="70"/>
      <c r="M5" s="70"/>
      <c r="N5" s="70"/>
      <c r="O5" s="70"/>
      <c r="P5" s="70"/>
      <c r="Q5" s="69">
        <v>0</v>
      </c>
      <c r="R5" s="69">
        <v>224.99199999999999</v>
      </c>
      <c r="S5" s="69">
        <f t="shared" ref="S5:S50" si="3">E5+G5+Q5-R5-B5</f>
        <v>0</v>
      </c>
      <c r="T5" s="69">
        <v>-44.4</v>
      </c>
      <c r="U5" s="69">
        <v>87.649388578468688</v>
      </c>
      <c r="V5" s="69">
        <v>311.38369095681367</v>
      </c>
      <c r="W5" s="69"/>
      <c r="X5" s="69">
        <v>1082.9570827078428</v>
      </c>
      <c r="Y5" s="94">
        <v>0.7</v>
      </c>
      <c r="Z5" s="69">
        <v>944.51728834368441</v>
      </c>
      <c r="AA5" s="70">
        <f t="shared" ref="AA5:AA30" si="4">AD5/Z5</f>
        <v>0.80260040472615324</v>
      </c>
      <c r="AB5" s="70"/>
      <c r="AD5" s="93">
        <f t="shared" ref="AD5:AD33" si="5">Y5*X5</f>
        <v>758.06995789548989</v>
      </c>
      <c r="AE5" s="69"/>
      <c r="AG5" s="69">
        <v>174.96458500174066</v>
      </c>
      <c r="AH5" s="96"/>
      <c r="AI5" s="80">
        <f t="shared" ref="AI5:AI50" si="6">AG5/B5</f>
        <v>8.0144251786473497E-2</v>
      </c>
      <c r="AJ5" s="80"/>
      <c r="AK5" s="97">
        <v>0</v>
      </c>
      <c r="AL5" s="90"/>
      <c r="AM5" s="90"/>
      <c r="AN5" s="90"/>
      <c r="AO5" s="69">
        <v>56.554000000000002</v>
      </c>
      <c r="AP5" s="90"/>
      <c r="AQ5" s="76">
        <f t="shared" ref="AQ5:AQ50" si="7">AG5/(AG5+AD5)</f>
        <v>0.18752208729426667</v>
      </c>
      <c r="AR5" s="76">
        <f t="shared" ref="AR5:AR13" si="8">(AG5+AK5)/AD5</f>
        <v>0.23080268935530338</v>
      </c>
      <c r="AS5" s="76">
        <f t="shared" ref="AS5:AS50" si="9">AQ5/(1-AQ5)</f>
        <v>0.23080268935530338</v>
      </c>
      <c r="AT5" s="76">
        <f t="shared" ref="AT5:AT50" si="10">-AK5/AG5</f>
        <v>0</v>
      </c>
      <c r="AU5" s="76">
        <v>0.2779234399580493</v>
      </c>
      <c r="AV5" s="90"/>
      <c r="AW5" s="91">
        <f t="shared" ref="AW5:AW33" si="11">-G5</f>
        <v>-32.982889471378016</v>
      </c>
      <c r="AX5" s="90">
        <v>0</v>
      </c>
      <c r="AY5" s="76">
        <f t="shared" ref="AY5:AY51" si="12">AW5/AG5</f>
        <v>-0.1885118035232666</v>
      </c>
      <c r="AZ5" s="90"/>
      <c r="BA5" s="70">
        <f t="shared" ref="BA5:BA50" si="13">AG5/E5</f>
        <v>7.3665268773558445E-2</v>
      </c>
      <c r="BB5" s="70">
        <f t="shared" ref="BB5:BB50" si="14">AG5/B5</f>
        <v>8.0144251786473497E-2</v>
      </c>
      <c r="BC5" s="70">
        <f t="shared" ref="BC5:BC50" si="15">(AG5-AW5)/B5</f>
        <v>9.5252389232764398E-2</v>
      </c>
      <c r="BD5" s="71">
        <f t="shared" ref="BD5:BD50" si="16">AO5/AG5</f>
        <v>0.32323112702743456</v>
      </c>
      <c r="BE5" s="71"/>
      <c r="BF5" s="71">
        <f t="shared" ref="BF5:BF50" si="17">AO5/E5</f>
        <v>2.3810907848456173E-2</v>
      </c>
      <c r="BG5" s="71">
        <f t="shared" ref="BG5:BG50" si="18">BL5/BM5/1000</f>
        <v>3.4157591790296093E-2</v>
      </c>
      <c r="BH5" s="71">
        <f t="shared" ref="BH5:BH50" si="19">AO5/B5</f>
        <v>2.5905116829712312E-2</v>
      </c>
      <c r="BI5" s="71"/>
      <c r="BJ5" s="71">
        <f t="shared" ref="BJ5:BJ50" si="20">BL5/BN5/1000</f>
        <v>3.8896925858951173E-2</v>
      </c>
      <c r="BL5" s="69">
        <v>36567</v>
      </c>
      <c r="BM5" s="69">
        <v>1070.538</v>
      </c>
      <c r="BN5" s="69">
        <v>940.1</v>
      </c>
      <c r="BP5" s="68">
        <v>50</v>
      </c>
      <c r="BW5" s="69">
        <f t="shared" ref="BW5:BW50" si="21">BX5+BY5</f>
        <v>-164.5580549644219</v>
      </c>
      <c r="BX5" s="69">
        <v>760.44613517123696</v>
      </c>
      <c r="BY5" s="69">
        <v>-925.00419013565886</v>
      </c>
      <c r="BZ5" s="70">
        <f t="shared" ref="BZ5:BZ50" si="22">BW5/$E5</f>
        <v>-6.9283811622149374E-2</v>
      </c>
      <c r="CA5" s="70">
        <f t="shared" ref="CA5:CA50" si="23">BX5/$E5</f>
        <v>0.32017033009649132</v>
      </c>
      <c r="CB5" s="70">
        <f t="shared" ref="CB5:CB50" si="24">BY5/$E5</f>
        <v>-0.38945414171864068</v>
      </c>
      <c r="CF5" s="69"/>
      <c r="CG5" s="69"/>
      <c r="CH5" s="69"/>
      <c r="CI5" s="69"/>
      <c r="CJ5" s="69"/>
      <c r="CK5" s="69"/>
      <c r="CL5" s="69"/>
      <c r="CN5" s="69"/>
      <c r="CO5" s="69"/>
      <c r="CP5" s="69"/>
      <c r="CQ5" s="69"/>
      <c r="CR5" s="69"/>
      <c r="CS5" s="69"/>
      <c r="CT5" s="69"/>
      <c r="CU5" s="69"/>
      <c r="CV5" s="69"/>
      <c r="CW5" s="69"/>
      <c r="CX5" s="69"/>
      <c r="DC5" s="69"/>
      <c r="DD5" s="69"/>
      <c r="DE5" s="69"/>
      <c r="DF5" s="69"/>
      <c r="DG5" s="69"/>
      <c r="DH5" s="69"/>
      <c r="DI5" s="69"/>
      <c r="DJ5" s="69"/>
      <c r="DK5" s="69"/>
      <c r="DL5" s="69"/>
      <c r="DM5" s="69"/>
      <c r="DV5" s="70">
        <v>0.49200000000000005</v>
      </c>
      <c r="DW5" s="71">
        <f t="shared" ref="DW5:DW51" si="25">BP5/100-DV5</f>
        <v>7.9999999999999516E-3</v>
      </c>
      <c r="DZ5" s="84"/>
      <c r="EA5" s="84"/>
      <c r="EB5" s="84"/>
      <c r="EN5" s="68">
        <f t="shared" ref="EN5:EN33" si="26">EO5/EP$1</f>
        <v>0.52905795518417165</v>
      </c>
      <c r="EO5" s="68">
        <v>0.41666699941666702</v>
      </c>
    </row>
    <row r="6" spans="1:152" s="68" customFormat="1" x14ac:dyDescent="0.2">
      <c r="A6" s="67">
        <v>1971</v>
      </c>
      <c r="B6" s="69">
        <f t="shared" si="0"/>
        <v>2469.469117600388</v>
      </c>
      <c r="C6" s="69">
        <v>2335.4889283446892</v>
      </c>
      <c r="D6" s="81">
        <v>7.7912763928394038E-2</v>
      </c>
      <c r="E6" s="69">
        <f t="shared" si="1"/>
        <v>2697.9909346417508</v>
      </c>
      <c r="F6" s="69">
        <v>2564.0107453860519</v>
      </c>
      <c r="G6" s="69">
        <v>30.348182958637473</v>
      </c>
      <c r="H6" s="70">
        <f t="shared" si="2"/>
        <v>1.2442262508437246E-2</v>
      </c>
      <c r="I6" s="95">
        <v>0</v>
      </c>
      <c r="J6" s="70"/>
      <c r="K6" s="70"/>
      <c r="L6" s="70"/>
      <c r="M6" s="70"/>
      <c r="N6" s="70"/>
      <c r="O6" s="70"/>
      <c r="P6" s="70"/>
      <c r="Q6" s="69">
        <v>0</v>
      </c>
      <c r="R6" s="69">
        <v>258.87</v>
      </c>
      <c r="S6" s="69">
        <f t="shared" si="3"/>
        <v>0</v>
      </c>
      <c r="T6" s="69">
        <v>-45.7</v>
      </c>
      <c r="U6" s="69">
        <v>88.280189255699042</v>
      </c>
      <c r="V6" s="69">
        <v>359.54860434418271</v>
      </c>
      <c r="W6" s="69"/>
      <c r="X6" s="69">
        <v>1255.3247202561499</v>
      </c>
      <c r="Y6" s="94">
        <v>0.7</v>
      </c>
      <c r="Z6" s="69">
        <v>1098.5510538906431</v>
      </c>
      <c r="AA6" s="70">
        <f t="shared" si="4"/>
        <v>0.79989664664850357</v>
      </c>
      <c r="AB6" s="70"/>
      <c r="AD6" s="93">
        <f t="shared" si="5"/>
        <v>878.72730417930495</v>
      </c>
      <c r="AE6" s="69"/>
      <c r="AG6" s="69">
        <v>191.5700397936852</v>
      </c>
      <c r="AH6" s="96"/>
      <c r="AI6" s="80">
        <f t="shared" si="6"/>
        <v>7.7575394010124754E-2</v>
      </c>
      <c r="AJ6" s="80"/>
      <c r="AK6" s="97">
        <v>0</v>
      </c>
      <c r="AL6" s="90"/>
      <c r="AM6" s="90"/>
      <c r="AN6" s="90"/>
      <c r="AO6" s="69">
        <v>46.332999999999998</v>
      </c>
      <c r="AP6" s="90"/>
      <c r="AQ6" s="76">
        <f t="shared" si="7"/>
        <v>0.17898768120134625</v>
      </c>
      <c r="AR6" s="76">
        <f t="shared" si="8"/>
        <v>0.21800852082615518</v>
      </c>
      <c r="AS6" s="76">
        <f t="shared" si="9"/>
        <v>0.21800852082615516</v>
      </c>
      <c r="AT6" s="76">
        <f t="shared" si="10"/>
        <v>0</v>
      </c>
      <c r="AU6" s="76">
        <v>0.27760736196319019</v>
      </c>
      <c r="AV6" s="90"/>
      <c r="AW6" s="91">
        <f t="shared" si="11"/>
        <v>-30.348182958637473</v>
      </c>
      <c r="AX6" s="90">
        <v>0</v>
      </c>
      <c r="AY6" s="76">
        <f t="shared" si="12"/>
        <v>-0.15841821086074573</v>
      </c>
      <c r="AZ6" s="90"/>
      <c r="BA6" s="70">
        <f t="shared" si="13"/>
        <v>7.1004701066248233E-2</v>
      </c>
      <c r="BB6" s="70">
        <f t="shared" si="14"/>
        <v>7.7575394010124754E-2</v>
      </c>
      <c r="BC6" s="70">
        <f t="shared" si="15"/>
        <v>8.9864749136026129E-2</v>
      </c>
      <c r="BD6" s="71">
        <f t="shared" si="16"/>
        <v>0.24185932231312973</v>
      </c>
      <c r="BE6" s="71"/>
      <c r="BF6" s="71">
        <f t="shared" si="17"/>
        <v>1.7173148880929159E-2</v>
      </c>
      <c r="BG6" s="71">
        <f t="shared" si="18"/>
        <v>2.6105742330779804E-2</v>
      </c>
      <c r="BH6" s="71">
        <f t="shared" si="19"/>
        <v>1.8762332223462796E-2</v>
      </c>
      <c r="BI6" s="71"/>
      <c r="BJ6" s="71">
        <f t="shared" si="20"/>
        <v>2.9728613569321535E-2</v>
      </c>
      <c r="BL6" s="69">
        <v>30234</v>
      </c>
      <c r="BM6" s="69">
        <v>1158.136</v>
      </c>
      <c r="BN6" s="69">
        <v>1017</v>
      </c>
      <c r="BP6" s="68">
        <v>50</v>
      </c>
      <c r="BW6" s="69">
        <f t="shared" si="21"/>
        <v>-171.16069297225386</v>
      </c>
      <c r="BX6" s="69">
        <v>850.8514863553944</v>
      </c>
      <c r="BY6" s="69">
        <v>-1022.0121793276483</v>
      </c>
      <c r="BZ6" s="70">
        <f t="shared" si="22"/>
        <v>-6.3440054884758609E-2</v>
      </c>
      <c r="CA6" s="70">
        <f t="shared" si="23"/>
        <v>0.31536484256881819</v>
      </c>
      <c r="CB6" s="70">
        <f t="shared" si="24"/>
        <v>-0.37880489745357682</v>
      </c>
      <c r="CF6" s="69"/>
      <c r="CG6" s="69"/>
      <c r="CH6" s="69"/>
      <c r="CI6" s="69"/>
      <c r="CJ6" s="69"/>
      <c r="CK6" s="69"/>
      <c r="CL6" s="69"/>
      <c r="CN6" s="69"/>
      <c r="CO6" s="69"/>
      <c r="CP6" s="69"/>
      <c r="CQ6" s="69"/>
      <c r="CR6" s="69"/>
      <c r="CS6" s="69"/>
      <c r="CT6" s="69"/>
      <c r="CU6" s="69"/>
      <c r="CV6" s="69"/>
      <c r="CW6" s="69"/>
      <c r="CX6" s="69"/>
      <c r="DC6" s="69"/>
      <c r="DD6" s="69"/>
      <c r="DE6" s="69"/>
      <c r="DF6" s="69"/>
      <c r="DG6" s="69"/>
      <c r="DH6" s="69"/>
      <c r="DI6" s="69"/>
      <c r="DJ6" s="69"/>
      <c r="DK6" s="69"/>
      <c r="DL6" s="69"/>
      <c r="DM6" s="69"/>
      <c r="DV6" s="70">
        <v>0.48</v>
      </c>
      <c r="DW6" s="71">
        <f t="shared" si="25"/>
        <v>2.0000000000000018E-2</v>
      </c>
      <c r="DZ6" s="84"/>
      <c r="EA6" s="84"/>
      <c r="EB6" s="84"/>
      <c r="EN6" s="68">
        <f t="shared" si="26"/>
        <v>0.52176105057509481</v>
      </c>
      <c r="EO6" s="68">
        <v>0.41092022003512402</v>
      </c>
    </row>
    <row r="7" spans="1:152" s="68" customFormat="1" x14ac:dyDescent="0.2">
      <c r="A7" s="67">
        <v>1972</v>
      </c>
      <c r="B7" s="69">
        <f t="shared" si="0"/>
        <v>2997.439549548656</v>
      </c>
      <c r="C7" s="69">
        <v>2839.1244054453987</v>
      </c>
      <c r="D7" s="81">
        <v>8.8570545077102755E-2</v>
      </c>
      <c r="E7" s="69">
        <f t="shared" si="1"/>
        <v>3274.5244764145127</v>
      </c>
      <c r="F7" s="69">
        <v>3116.2093323112554</v>
      </c>
      <c r="G7" s="69">
        <v>33.29166668590512</v>
      </c>
      <c r="H7" s="70">
        <f t="shared" si="2"/>
        <v>1.1225819694399713E-2</v>
      </c>
      <c r="I7" s="95">
        <v>0</v>
      </c>
      <c r="J7" s="70"/>
      <c r="K7" s="70"/>
      <c r="L7" s="70"/>
      <c r="M7" s="70"/>
      <c r="N7" s="70"/>
      <c r="O7" s="70"/>
      <c r="P7" s="70"/>
      <c r="Q7" s="69">
        <v>-1.4855935517621424</v>
      </c>
      <c r="R7" s="69">
        <v>308.89100000000002</v>
      </c>
      <c r="S7" s="69">
        <f t="shared" si="3"/>
        <v>0</v>
      </c>
      <c r="T7" s="69">
        <v>-55.7</v>
      </c>
      <c r="U7" s="69">
        <v>102.61514410325776</v>
      </c>
      <c r="V7" s="69">
        <v>422.37053201356559</v>
      </c>
      <c r="W7" s="69"/>
      <c r="X7" s="69">
        <v>1467.3807070044575</v>
      </c>
      <c r="Y7" s="94">
        <v>0.7</v>
      </c>
      <c r="Z7" s="69">
        <v>1281.69557309167</v>
      </c>
      <c r="AA7" s="70">
        <f t="shared" si="4"/>
        <v>0.80141222023995762</v>
      </c>
      <c r="AB7" s="70"/>
      <c r="AD7" s="93">
        <f t="shared" si="5"/>
        <v>1027.1664949031201</v>
      </c>
      <c r="AE7" s="69"/>
      <c r="AG7" s="69">
        <v>275.0807021308691</v>
      </c>
      <c r="AH7" s="96"/>
      <c r="AI7" s="80">
        <f t="shared" si="6"/>
        <v>9.1771893172054059E-2</v>
      </c>
      <c r="AJ7" s="80"/>
      <c r="AK7" s="97">
        <v>0</v>
      </c>
      <c r="AL7" s="90"/>
      <c r="AM7" s="90"/>
      <c r="AN7" s="90"/>
      <c r="AO7" s="69">
        <v>49.201999999999998</v>
      </c>
      <c r="AP7" s="90"/>
      <c r="AQ7" s="76">
        <f t="shared" si="7"/>
        <v>0.21123539582760903</v>
      </c>
      <c r="AR7" s="76">
        <f t="shared" si="8"/>
        <v>0.26780536894051832</v>
      </c>
      <c r="AS7" s="76">
        <f t="shared" si="9"/>
        <v>0.26780536894051826</v>
      </c>
      <c r="AT7" s="76">
        <f t="shared" si="10"/>
        <v>0</v>
      </c>
      <c r="AU7" s="76">
        <v>0.2947867298578199</v>
      </c>
      <c r="AV7" s="90"/>
      <c r="AW7" s="91">
        <f t="shared" si="11"/>
        <v>-33.29166668590512</v>
      </c>
      <c r="AX7" s="90">
        <v>0</v>
      </c>
      <c r="AY7" s="76">
        <f t="shared" si="12"/>
        <v>-0.12102508983006258</v>
      </c>
      <c r="AZ7" s="90"/>
      <c r="BA7" s="70">
        <f t="shared" si="13"/>
        <v>8.4006305071835236E-2</v>
      </c>
      <c r="BB7" s="70">
        <f t="shared" si="14"/>
        <v>9.1771893172054059E-2</v>
      </c>
      <c r="BC7" s="70">
        <f t="shared" si="15"/>
        <v>0.10287859478707681</v>
      </c>
      <c r="BD7" s="71">
        <f t="shared" si="16"/>
        <v>0.17886387383362226</v>
      </c>
      <c r="BE7" s="71">
        <f t="shared" ref="BE7:BE50" si="27">BD7</f>
        <v>0.17886387383362226</v>
      </c>
      <c r="BF7" s="71">
        <f t="shared" si="17"/>
        <v>1.5025693151597521E-2</v>
      </c>
      <c r="BG7" s="71">
        <f t="shared" si="18"/>
        <v>2.8727574959227193E-2</v>
      </c>
      <c r="BH7" s="71">
        <f t="shared" si="19"/>
        <v>1.6414676321798938E-2</v>
      </c>
      <c r="BI7" s="71">
        <f t="shared" ref="BI7:BI50" si="28">BH7</f>
        <v>1.6414676321798938E-2</v>
      </c>
      <c r="BJ7" s="71">
        <f t="shared" si="20"/>
        <v>3.2625111308993766E-2</v>
      </c>
      <c r="BL7" s="69">
        <v>36638</v>
      </c>
      <c r="BM7" s="69">
        <v>1275.3600000000001</v>
      </c>
      <c r="BN7" s="69">
        <v>1123</v>
      </c>
      <c r="BP7" s="68">
        <v>50</v>
      </c>
      <c r="BW7" s="69">
        <f t="shared" si="21"/>
        <v>-152.24159560365899</v>
      </c>
      <c r="BX7" s="69">
        <v>984.30095839830153</v>
      </c>
      <c r="BY7" s="69">
        <v>-1136.5425540019605</v>
      </c>
      <c r="BZ7" s="70">
        <f t="shared" si="22"/>
        <v>-4.6492734044351412E-2</v>
      </c>
      <c r="CA7" s="70">
        <f t="shared" si="23"/>
        <v>0.30059355655697401</v>
      </c>
      <c r="CB7" s="70">
        <f t="shared" si="24"/>
        <v>-0.3470862906013254</v>
      </c>
      <c r="CF7" s="69"/>
      <c r="CG7" s="69"/>
      <c r="CH7" s="69"/>
      <c r="CI7" s="69"/>
      <c r="CJ7" s="69"/>
      <c r="CK7" s="69"/>
      <c r="CL7" s="69"/>
      <c r="CN7" s="69"/>
      <c r="CO7" s="69"/>
      <c r="CP7" s="69"/>
      <c r="CQ7" s="69"/>
      <c r="CR7" s="69"/>
      <c r="CS7" s="69"/>
      <c r="CT7" s="69"/>
      <c r="CU7" s="69"/>
      <c r="CV7" s="69"/>
      <c r="CW7" s="69"/>
      <c r="CX7" s="69"/>
      <c r="DC7" s="69"/>
      <c r="DD7" s="69"/>
      <c r="DE7" s="69"/>
      <c r="DF7" s="69"/>
      <c r="DG7" s="69"/>
      <c r="DH7" s="69"/>
      <c r="DI7" s="69"/>
      <c r="DJ7" s="69"/>
      <c r="DK7" s="69"/>
      <c r="DL7" s="69"/>
      <c r="DM7" s="69"/>
      <c r="DV7" s="70">
        <v>0.48</v>
      </c>
      <c r="DW7" s="71">
        <f t="shared" si="25"/>
        <v>2.0000000000000018E-2</v>
      </c>
      <c r="DZ7" s="84"/>
      <c r="EA7" s="84"/>
      <c r="EB7" s="84"/>
      <c r="EN7" s="68">
        <f t="shared" si="26"/>
        <v>0.50839101524448549</v>
      </c>
      <c r="EO7" s="68">
        <v>0.40039046153000801</v>
      </c>
    </row>
    <row r="8" spans="1:152" s="68" customFormat="1" x14ac:dyDescent="0.2">
      <c r="A8" s="67">
        <v>1973</v>
      </c>
      <c r="B8" s="69">
        <f t="shared" si="0"/>
        <v>3622.747404256555</v>
      </c>
      <c r="C8" s="69">
        <v>3447.5181203301881</v>
      </c>
      <c r="D8" s="81">
        <v>0.10123442959291654</v>
      </c>
      <c r="E8" s="69">
        <f t="shared" si="1"/>
        <v>3938.0766396987774</v>
      </c>
      <c r="F8" s="69">
        <v>3762.8473557724105</v>
      </c>
      <c r="G8" s="69">
        <v>8.6573050801989453</v>
      </c>
      <c r="H8" s="70">
        <f t="shared" si="2"/>
        <v>2.4218767308600568E-3</v>
      </c>
      <c r="I8" s="95">
        <v>0</v>
      </c>
      <c r="J8" s="70"/>
      <c r="K8" s="70"/>
      <c r="L8" s="70"/>
      <c r="M8" s="70"/>
      <c r="N8" s="70"/>
      <c r="O8" s="70"/>
      <c r="P8" s="70"/>
      <c r="Q8" s="69">
        <v>39.463459477578958</v>
      </c>
      <c r="R8" s="69">
        <v>363.45</v>
      </c>
      <c r="S8" s="69">
        <f t="shared" si="3"/>
        <v>0</v>
      </c>
      <c r="T8" s="69">
        <v>-64.2</v>
      </c>
      <c r="U8" s="69">
        <v>111.02928392636704</v>
      </c>
      <c r="V8" s="69">
        <v>533.56413671482505</v>
      </c>
      <c r="W8" s="69"/>
      <c r="X8" s="69">
        <v>1786.5065658527651</v>
      </c>
      <c r="Y8" s="94">
        <v>0.7</v>
      </c>
      <c r="Z8" s="69">
        <v>1565.0624332493712</v>
      </c>
      <c r="AA8" s="70">
        <f t="shared" si="4"/>
        <v>0.7990445425876993</v>
      </c>
      <c r="AB8" s="70"/>
      <c r="AD8" s="93">
        <f t="shared" si="5"/>
        <v>1250.5545960969355</v>
      </c>
      <c r="AE8" s="69"/>
      <c r="AG8" s="69">
        <v>392.27208469184899</v>
      </c>
      <c r="AH8" s="96"/>
      <c r="AI8" s="80">
        <f t="shared" si="6"/>
        <v>0.10828027486292531</v>
      </c>
      <c r="AJ8" s="80"/>
      <c r="AK8" s="97">
        <v>0</v>
      </c>
      <c r="AL8" s="90"/>
      <c r="AM8" s="90"/>
      <c r="AN8" s="90"/>
      <c r="AO8" s="69">
        <v>59.487000000000002</v>
      </c>
      <c r="AP8" s="90"/>
      <c r="AQ8" s="76">
        <f t="shared" si="7"/>
        <v>0.23877873988721929</v>
      </c>
      <c r="AR8" s="76">
        <f t="shared" si="8"/>
        <v>0.31367849585788288</v>
      </c>
      <c r="AS8" s="76">
        <f t="shared" si="9"/>
        <v>0.31367849585788293</v>
      </c>
      <c r="AT8" s="76">
        <f t="shared" si="10"/>
        <v>0</v>
      </c>
      <c r="AU8" s="76">
        <v>0.30848675348001797</v>
      </c>
      <c r="AV8" s="90"/>
      <c r="AW8" s="91">
        <f t="shared" si="11"/>
        <v>-8.6573050801989453</v>
      </c>
      <c r="AX8" s="90">
        <v>0</v>
      </c>
      <c r="AY8" s="76">
        <f t="shared" si="12"/>
        <v>-2.2069643540910459E-2</v>
      </c>
      <c r="AZ8" s="90"/>
      <c r="BA8" s="70">
        <f t="shared" si="13"/>
        <v>9.9610068716654995E-2</v>
      </c>
      <c r="BB8" s="70">
        <f t="shared" si="14"/>
        <v>0.10828027486292531</v>
      </c>
      <c r="BC8" s="70">
        <f t="shared" si="15"/>
        <v>0.11066998193166189</v>
      </c>
      <c r="BD8" s="71">
        <f t="shared" si="16"/>
        <v>0.15164729360420909</v>
      </c>
      <c r="BE8" s="71">
        <f t="shared" si="27"/>
        <v>0.15164729360420909</v>
      </c>
      <c r="BF8" s="71">
        <f t="shared" si="17"/>
        <v>1.5105597336610023E-2</v>
      </c>
      <c r="BG8" s="71">
        <f t="shared" si="18"/>
        <v>2.9284990660158425E-2</v>
      </c>
      <c r="BH8" s="71">
        <f t="shared" si="19"/>
        <v>1.6420410633682499E-2</v>
      </c>
      <c r="BI8" s="71">
        <f t="shared" si="28"/>
        <v>1.6420410633682499E-2</v>
      </c>
      <c r="BJ8" s="71">
        <f t="shared" si="20"/>
        <v>3.3138424821002391E-2</v>
      </c>
      <c r="BL8" s="69">
        <v>41655</v>
      </c>
      <c r="BM8" s="69">
        <v>1422.4009999999998</v>
      </c>
      <c r="BN8" s="69">
        <v>1257</v>
      </c>
      <c r="BP8" s="68">
        <v>50</v>
      </c>
      <c r="BW8" s="69">
        <f t="shared" si="21"/>
        <v>-234.39364927802694</v>
      </c>
      <c r="BX8" s="69">
        <v>1307.0683779349995</v>
      </c>
      <c r="BY8" s="69">
        <v>-1541.4620272130264</v>
      </c>
      <c r="BZ8" s="70">
        <f t="shared" si="22"/>
        <v>-5.9519829277866886E-2</v>
      </c>
      <c r="CA8" s="70">
        <f t="shared" si="23"/>
        <v>0.33190526683984922</v>
      </c>
      <c r="CB8" s="70">
        <f t="shared" si="24"/>
        <v>-0.39142509611771609</v>
      </c>
      <c r="CF8" s="69"/>
      <c r="CG8" s="69"/>
      <c r="CH8" s="69"/>
      <c r="CI8" s="69"/>
      <c r="CJ8" s="69"/>
      <c r="CK8" s="69"/>
      <c r="CL8" s="69"/>
      <c r="CN8" s="69"/>
      <c r="CO8" s="69"/>
      <c r="CP8" s="69"/>
      <c r="CQ8" s="69"/>
      <c r="CR8" s="69"/>
      <c r="CS8" s="69"/>
      <c r="CT8" s="69"/>
      <c r="CU8" s="69"/>
      <c r="CV8" s="69"/>
      <c r="CW8" s="69"/>
      <c r="CX8" s="69"/>
      <c r="DC8" s="69"/>
      <c r="DD8" s="69"/>
      <c r="DE8" s="69"/>
      <c r="DF8" s="69"/>
      <c r="DG8" s="69"/>
      <c r="DH8" s="69"/>
      <c r="DI8" s="69"/>
      <c r="DJ8" s="69"/>
      <c r="DK8" s="69"/>
      <c r="DL8" s="69"/>
      <c r="DM8" s="69"/>
      <c r="DV8" s="70">
        <v>0.48</v>
      </c>
      <c r="DW8" s="71">
        <f t="shared" si="25"/>
        <v>2.0000000000000018E-2</v>
      </c>
      <c r="DZ8" s="84"/>
      <c r="EA8" s="84"/>
      <c r="EB8" s="84"/>
      <c r="EN8" s="68">
        <f t="shared" si="26"/>
        <v>0.51827019175496591</v>
      </c>
      <c r="EO8" s="68">
        <v>0.40817094529930797</v>
      </c>
    </row>
    <row r="9" spans="1:152" s="68" customFormat="1" x14ac:dyDescent="0.2">
      <c r="A9" s="67">
        <v>1974</v>
      </c>
      <c r="B9" s="69">
        <f t="shared" si="0"/>
        <v>4054.9850584138067</v>
      </c>
      <c r="C9" s="69">
        <v>3838.1486403739614</v>
      </c>
      <c r="D9" s="81">
        <v>0.10962903844648282</v>
      </c>
      <c r="E9" s="69">
        <f t="shared" si="1"/>
        <v>4397.8479599790935</v>
      </c>
      <c r="F9" s="69">
        <v>4181.0115419392478</v>
      </c>
      <c r="G9" s="69">
        <v>15.000223935624701</v>
      </c>
      <c r="H9" s="70">
        <f t="shared" si="2"/>
        <v>3.782037879565396E-3</v>
      </c>
      <c r="I9" s="95">
        <v>0</v>
      </c>
      <c r="J9" s="70"/>
      <c r="K9" s="70"/>
      <c r="L9" s="70"/>
      <c r="M9" s="70"/>
      <c r="N9" s="70"/>
      <c r="O9" s="70"/>
      <c r="P9" s="70"/>
      <c r="Q9" s="69">
        <v>73.809874499088323</v>
      </c>
      <c r="R9" s="69">
        <v>431.673</v>
      </c>
      <c r="S9" s="69">
        <f t="shared" si="3"/>
        <v>0</v>
      </c>
      <c r="T9" s="69">
        <v>-87.2</v>
      </c>
      <c r="U9" s="69">
        <v>129.63641803984547</v>
      </c>
      <c r="V9" s="69">
        <v>567.07672186825789</v>
      </c>
      <c r="W9" s="69"/>
      <c r="X9" s="69">
        <v>2163.074822501072</v>
      </c>
      <c r="Y9" s="94">
        <v>0.7</v>
      </c>
      <c r="Z9" s="69">
        <v>1902.9677062362066</v>
      </c>
      <c r="AA9" s="70">
        <f t="shared" si="4"/>
        <v>0.79567949092815848</v>
      </c>
      <c r="AB9" s="70"/>
      <c r="AD9" s="93">
        <f t="shared" si="5"/>
        <v>1514.1523757507503</v>
      </c>
      <c r="AE9" s="69"/>
      <c r="AG9" s="69">
        <v>467.72256440369517</v>
      </c>
      <c r="AH9" s="96"/>
      <c r="AI9" s="80">
        <f t="shared" si="6"/>
        <v>0.11534507714971821</v>
      </c>
      <c r="AJ9" s="80"/>
      <c r="AK9" s="97">
        <v>0</v>
      </c>
      <c r="AL9" s="90"/>
      <c r="AM9" s="90"/>
      <c r="AN9" s="90"/>
      <c r="AO9" s="69">
        <v>83.180999999999997</v>
      </c>
      <c r="AP9" s="90"/>
      <c r="AQ9" s="76">
        <f t="shared" si="7"/>
        <v>0.23600003962270497</v>
      </c>
      <c r="AR9" s="76">
        <f t="shared" si="8"/>
        <v>0.30890059144264659</v>
      </c>
      <c r="AS9" s="76">
        <f t="shared" si="9"/>
        <v>0.30890059144264659</v>
      </c>
      <c r="AT9" s="76">
        <f t="shared" si="10"/>
        <v>0</v>
      </c>
      <c r="AU9" s="76">
        <v>0.31730769230769235</v>
      </c>
      <c r="AV9" s="90"/>
      <c r="AW9" s="91">
        <f t="shared" si="11"/>
        <v>-15.000223935624701</v>
      </c>
      <c r="AX9" s="90">
        <v>0</v>
      </c>
      <c r="AY9" s="76">
        <f t="shared" si="12"/>
        <v>-3.2070772456207361E-2</v>
      </c>
      <c r="AZ9" s="90"/>
      <c r="BA9" s="70">
        <f t="shared" si="13"/>
        <v>0.10635259987612637</v>
      </c>
      <c r="BB9" s="70">
        <f t="shared" si="14"/>
        <v>0.11534507714971821</v>
      </c>
      <c r="BC9" s="70">
        <f t="shared" si="15"/>
        <v>0.11904428287293052</v>
      </c>
      <c r="BD9" s="71">
        <f t="shared" si="16"/>
        <v>0.17784260655897241</v>
      </c>
      <c r="BE9" s="71">
        <f t="shared" si="27"/>
        <v>0.17784260655897241</v>
      </c>
      <c r="BF9" s="71">
        <f t="shared" si="17"/>
        <v>1.8914023576293761E-2</v>
      </c>
      <c r="BG9" s="71">
        <f t="shared" si="18"/>
        <v>2.8999167096956661E-2</v>
      </c>
      <c r="BH9" s="71">
        <f t="shared" si="19"/>
        <v>2.0513269174051656E-2</v>
      </c>
      <c r="BI9" s="71">
        <f t="shared" si="28"/>
        <v>2.0513269174051656E-2</v>
      </c>
      <c r="BJ9" s="71">
        <f t="shared" si="20"/>
        <v>3.3095202842759845E-2</v>
      </c>
      <c r="BL9" s="69">
        <v>44705</v>
      </c>
      <c r="BM9" s="69">
        <v>1541.596</v>
      </c>
      <c r="BN9" s="69">
        <v>1350.8</v>
      </c>
      <c r="BP9" s="68">
        <v>50</v>
      </c>
      <c r="BW9" s="69">
        <f t="shared" si="21"/>
        <v>-554.49461885002324</v>
      </c>
      <c r="BX9" s="69">
        <v>1619.804866652107</v>
      </c>
      <c r="BY9" s="69">
        <v>-2174.2994855021302</v>
      </c>
      <c r="BZ9" s="70">
        <f t="shared" si="22"/>
        <v>-0.12608317156390719</v>
      </c>
      <c r="CA9" s="70">
        <f t="shared" si="23"/>
        <v>0.36831761384034006</v>
      </c>
      <c r="CB9" s="70">
        <f t="shared" si="24"/>
        <v>-0.4944007854042472</v>
      </c>
      <c r="CF9" s="69"/>
      <c r="CG9" s="69"/>
      <c r="CH9" s="69"/>
      <c r="CI9" s="69"/>
      <c r="CJ9" s="69"/>
      <c r="CK9" s="69"/>
      <c r="CL9" s="69"/>
      <c r="CN9" s="69"/>
      <c r="CO9" s="69"/>
      <c r="CP9" s="69"/>
      <c r="CQ9" s="69"/>
      <c r="CR9" s="69"/>
      <c r="CS9" s="69"/>
      <c r="CT9" s="69"/>
      <c r="CU9" s="69"/>
      <c r="CV9" s="69"/>
      <c r="CW9" s="69"/>
      <c r="CX9" s="69"/>
      <c r="DC9" s="69"/>
      <c r="DD9" s="69"/>
      <c r="DE9" s="69"/>
      <c r="DF9" s="69"/>
      <c r="DG9" s="69"/>
      <c r="DH9" s="69"/>
      <c r="DI9" s="69"/>
      <c r="DJ9" s="69"/>
      <c r="DK9" s="69"/>
      <c r="DL9" s="69"/>
      <c r="DM9" s="69"/>
      <c r="DV9" s="70">
        <v>0.48</v>
      </c>
      <c r="DW9" s="71">
        <f t="shared" si="25"/>
        <v>2.0000000000000018E-2</v>
      </c>
      <c r="DZ9" s="84"/>
      <c r="EA9" s="84"/>
      <c r="EB9" s="84"/>
      <c r="EN9" s="68">
        <f t="shared" si="26"/>
        <v>0.5431386398409056</v>
      </c>
      <c r="EO9" s="68">
        <v>0.42775643974766298</v>
      </c>
    </row>
    <row r="10" spans="1:152" s="68" customFormat="1" x14ac:dyDescent="0.2">
      <c r="A10" s="67">
        <v>1975</v>
      </c>
      <c r="B10" s="69">
        <f t="shared" si="0"/>
        <v>5151.025942163441</v>
      </c>
      <c r="C10" s="69">
        <v>4855.1405851978525</v>
      </c>
      <c r="D10" s="81">
        <v>0.13598748263884039</v>
      </c>
      <c r="E10" s="69">
        <f t="shared" si="1"/>
        <v>5553.2934816994975</v>
      </c>
      <c r="F10" s="69">
        <v>5257.4081247339091</v>
      </c>
      <c r="G10" s="69">
        <v>-3.523652664640482</v>
      </c>
      <c r="H10" s="70">
        <f t="shared" si="2"/>
        <v>-6.9936452132506998E-4</v>
      </c>
      <c r="I10" s="95">
        <v>0</v>
      </c>
      <c r="J10" s="70"/>
      <c r="K10" s="70"/>
      <c r="L10" s="70"/>
      <c r="M10" s="70"/>
      <c r="N10" s="70"/>
      <c r="O10" s="70"/>
      <c r="P10" s="70"/>
      <c r="Q10" s="69">
        <v>116.18611312858383</v>
      </c>
      <c r="R10" s="69">
        <v>514.92999999999995</v>
      </c>
      <c r="S10" s="69">
        <f t="shared" si="3"/>
        <v>0</v>
      </c>
      <c r="T10" s="69">
        <v>-129.80000000000001</v>
      </c>
      <c r="U10" s="69">
        <v>166.08535696558829</v>
      </c>
      <c r="V10" s="69">
        <v>639.70494224456718</v>
      </c>
      <c r="W10" s="69"/>
      <c r="X10" s="69">
        <v>2766.5508845493796</v>
      </c>
      <c r="Y10" s="94">
        <v>0.7</v>
      </c>
      <c r="Z10" s="69">
        <v>2411.4827948899165</v>
      </c>
      <c r="AA10" s="70">
        <f t="shared" si="4"/>
        <v>0.80306839563123245</v>
      </c>
      <c r="AB10" s="70"/>
      <c r="AD10" s="93">
        <f t="shared" si="5"/>
        <v>1936.5856191845655</v>
      </c>
      <c r="AE10" s="69"/>
      <c r="AG10" s="69">
        <v>497.82888677934466</v>
      </c>
      <c r="AH10" s="96"/>
      <c r="AI10" s="80">
        <f t="shared" si="6"/>
        <v>9.6646550098766451E-2</v>
      </c>
      <c r="AJ10" s="80"/>
      <c r="AK10" s="97">
        <v>0</v>
      </c>
      <c r="AL10" s="90"/>
      <c r="AM10" s="90"/>
      <c r="AN10" s="90"/>
      <c r="AO10" s="69">
        <v>73.314999999999998</v>
      </c>
      <c r="AP10" s="90"/>
      <c r="AQ10" s="76">
        <f t="shared" si="7"/>
        <v>0.20449635243289371</v>
      </c>
      <c r="AR10" s="76">
        <f t="shared" si="8"/>
        <v>0.25706526055324347</v>
      </c>
      <c r="AS10" s="76">
        <f t="shared" si="9"/>
        <v>0.25706526055324347</v>
      </c>
      <c r="AT10" s="76">
        <f t="shared" si="10"/>
        <v>0</v>
      </c>
      <c r="AU10" s="76">
        <v>0.33743747595228935</v>
      </c>
      <c r="AV10" s="90"/>
      <c r="AW10" s="91">
        <f t="shared" si="11"/>
        <v>3.523652664640482</v>
      </c>
      <c r="AX10" s="90">
        <v>0</v>
      </c>
      <c r="AY10" s="76">
        <f t="shared" si="12"/>
        <v>7.0780397807696706E-3</v>
      </c>
      <c r="AZ10" s="90"/>
      <c r="BA10" s="70">
        <f t="shared" si="13"/>
        <v>8.96457009556412E-2</v>
      </c>
      <c r="BB10" s="70">
        <f t="shared" si="14"/>
        <v>9.6646550098766451E-2</v>
      </c>
      <c r="BC10" s="70">
        <f t="shared" si="15"/>
        <v>9.5962481972493227E-2</v>
      </c>
      <c r="BD10" s="71">
        <f t="shared" si="16"/>
        <v>0.14726947741884611</v>
      </c>
      <c r="BE10" s="71">
        <f t="shared" si="27"/>
        <v>0.14726947741884611</v>
      </c>
      <c r="BF10" s="71">
        <f t="shared" si="17"/>
        <v>1.3202075532583433E-2</v>
      </c>
      <c r="BG10" s="71">
        <f t="shared" si="18"/>
        <v>2.8225796825351358E-2</v>
      </c>
      <c r="BH10" s="71">
        <f t="shared" si="19"/>
        <v>1.4233086927379665E-2</v>
      </c>
      <c r="BI10" s="71">
        <f t="shared" si="28"/>
        <v>1.4233086927379665E-2</v>
      </c>
      <c r="BJ10" s="71">
        <f t="shared" si="20"/>
        <v>3.2591137757563234E-2</v>
      </c>
      <c r="BL10" s="69">
        <v>47293</v>
      </c>
      <c r="BM10" s="69">
        <v>1675.5239999999999</v>
      </c>
      <c r="BN10" s="69">
        <v>1451.1</v>
      </c>
      <c r="BP10" s="68">
        <v>50</v>
      </c>
      <c r="BW10" s="69">
        <f t="shared" si="21"/>
        <v>-296.97895231371649</v>
      </c>
      <c r="BX10" s="69">
        <v>2062.1486903921459</v>
      </c>
      <c r="BY10" s="69">
        <v>-2359.1276427058624</v>
      </c>
      <c r="BZ10" s="70">
        <f t="shared" si="22"/>
        <v>-5.3477986224281231E-2</v>
      </c>
      <c r="CA10" s="70">
        <f t="shared" si="23"/>
        <v>0.37133796317227197</v>
      </c>
      <c r="CB10" s="70">
        <f t="shared" si="24"/>
        <v>-0.42481594939655321</v>
      </c>
      <c r="CF10" s="69"/>
      <c r="CG10" s="69"/>
      <c r="CH10" s="69"/>
      <c r="CI10" s="69"/>
      <c r="CJ10" s="69"/>
      <c r="CK10" s="69"/>
      <c r="CL10" s="69"/>
      <c r="CN10" s="69"/>
      <c r="CO10" s="69"/>
      <c r="CP10" s="69"/>
      <c r="CQ10" s="69"/>
      <c r="CR10" s="69"/>
      <c r="CS10" s="69"/>
      <c r="CT10" s="69"/>
      <c r="CU10" s="69"/>
      <c r="CV10" s="69"/>
      <c r="CW10" s="69"/>
      <c r="CX10" s="69"/>
      <c r="DC10" s="69"/>
      <c r="DD10" s="69"/>
      <c r="DE10" s="69"/>
      <c r="DF10" s="69"/>
      <c r="DG10" s="69"/>
      <c r="DH10" s="69"/>
      <c r="DI10" s="69"/>
      <c r="DJ10" s="69"/>
      <c r="DK10" s="69"/>
      <c r="DL10" s="69"/>
      <c r="DM10" s="69"/>
      <c r="DV10" s="70">
        <v>0.48</v>
      </c>
      <c r="DW10" s="71">
        <f t="shared" si="25"/>
        <v>2.0000000000000018E-2</v>
      </c>
      <c r="DZ10" s="84"/>
      <c r="EA10" s="84"/>
      <c r="EB10" s="84"/>
      <c r="EN10" s="68">
        <f t="shared" si="26"/>
        <v>0.57397388106448111</v>
      </c>
      <c r="EO10" s="68">
        <v>0.45204116566666702</v>
      </c>
    </row>
    <row r="11" spans="1:152" s="68" customFormat="1" x14ac:dyDescent="0.2">
      <c r="A11" s="67">
        <v>1976</v>
      </c>
      <c r="B11" s="69">
        <f t="shared" si="0"/>
        <v>6268.479465047184</v>
      </c>
      <c r="C11" s="69">
        <v>5863.0427032464877</v>
      </c>
      <c r="D11" s="81">
        <v>0.16219755704110256</v>
      </c>
      <c r="E11" s="69">
        <f t="shared" si="1"/>
        <v>6881.5168372103999</v>
      </c>
      <c r="F11" s="69">
        <v>6476.0800754097036</v>
      </c>
      <c r="G11" s="69">
        <v>-50.488552516811119</v>
      </c>
      <c r="H11" s="70">
        <f t="shared" si="2"/>
        <v>-8.1150720665818955E-3</v>
      </c>
      <c r="I11" s="95">
        <v>0</v>
      </c>
      <c r="J11" s="70"/>
      <c r="K11" s="70"/>
      <c r="L11" s="70"/>
      <c r="M11" s="70"/>
      <c r="N11" s="70"/>
      <c r="O11" s="70"/>
      <c r="P11" s="70"/>
      <c r="Q11" s="69">
        <v>97.390180353596634</v>
      </c>
      <c r="R11" s="69">
        <v>659.93899999999996</v>
      </c>
      <c r="S11" s="69">
        <f t="shared" si="3"/>
        <v>0</v>
      </c>
      <c r="T11" s="69">
        <v>-171.2</v>
      </c>
      <c r="U11" s="69">
        <v>234.23676180069651</v>
      </c>
      <c r="V11" s="69">
        <v>883.71463564246903</v>
      </c>
      <c r="W11" s="69"/>
      <c r="X11" s="69">
        <v>3290.1803775881613</v>
      </c>
      <c r="Y11" s="94">
        <v>0.70000000000000007</v>
      </c>
      <c r="Z11" s="69">
        <v>2877.3052406851725</v>
      </c>
      <c r="AA11" s="70">
        <f t="shared" si="4"/>
        <v>0.80044558072791383</v>
      </c>
      <c r="AB11" s="70"/>
      <c r="AD11" s="93">
        <f t="shared" si="5"/>
        <v>2303.1262643117129</v>
      </c>
      <c r="AE11" s="69"/>
      <c r="AG11" s="69">
        <v>720.60776647184468</v>
      </c>
      <c r="AH11" s="96"/>
      <c r="AI11" s="80">
        <f t="shared" si="6"/>
        <v>0.11495734659257124</v>
      </c>
      <c r="AJ11" s="80"/>
      <c r="AK11" s="97">
        <v>0</v>
      </c>
      <c r="AL11" s="90"/>
      <c r="AM11" s="90"/>
      <c r="AN11" s="90"/>
      <c r="AO11" s="69">
        <v>90.620999999999995</v>
      </c>
      <c r="AP11" s="90"/>
      <c r="AQ11" s="76">
        <f t="shared" si="7"/>
        <v>0.2383171797306225</v>
      </c>
      <c r="AR11" s="76">
        <f t="shared" si="8"/>
        <v>0.31288244054964898</v>
      </c>
      <c r="AS11" s="76">
        <f t="shared" si="9"/>
        <v>0.31288244054964903</v>
      </c>
      <c r="AT11" s="76">
        <f t="shared" si="10"/>
        <v>0</v>
      </c>
      <c r="AU11" s="76">
        <v>0.32755632582322358</v>
      </c>
      <c r="AV11" s="90"/>
      <c r="AW11" s="91">
        <f t="shared" si="11"/>
        <v>50.488552516811119</v>
      </c>
      <c r="AX11" s="90">
        <v>0</v>
      </c>
      <c r="AY11" s="76">
        <f t="shared" si="12"/>
        <v>7.0063847304903823E-2</v>
      </c>
      <c r="AZ11" s="90"/>
      <c r="BA11" s="70">
        <f t="shared" si="13"/>
        <v>0.10471641405791599</v>
      </c>
      <c r="BB11" s="70">
        <f t="shared" si="14"/>
        <v>0.11495734659257124</v>
      </c>
      <c r="BC11" s="70">
        <f t="shared" si="15"/>
        <v>0.10690299261433243</v>
      </c>
      <c r="BD11" s="71">
        <f t="shared" si="16"/>
        <v>0.12575634654020995</v>
      </c>
      <c r="BE11" s="71">
        <f t="shared" si="27"/>
        <v>0.12575634654020995</v>
      </c>
      <c r="BF11" s="71">
        <f t="shared" si="17"/>
        <v>1.3168753654715397E-2</v>
      </c>
      <c r="BG11" s="71">
        <f t="shared" si="18"/>
        <v>2.6247233604902241E-2</v>
      </c>
      <c r="BH11" s="71">
        <f t="shared" si="19"/>
        <v>1.4456615915438413E-2</v>
      </c>
      <c r="BI11" s="71">
        <f t="shared" si="28"/>
        <v>1.4456615915438413E-2</v>
      </c>
      <c r="BJ11" s="71">
        <f t="shared" si="20"/>
        <v>3.0185781520931387E-2</v>
      </c>
      <c r="BL11" s="69">
        <v>48744</v>
      </c>
      <c r="BM11" s="69">
        <v>1857.11</v>
      </c>
      <c r="BN11" s="69">
        <v>1614.8</v>
      </c>
      <c r="BP11" s="68">
        <v>50</v>
      </c>
      <c r="BW11" s="69">
        <f t="shared" si="21"/>
        <v>-477.21842847057587</v>
      </c>
      <c r="BX11" s="69">
        <v>2741.788166549004</v>
      </c>
      <c r="BY11" s="69">
        <v>-3219.0065950195799</v>
      </c>
      <c r="BZ11" s="70">
        <f t="shared" si="22"/>
        <v>-6.9347854515172364E-2</v>
      </c>
      <c r="CA11" s="70">
        <f t="shared" si="23"/>
        <v>0.39842788027827575</v>
      </c>
      <c r="CB11" s="70">
        <f t="shared" si="24"/>
        <v>-0.46777573479344814</v>
      </c>
      <c r="CF11" s="69"/>
      <c r="CG11" s="69"/>
      <c r="CH11" s="69"/>
      <c r="CI11" s="69"/>
      <c r="CJ11" s="69"/>
      <c r="CK11" s="69"/>
      <c r="CL11" s="69"/>
      <c r="CN11" s="69"/>
      <c r="CO11" s="69"/>
      <c r="CP11" s="69"/>
      <c r="CQ11" s="69"/>
      <c r="CR11" s="69"/>
      <c r="CS11" s="69"/>
      <c r="CT11" s="69"/>
      <c r="CU11" s="69"/>
      <c r="CV11" s="69"/>
      <c r="CW11" s="69"/>
      <c r="CX11" s="69"/>
      <c r="DC11" s="69"/>
      <c r="DD11" s="69"/>
      <c r="DE11" s="69"/>
      <c r="DF11" s="69"/>
      <c r="DG11" s="69"/>
      <c r="DH11" s="69"/>
      <c r="DI11" s="69"/>
      <c r="DJ11" s="69"/>
      <c r="DK11" s="69"/>
      <c r="DL11" s="69"/>
      <c r="DM11" s="69"/>
      <c r="DV11" s="70">
        <v>0.48</v>
      </c>
      <c r="DW11" s="71">
        <f t="shared" si="25"/>
        <v>2.0000000000000018E-2</v>
      </c>
      <c r="DZ11" s="84"/>
      <c r="EA11" s="84"/>
      <c r="EB11" s="84"/>
      <c r="EN11" s="68">
        <f t="shared" si="26"/>
        <v>0.70662172513387222</v>
      </c>
      <c r="EO11" s="68">
        <v>0.55650983233333295</v>
      </c>
    </row>
    <row r="12" spans="1:152" s="68" customFormat="1" x14ac:dyDescent="0.2">
      <c r="A12" s="67">
        <v>1977</v>
      </c>
      <c r="B12" s="69">
        <f t="shared" si="0"/>
        <v>7640.6184765192593</v>
      </c>
      <c r="C12" s="69">
        <v>7197.5338158570139</v>
      </c>
      <c r="D12" s="81">
        <v>0.18576658286374367</v>
      </c>
      <c r="E12" s="69">
        <f t="shared" si="1"/>
        <v>8326.0970280261645</v>
      </c>
      <c r="F12" s="69">
        <v>7883.0123673639191</v>
      </c>
      <c r="G12" s="69">
        <v>-136.75637797434285</v>
      </c>
      <c r="H12" s="70">
        <f t="shared" si="2"/>
        <v>-1.8243577888113229E-2</v>
      </c>
      <c r="I12" s="95">
        <v>0</v>
      </c>
      <c r="J12" s="70"/>
      <c r="K12" s="70"/>
      <c r="L12" s="70"/>
      <c r="M12" s="70"/>
      <c r="N12" s="70"/>
      <c r="O12" s="70"/>
      <c r="P12" s="70"/>
      <c r="Q12" s="69">
        <v>281.23682646743629</v>
      </c>
      <c r="R12" s="69">
        <v>829.95899999999995</v>
      </c>
      <c r="S12" s="69">
        <f t="shared" si="3"/>
        <v>0</v>
      </c>
      <c r="T12" s="69">
        <v>-244.8</v>
      </c>
      <c r="U12" s="69">
        <v>198.28466066224473</v>
      </c>
      <c r="V12" s="69">
        <v>995.59169637771402</v>
      </c>
      <c r="W12" s="69"/>
      <c r="X12" s="69">
        <v>3887.7835353913588</v>
      </c>
      <c r="Y12" s="94">
        <v>0.7</v>
      </c>
      <c r="Z12" s="69">
        <v>3423.4439802469997</v>
      </c>
      <c r="AA12" s="70">
        <f t="shared" si="4"/>
        <v>0.79494464944555632</v>
      </c>
      <c r="AB12" s="70"/>
      <c r="AD12" s="93">
        <f t="shared" si="5"/>
        <v>2721.4484747739511</v>
      </c>
      <c r="AE12" s="69"/>
      <c r="AG12" s="69">
        <v>988.46113091420023</v>
      </c>
      <c r="AH12" s="96"/>
      <c r="AI12" s="80">
        <f t="shared" si="6"/>
        <v>0.12936925642235458</v>
      </c>
      <c r="AJ12" s="80"/>
      <c r="AK12" s="97">
        <v>0</v>
      </c>
      <c r="AL12" s="90"/>
      <c r="AM12" s="90"/>
      <c r="AN12" s="90"/>
      <c r="AO12" s="69">
        <v>98.683999999999997</v>
      </c>
      <c r="AP12" s="90"/>
      <c r="AQ12" s="76">
        <f t="shared" si="7"/>
        <v>0.26643806345002591</v>
      </c>
      <c r="AR12" s="76">
        <f t="shared" si="8"/>
        <v>0.36321140748266556</v>
      </c>
      <c r="AS12" s="76">
        <f t="shared" si="9"/>
        <v>0.36321140748266556</v>
      </c>
      <c r="AT12" s="76">
        <f t="shared" si="10"/>
        <v>0</v>
      </c>
      <c r="AU12" s="76">
        <v>0.29896238651102464</v>
      </c>
      <c r="AV12" s="90"/>
      <c r="AW12" s="91">
        <f t="shared" si="11"/>
        <v>136.75637797434285</v>
      </c>
      <c r="AX12" s="90">
        <v>0</v>
      </c>
      <c r="AY12" s="76">
        <f t="shared" si="12"/>
        <v>0.13835281297086582</v>
      </c>
      <c r="AZ12" s="90"/>
      <c r="BA12" s="70">
        <f t="shared" si="13"/>
        <v>0.11871842564252832</v>
      </c>
      <c r="BB12" s="70">
        <f t="shared" si="14"/>
        <v>0.12936925642235458</v>
      </c>
      <c r="BC12" s="70">
        <f t="shared" si="15"/>
        <v>0.11147065588437258</v>
      </c>
      <c r="BD12" s="71">
        <f t="shared" si="16"/>
        <v>9.9835994470242759E-2</v>
      </c>
      <c r="BE12" s="71">
        <f t="shared" si="27"/>
        <v>9.9835994470242759E-2</v>
      </c>
      <c r="BF12" s="71">
        <f t="shared" si="17"/>
        <v>1.1852372085963384E-2</v>
      </c>
      <c r="BG12" s="71">
        <f t="shared" si="18"/>
        <v>3.1035862491393978E-2</v>
      </c>
      <c r="BH12" s="71">
        <f t="shared" si="19"/>
        <v>1.2915708368801609E-2</v>
      </c>
      <c r="BI12" s="71">
        <f t="shared" si="28"/>
        <v>1.2915708368801609E-2</v>
      </c>
      <c r="BJ12" s="71">
        <f t="shared" si="20"/>
        <v>3.5662978818035249E-2</v>
      </c>
      <c r="BL12" s="69">
        <v>64147</v>
      </c>
      <c r="BM12" s="69">
        <v>2066.8670000000002</v>
      </c>
      <c r="BN12" s="69">
        <v>1798.7</v>
      </c>
      <c r="BP12" s="68">
        <v>45</v>
      </c>
      <c r="BW12" s="69">
        <f t="shared" si="21"/>
        <v>-671.52764270586295</v>
      </c>
      <c r="BX12" s="69">
        <v>3588.3276427058622</v>
      </c>
      <c r="BY12" s="69">
        <v>-4259.8552854117252</v>
      </c>
      <c r="BZ12" s="70">
        <f t="shared" si="22"/>
        <v>-8.0653352999065328E-2</v>
      </c>
      <c r="CA12" s="70">
        <f t="shared" si="23"/>
        <v>0.43097355587225639</v>
      </c>
      <c r="CB12" s="70">
        <f t="shared" si="24"/>
        <v>-0.51162690887132178</v>
      </c>
      <c r="CF12" s="69"/>
      <c r="CG12" s="69"/>
      <c r="CH12" s="69"/>
      <c r="CI12" s="69"/>
      <c r="CJ12" s="69"/>
      <c r="CK12" s="69"/>
      <c r="CL12" s="69"/>
      <c r="CN12" s="69"/>
      <c r="CO12" s="69"/>
      <c r="CP12" s="69"/>
      <c r="CQ12" s="69"/>
      <c r="CR12" s="69"/>
      <c r="CS12" s="69"/>
      <c r="CT12" s="69"/>
      <c r="CU12" s="69"/>
      <c r="CV12" s="69"/>
      <c r="CW12" s="69"/>
      <c r="CX12" s="69"/>
      <c r="DC12" s="69">
        <v>1</v>
      </c>
      <c r="DD12" s="69">
        <v>0</v>
      </c>
      <c r="DE12" s="69" t="s">
        <v>1008</v>
      </c>
      <c r="DF12" s="69" t="s">
        <v>1008</v>
      </c>
      <c r="DG12" s="69"/>
      <c r="DH12" s="69"/>
      <c r="DI12" s="69"/>
      <c r="DJ12" s="69"/>
      <c r="DK12" s="69"/>
      <c r="DL12" s="69"/>
      <c r="DM12" s="69"/>
      <c r="DV12" s="70">
        <v>0.48</v>
      </c>
      <c r="DW12" s="71">
        <f t="shared" si="25"/>
        <v>-2.9999999999999971E-2</v>
      </c>
      <c r="DZ12" s="84"/>
      <c r="EA12" s="84"/>
      <c r="EB12" s="84"/>
      <c r="EN12" s="68">
        <f t="shared" si="26"/>
        <v>0.72790528642751573</v>
      </c>
      <c r="EO12" s="68">
        <v>0.57327199900000003</v>
      </c>
    </row>
    <row r="13" spans="1:152" s="68" customFormat="1" x14ac:dyDescent="0.2">
      <c r="A13" s="67">
        <v>1978</v>
      </c>
      <c r="B13" s="69">
        <f t="shared" si="0"/>
        <v>8885.2453255265427</v>
      </c>
      <c r="C13" s="69">
        <v>8379.6461807091418</v>
      </c>
      <c r="D13" s="81">
        <v>0.20483063793780054</v>
      </c>
      <c r="E13" s="69">
        <f t="shared" si="1"/>
        <v>9821.7969127179313</v>
      </c>
      <c r="F13" s="69">
        <v>9316.1977679005304</v>
      </c>
      <c r="G13" s="69">
        <v>-291.48473843242681</v>
      </c>
      <c r="H13" s="70">
        <f t="shared" si="2"/>
        <v>-3.3282538134467535E-2</v>
      </c>
      <c r="I13" s="95">
        <v>0</v>
      </c>
      <c r="J13" s="70"/>
      <c r="K13" s="70"/>
      <c r="L13" s="70"/>
      <c r="M13" s="70"/>
      <c r="N13" s="70"/>
      <c r="O13" s="70"/>
      <c r="P13" s="70"/>
      <c r="Q13" s="69">
        <v>418.84215124104196</v>
      </c>
      <c r="R13" s="69">
        <v>1063.9090000000001</v>
      </c>
      <c r="S13" s="69">
        <f t="shared" si="3"/>
        <v>0</v>
      </c>
      <c r="T13" s="69">
        <v>-312.2</v>
      </c>
      <c r="U13" s="69">
        <v>193.39914481740016</v>
      </c>
      <c r="V13" s="69">
        <v>1083.724948736193</v>
      </c>
      <c r="W13" s="69"/>
      <c r="X13" s="69">
        <v>4642.6485014589389</v>
      </c>
      <c r="Y13" s="94">
        <v>0.7</v>
      </c>
      <c r="Z13" s="69">
        <v>4096.4788092491335</v>
      </c>
      <c r="AA13" s="70">
        <f t="shared" si="4"/>
        <v>0.79332863719047064</v>
      </c>
      <c r="AB13" s="70"/>
      <c r="AD13" s="93">
        <f t="shared" si="5"/>
        <v>3249.8539510212572</v>
      </c>
      <c r="AE13" s="69"/>
      <c r="AG13" s="69">
        <v>1198.0189967454457</v>
      </c>
      <c r="AH13" s="96"/>
      <c r="AI13" s="80">
        <f t="shared" si="6"/>
        <v>0.13483240505511318</v>
      </c>
      <c r="AJ13" s="80"/>
      <c r="AK13" s="97">
        <v>0</v>
      </c>
      <c r="AL13" s="90"/>
      <c r="AM13" s="90"/>
      <c r="AN13" s="90"/>
      <c r="AO13" s="69">
        <v>134.66800000000001</v>
      </c>
      <c r="AP13" s="90"/>
      <c r="AQ13" s="76">
        <f t="shared" si="7"/>
        <v>0.26934649681191469</v>
      </c>
      <c r="AR13" s="76">
        <f t="shared" si="8"/>
        <v>0.36863779566739352</v>
      </c>
      <c r="AS13" s="76">
        <f t="shared" si="9"/>
        <v>0.36863779566739358</v>
      </c>
      <c r="AT13" s="76">
        <f t="shared" si="10"/>
        <v>0</v>
      </c>
      <c r="AU13" s="76">
        <v>0.29335684891240449</v>
      </c>
      <c r="AV13" s="90"/>
      <c r="AW13" s="91">
        <f t="shared" si="11"/>
        <v>291.48473843242681</v>
      </c>
      <c r="AX13" s="90">
        <v>0</v>
      </c>
      <c r="AY13" s="76">
        <f t="shared" si="12"/>
        <v>0.24330560635872894</v>
      </c>
      <c r="AZ13" s="90"/>
      <c r="BA13" s="70">
        <f t="shared" si="13"/>
        <v>0.12197554148102667</v>
      </c>
      <c r="BB13" s="70">
        <f t="shared" si="14"/>
        <v>0.13483240505511318</v>
      </c>
      <c r="BC13" s="70">
        <f t="shared" si="15"/>
        <v>0.10202692498637311</v>
      </c>
      <c r="BD13" s="71">
        <f t="shared" si="16"/>
        <v>0.1124089020005867</v>
      </c>
      <c r="BE13" s="71">
        <f t="shared" si="27"/>
        <v>0.1124089020005867</v>
      </c>
      <c r="BF13" s="71">
        <f t="shared" si="17"/>
        <v>1.3711136688809225E-2</v>
      </c>
      <c r="BG13" s="71">
        <f t="shared" si="18"/>
        <v>3.033406816444217E-2</v>
      </c>
      <c r="BH13" s="71">
        <f t="shared" si="19"/>
        <v>1.5156362606343628E-2</v>
      </c>
      <c r="BI13" s="71">
        <f t="shared" si="28"/>
        <v>1.5156362606343628E-2</v>
      </c>
      <c r="BJ13" s="71">
        <f t="shared" si="20"/>
        <v>3.4869698014680525E-2</v>
      </c>
      <c r="BL13" s="69">
        <v>70782</v>
      </c>
      <c r="BM13" s="69">
        <v>2333.4160000000002</v>
      </c>
      <c r="BN13" s="69">
        <v>2029.9</v>
      </c>
      <c r="BP13" s="68">
        <v>45</v>
      </c>
      <c r="BW13" s="69">
        <f t="shared" si="21"/>
        <v>-869.34607117643827</v>
      </c>
      <c r="BX13" s="69">
        <v>4297.767118862721</v>
      </c>
      <c r="BY13" s="69">
        <v>-5167.1131900391592</v>
      </c>
      <c r="BZ13" s="70">
        <f t="shared" si="22"/>
        <v>-8.8511916801165963E-2</v>
      </c>
      <c r="CA13" s="70">
        <f t="shared" si="23"/>
        <v>0.43757442319924977</v>
      </c>
      <c r="CB13" s="70">
        <f t="shared" si="24"/>
        <v>-0.52608634000041576</v>
      </c>
      <c r="CF13" s="69"/>
      <c r="CG13" s="69"/>
      <c r="CH13" s="69"/>
      <c r="CI13" s="69"/>
      <c r="CJ13" s="69"/>
      <c r="CK13" s="69"/>
      <c r="CL13" s="69"/>
      <c r="CN13" s="69"/>
      <c r="CO13" s="69"/>
      <c r="CP13" s="69"/>
      <c r="CQ13" s="69"/>
      <c r="CR13" s="69"/>
      <c r="CS13" s="69"/>
      <c r="CT13" s="69"/>
      <c r="CU13" s="69"/>
      <c r="CV13" s="69"/>
      <c r="CW13" s="69"/>
      <c r="CX13" s="69"/>
      <c r="DC13" s="69"/>
      <c r="DD13" s="69"/>
      <c r="DE13" s="69"/>
      <c r="DF13" s="69"/>
      <c r="DG13" s="69"/>
      <c r="DH13" s="69"/>
      <c r="DI13" s="69"/>
      <c r="DJ13" s="69"/>
      <c r="DK13" s="69"/>
      <c r="DL13" s="69"/>
      <c r="DM13" s="69"/>
      <c r="DV13" s="70">
        <v>0.48</v>
      </c>
      <c r="DW13" s="71">
        <f t="shared" si="25"/>
        <v>-2.9999999999999971E-2</v>
      </c>
      <c r="DZ13" s="84"/>
      <c r="EA13" s="84"/>
      <c r="EB13" s="84"/>
      <c r="EN13" s="68">
        <f t="shared" si="26"/>
        <v>0.66217422626393907</v>
      </c>
      <c r="EO13" s="68">
        <v>0.52150458233333297</v>
      </c>
    </row>
    <row r="14" spans="1:152" s="68" customFormat="1" x14ac:dyDescent="0.2">
      <c r="A14" s="67">
        <v>1979</v>
      </c>
      <c r="B14" s="69">
        <f t="shared" si="0"/>
        <v>10490.603991778094</v>
      </c>
      <c r="C14" s="69">
        <v>9840.7439913022899</v>
      </c>
      <c r="D14" s="81">
        <v>0.23285646788208286</v>
      </c>
      <c r="E14" s="69">
        <f t="shared" si="1"/>
        <v>11686.145341992093</v>
      </c>
      <c r="F14" s="69">
        <v>11036.285341516288</v>
      </c>
      <c r="G14" s="69">
        <v>-354.42421364605127</v>
      </c>
      <c r="H14" s="70">
        <f t="shared" si="2"/>
        <v>-3.4087611488967891E-2</v>
      </c>
      <c r="I14" s="95">
        <v>0</v>
      </c>
      <c r="J14" s="70"/>
      <c r="K14" s="70"/>
      <c r="L14" s="70"/>
      <c r="M14" s="70"/>
      <c r="N14" s="70"/>
      <c r="O14" s="70"/>
      <c r="P14" s="70"/>
      <c r="Q14" s="69">
        <v>447.57886343205121</v>
      </c>
      <c r="R14" s="69">
        <v>1288.6959999999999</v>
      </c>
      <c r="S14" s="69">
        <f t="shared" si="3"/>
        <v>0</v>
      </c>
      <c r="T14" s="69">
        <v>-340.5</v>
      </c>
      <c r="U14" s="69">
        <v>309.36000047580455</v>
      </c>
      <c r="V14" s="69">
        <v>1183.9139399424212</v>
      </c>
      <c r="W14" s="69"/>
      <c r="X14" s="69">
        <v>5763.4712964072096</v>
      </c>
      <c r="Y14" s="94">
        <v>0.7</v>
      </c>
      <c r="Z14" s="69">
        <v>5085.9088102556325</v>
      </c>
      <c r="AA14" s="70">
        <f t="shared" si="4"/>
        <v>0.79325643813150959</v>
      </c>
      <c r="AB14" s="70"/>
      <c r="AD14" s="93">
        <f t="shared" si="5"/>
        <v>4034.4299074850464</v>
      </c>
      <c r="AE14" s="69"/>
      <c r="AG14" s="69">
        <v>1402.8565716080022</v>
      </c>
      <c r="AH14" s="96"/>
      <c r="AI14" s="80">
        <f t="shared" si="6"/>
        <v>0.13372505269548607</v>
      </c>
      <c r="AJ14" s="80"/>
      <c r="AK14" s="97">
        <v>0</v>
      </c>
      <c r="AL14" s="90"/>
      <c r="AM14" s="90"/>
      <c r="AN14" s="90"/>
      <c r="AO14" s="69">
        <v>178.703</v>
      </c>
      <c r="AP14" s="90"/>
      <c r="AQ14" s="76">
        <f t="shared" si="7"/>
        <v>0.25800674233409193</v>
      </c>
      <c r="AR14" s="76">
        <f t="shared" ref="AR14:AR50" si="29">(AG14-AK14)/AD14</f>
        <v>0.34772114122128961</v>
      </c>
      <c r="AS14" s="76">
        <f t="shared" si="9"/>
        <v>0.34772114122128961</v>
      </c>
      <c r="AT14" s="76">
        <f t="shared" si="10"/>
        <v>0</v>
      </c>
      <c r="AU14" s="76">
        <v>0.25456953642384106</v>
      </c>
      <c r="AV14" s="90"/>
      <c r="AW14" s="91">
        <f t="shared" si="11"/>
        <v>354.42421364605127</v>
      </c>
      <c r="AX14" s="90">
        <v>0</v>
      </c>
      <c r="AY14" s="76">
        <f t="shared" si="12"/>
        <v>0.25264465435678723</v>
      </c>
      <c r="AZ14" s="90"/>
      <c r="BA14" s="70">
        <f t="shared" si="13"/>
        <v>0.12004442273767431</v>
      </c>
      <c r="BB14" s="70">
        <f t="shared" si="14"/>
        <v>0.13372505269548607</v>
      </c>
      <c r="BC14" s="70">
        <f t="shared" si="15"/>
        <v>9.9940132978391827E-2</v>
      </c>
      <c r="BD14" s="71">
        <f t="shared" si="16"/>
        <v>0.12738508242162241</v>
      </c>
      <c r="BE14" s="71">
        <f t="shared" si="27"/>
        <v>0.12738508242162241</v>
      </c>
      <c r="BF14" s="71">
        <f t="shared" si="17"/>
        <v>1.5291868684694725E-2</v>
      </c>
      <c r="BG14" s="71">
        <f t="shared" si="18"/>
        <v>3.0334323761938481E-2</v>
      </c>
      <c r="BH14" s="71">
        <f t="shared" si="19"/>
        <v>1.7034576859450295E-2</v>
      </c>
      <c r="BI14" s="71">
        <f t="shared" si="28"/>
        <v>1.7034576859450295E-2</v>
      </c>
      <c r="BJ14" s="71">
        <f t="shared" si="20"/>
        <v>3.4911484743350235E-2</v>
      </c>
      <c r="BL14" s="69">
        <v>78488</v>
      </c>
      <c r="BM14" s="69">
        <v>2587.4319999999998</v>
      </c>
      <c r="BN14" s="69">
        <v>2248.1999999999998</v>
      </c>
      <c r="BP14" s="68">
        <v>45</v>
      </c>
      <c r="BW14" s="69">
        <f t="shared" si="21"/>
        <v>-1672.0552854117268</v>
      </c>
      <c r="BX14" s="69">
        <v>5014.5065950195776</v>
      </c>
      <c r="BY14" s="69">
        <v>-6686.5618804313044</v>
      </c>
      <c r="BZ14" s="70">
        <f t="shared" si="22"/>
        <v>-0.14308013775966763</v>
      </c>
      <c r="CA14" s="70">
        <f t="shared" si="23"/>
        <v>0.42909842794790826</v>
      </c>
      <c r="CB14" s="70">
        <f t="shared" si="24"/>
        <v>-0.57217856570757586</v>
      </c>
      <c r="CF14" s="69"/>
      <c r="CG14" s="69"/>
      <c r="CH14" s="69"/>
      <c r="CI14" s="69"/>
      <c r="CJ14" s="69"/>
      <c r="CK14" s="69"/>
      <c r="CL14" s="69"/>
      <c r="CN14" s="69"/>
      <c r="CO14" s="69"/>
      <c r="CP14" s="69"/>
      <c r="CQ14" s="69"/>
      <c r="CR14" s="69"/>
      <c r="CS14" s="69"/>
      <c r="CT14" s="69"/>
      <c r="CU14" s="69"/>
      <c r="CV14" s="69"/>
      <c r="CW14" s="69"/>
      <c r="CX14" s="69"/>
      <c r="DC14" s="69"/>
      <c r="DD14" s="69"/>
      <c r="DE14" s="69"/>
      <c r="DF14" s="69"/>
      <c r="DG14" s="69"/>
      <c r="DH14" s="69"/>
      <c r="DI14" s="69"/>
      <c r="DJ14" s="69"/>
      <c r="DK14" s="69"/>
      <c r="DL14" s="69"/>
      <c r="DM14" s="69"/>
      <c r="DV14" s="70">
        <v>0.46</v>
      </c>
      <c r="DW14" s="71">
        <f t="shared" si="25"/>
        <v>-1.0000000000000009E-2</v>
      </c>
      <c r="DZ14" s="84"/>
      <c r="EA14" s="84"/>
      <c r="EB14" s="84"/>
      <c r="EN14" s="68">
        <f t="shared" si="26"/>
        <v>0.62038751655031332</v>
      </c>
      <c r="EO14" s="68">
        <v>0.48859487408443097</v>
      </c>
    </row>
    <row r="15" spans="1:152" s="68" customFormat="1" x14ac:dyDescent="0.2">
      <c r="A15" s="67">
        <v>1980</v>
      </c>
      <c r="B15" s="69">
        <f t="shared" si="0"/>
        <v>12296.520089673691</v>
      </c>
      <c r="C15" s="69">
        <v>11384.138752396831</v>
      </c>
      <c r="D15" s="81">
        <v>0.26855695857480938</v>
      </c>
      <c r="E15" s="69">
        <f t="shared" si="1"/>
        <v>14009.617681107859</v>
      </c>
      <c r="F15" s="69">
        <v>13097.236343830999</v>
      </c>
      <c r="G15" s="69">
        <v>-433.33259143416484</v>
      </c>
      <c r="H15" s="70">
        <f t="shared" si="2"/>
        <v>-3.5037968630520978E-2</v>
      </c>
      <c r="I15" s="95">
        <v>0</v>
      </c>
      <c r="J15" s="70"/>
      <c r="K15" s="70"/>
      <c r="L15" s="70"/>
      <c r="M15" s="70"/>
      <c r="N15" s="70"/>
      <c r="O15" s="70"/>
      <c r="P15" s="70"/>
      <c r="Q15" s="69">
        <v>362.33800000000002</v>
      </c>
      <c r="R15" s="69">
        <v>1642.1030000000001</v>
      </c>
      <c r="S15" s="69">
        <f t="shared" si="3"/>
        <v>0</v>
      </c>
      <c r="T15" s="69">
        <v>-492.7</v>
      </c>
      <c r="U15" s="69">
        <v>419.68133727685927</v>
      </c>
      <c r="V15" s="69">
        <v>1500.6156457125271</v>
      </c>
      <c r="W15" s="69"/>
      <c r="X15" s="69">
        <v>7160.5431218125814</v>
      </c>
      <c r="Y15" s="94">
        <v>0.7</v>
      </c>
      <c r="Z15" s="69">
        <v>6313.6351467178338</v>
      </c>
      <c r="AA15" s="70">
        <f t="shared" si="4"/>
        <v>0.79389766256520389</v>
      </c>
      <c r="AB15" s="70"/>
      <c r="AD15" s="93">
        <f t="shared" si="5"/>
        <v>5012.3801852688066</v>
      </c>
      <c r="AE15" s="69"/>
      <c r="AG15" s="69">
        <v>1363.7013657954421</v>
      </c>
      <c r="AH15" s="96"/>
      <c r="AI15" s="80">
        <f t="shared" si="6"/>
        <v>0.11090140591407192</v>
      </c>
      <c r="AJ15" s="80"/>
      <c r="AK15" s="97">
        <v>0</v>
      </c>
      <c r="AL15" s="90"/>
      <c r="AM15" s="90"/>
      <c r="AN15" s="90"/>
      <c r="AO15" s="69">
        <v>183.80699999999999</v>
      </c>
      <c r="AP15" s="90"/>
      <c r="AQ15" s="76">
        <f t="shared" si="7"/>
        <v>0.21387765430444081</v>
      </c>
      <c r="AR15" s="76">
        <f t="shared" si="29"/>
        <v>0.27206662611174393</v>
      </c>
      <c r="AS15" s="76">
        <f t="shared" si="9"/>
        <v>0.27206662611174393</v>
      </c>
      <c r="AT15" s="76">
        <f t="shared" si="10"/>
        <v>0</v>
      </c>
      <c r="AU15" s="76">
        <v>0.20804020100502513</v>
      </c>
      <c r="AV15" s="90"/>
      <c r="AW15" s="91">
        <f t="shared" si="11"/>
        <v>433.33259143416484</v>
      </c>
      <c r="AX15" s="90">
        <v>0</v>
      </c>
      <c r="AY15" s="76">
        <f t="shared" si="12"/>
        <v>0.31776208655580795</v>
      </c>
      <c r="AZ15" s="90"/>
      <c r="BA15" s="70">
        <f t="shared" si="13"/>
        <v>9.7340369797129456E-2</v>
      </c>
      <c r="BB15" s="70">
        <f t="shared" si="14"/>
        <v>0.11090140591407192</v>
      </c>
      <c r="BC15" s="70">
        <f t="shared" si="15"/>
        <v>7.5661143768843808E-2</v>
      </c>
      <c r="BD15" s="71">
        <f t="shared" si="16"/>
        <v>0.13478537501704857</v>
      </c>
      <c r="BE15" s="71">
        <f t="shared" si="27"/>
        <v>0.13478537501704857</v>
      </c>
      <c r="BF15" s="71">
        <f t="shared" si="17"/>
        <v>1.312005824740428E-2</v>
      </c>
      <c r="BG15" s="71">
        <f t="shared" si="18"/>
        <v>2.7894907327415692E-2</v>
      </c>
      <c r="BH15" s="71">
        <f t="shared" si="19"/>
        <v>1.4947887586046111E-2</v>
      </c>
      <c r="BI15" s="71">
        <f t="shared" si="28"/>
        <v>1.4947887586046111E-2</v>
      </c>
      <c r="BJ15" s="71">
        <f t="shared" si="20"/>
        <v>3.2398219878028676E-2</v>
      </c>
      <c r="BL15" s="69">
        <v>78624</v>
      </c>
      <c r="BM15" s="69">
        <v>2818.5790000000002</v>
      </c>
      <c r="BN15" s="69">
        <v>2426.8000000000002</v>
      </c>
      <c r="BP15" s="68">
        <v>45</v>
      </c>
      <c r="BW15" s="69">
        <f t="shared" si="21"/>
        <v>-1633.2434519607295</v>
      </c>
      <c r="BX15" s="69">
        <v>5907.4763330980086</v>
      </c>
      <c r="BY15" s="69">
        <v>-7540.7197850587381</v>
      </c>
      <c r="BZ15" s="70">
        <f t="shared" si="22"/>
        <v>-0.11658015865509153</v>
      </c>
      <c r="CA15" s="70">
        <f t="shared" si="23"/>
        <v>0.42167291553318498</v>
      </c>
      <c r="CB15" s="70">
        <f t="shared" si="24"/>
        <v>-0.5382530741882765</v>
      </c>
      <c r="CF15" s="69"/>
      <c r="CG15" s="69"/>
      <c r="CH15" s="69"/>
      <c r="CI15" s="69"/>
      <c r="CJ15" s="69"/>
      <c r="CK15" s="69"/>
      <c r="CL15" s="69"/>
      <c r="CN15" s="69"/>
      <c r="CO15" s="69"/>
      <c r="CP15" s="69"/>
      <c r="CQ15" s="69"/>
      <c r="CR15" s="69"/>
      <c r="CS15" s="69"/>
      <c r="CT15" s="69"/>
      <c r="CU15" s="69"/>
      <c r="CV15" s="69"/>
      <c r="CW15" s="69"/>
      <c r="CX15" s="69"/>
      <c r="DC15" s="69"/>
      <c r="DD15" s="69"/>
      <c r="DE15" s="69"/>
      <c r="DF15" s="69"/>
      <c r="DG15" s="69"/>
      <c r="DH15" s="69"/>
      <c r="DI15" s="69"/>
      <c r="DJ15" s="69"/>
      <c r="DK15" s="69"/>
      <c r="DL15" s="69"/>
      <c r="DM15" s="69"/>
      <c r="DV15" s="70">
        <v>0.46</v>
      </c>
      <c r="DW15" s="71">
        <f t="shared" si="25"/>
        <v>-1.0000000000000009E-2</v>
      </c>
      <c r="DZ15" s="84"/>
      <c r="EA15" s="84"/>
      <c r="EB15" s="84"/>
      <c r="EN15" s="68">
        <f t="shared" si="26"/>
        <v>0.61791203867823696</v>
      </c>
      <c r="EO15" s="68">
        <v>0.48664527682958703</v>
      </c>
    </row>
    <row r="16" spans="1:152" s="68" customFormat="1" x14ac:dyDescent="0.2">
      <c r="A16" s="67">
        <v>1981</v>
      </c>
      <c r="B16" s="69">
        <f t="shared" si="0"/>
        <v>14673.782205281785</v>
      </c>
      <c r="C16" s="69">
        <v>13636.164429316887</v>
      </c>
      <c r="D16" s="81">
        <v>0.31787664889213646</v>
      </c>
      <c r="E16" s="69">
        <f t="shared" si="1"/>
        <v>16929.705394323028</v>
      </c>
      <c r="F16" s="69">
        <v>15892.087618358131</v>
      </c>
      <c r="G16" s="69">
        <v>-618.81418904124723</v>
      </c>
      <c r="H16" s="70">
        <f t="shared" si="2"/>
        <v>-4.1103873634723613E-2</v>
      </c>
      <c r="I16" s="95">
        <v>0</v>
      </c>
      <c r="J16" s="70"/>
      <c r="K16" s="70"/>
      <c r="L16" s="70"/>
      <c r="M16" s="70"/>
      <c r="N16" s="70"/>
      <c r="O16" s="70"/>
      <c r="P16" s="70"/>
      <c r="Q16" s="69">
        <v>237.70900000000003</v>
      </c>
      <c r="R16" s="69">
        <v>1874.818</v>
      </c>
      <c r="S16" s="69">
        <f t="shared" si="3"/>
        <v>0</v>
      </c>
      <c r="T16" s="69">
        <v>-584.79999999999995</v>
      </c>
      <c r="U16" s="69">
        <v>452.81777596489883</v>
      </c>
      <c r="V16" s="69">
        <v>1894.3710793969585</v>
      </c>
      <c r="W16" s="69"/>
      <c r="X16" s="69">
        <v>8485.4400402462179</v>
      </c>
      <c r="Y16" s="94">
        <v>0.7</v>
      </c>
      <c r="Z16" s="69">
        <v>7436.1164789666454</v>
      </c>
      <c r="AA16" s="70">
        <f t="shared" si="4"/>
        <v>0.79877823928300995</v>
      </c>
      <c r="AB16" s="70"/>
      <c r="AD16" s="93">
        <f t="shared" si="5"/>
        <v>5939.8080281723524</v>
      </c>
      <c r="AE16" s="69"/>
      <c r="AG16" s="69">
        <v>1917.6061874548507</v>
      </c>
      <c r="AH16" s="96"/>
      <c r="AI16" s="80">
        <f t="shared" si="6"/>
        <v>0.13068247576719613</v>
      </c>
      <c r="AJ16" s="80"/>
      <c r="AK16" s="97">
        <v>0</v>
      </c>
      <c r="AL16" s="90"/>
      <c r="AM16" s="90"/>
      <c r="AN16" s="90"/>
      <c r="AO16" s="69">
        <v>253.49100000000001</v>
      </c>
      <c r="AP16" s="90"/>
      <c r="AQ16" s="76">
        <f t="shared" si="7"/>
        <v>0.24405054065254997</v>
      </c>
      <c r="AR16" s="76">
        <f t="shared" si="29"/>
        <v>0.3228397581806845</v>
      </c>
      <c r="AS16" s="76">
        <f t="shared" si="9"/>
        <v>0.3228397581806845</v>
      </c>
      <c r="AT16" s="76">
        <f t="shared" si="10"/>
        <v>0</v>
      </c>
      <c r="AU16" s="76">
        <v>0.22812425895186153</v>
      </c>
      <c r="AV16" s="90"/>
      <c r="AW16" s="91">
        <f t="shared" si="11"/>
        <v>618.81418904124723</v>
      </c>
      <c r="AX16" s="90">
        <v>0</v>
      </c>
      <c r="AY16" s="76">
        <f t="shared" si="12"/>
        <v>0.32270139358622452</v>
      </c>
      <c r="AZ16" s="90"/>
      <c r="BA16" s="70">
        <f t="shared" si="13"/>
        <v>0.11326872752894294</v>
      </c>
      <c r="BB16" s="70">
        <f t="shared" si="14"/>
        <v>0.13068247576719613</v>
      </c>
      <c r="BC16" s="70">
        <f t="shared" si="15"/>
        <v>8.8511058719823912E-2</v>
      </c>
      <c r="BD16" s="71">
        <f t="shared" si="16"/>
        <v>0.13219137571538961</v>
      </c>
      <c r="BE16" s="71">
        <f t="shared" si="27"/>
        <v>0.13219137571538961</v>
      </c>
      <c r="BF16" s="71">
        <f t="shared" si="17"/>
        <v>1.4973148917582592E-2</v>
      </c>
      <c r="BG16" s="71">
        <f t="shared" si="18"/>
        <v>2.3934982134452502E-2</v>
      </c>
      <c r="BH16" s="71">
        <f t="shared" si="19"/>
        <v>1.7275096253558723E-2</v>
      </c>
      <c r="BI16" s="71">
        <f t="shared" si="28"/>
        <v>1.7275096253558723E-2</v>
      </c>
      <c r="BJ16" s="71">
        <f t="shared" si="20"/>
        <v>2.7910804158554056E-2</v>
      </c>
      <c r="BL16" s="69">
        <v>75976</v>
      </c>
      <c r="BM16" s="69">
        <v>3174.2660000000001</v>
      </c>
      <c r="BN16" s="69">
        <v>2722.1</v>
      </c>
      <c r="BP16" s="68">
        <v>45</v>
      </c>
      <c r="BW16" s="69">
        <f t="shared" si="21"/>
        <v>-2104.5540676473129</v>
      </c>
      <c r="BX16" s="69">
        <v>7008.4158092548669</v>
      </c>
      <c r="BY16" s="69">
        <v>-9112.9698769021797</v>
      </c>
      <c r="BZ16" s="70">
        <f t="shared" si="22"/>
        <v>-0.1243113225321112</v>
      </c>
      <c r="CA16" s="70">
        <f t="shared" si="23"/>
        <v>0.41397151610239902</v>
      </c>
      <c r="CB16" s="70">
        <f t="shared" si="24"/>
        <v>-0.53828283863451021</v>
      </c>
      <c r="CF16" s="69"/>
      <c r="CG16" s="69"/>
      <c r="CH16" s="69"/>
      <c r="CI16" s="69"/>
      <c r="CJ16" s="69"/>
      <c r="CK16" s="69"/>
      <c r="CL16" s="69"/>
      <c r="CN16" s="69"/>
      <c r="CO16" s="69"/>
      <c r="CP16" s="69"/>
      <c r="CQ16" s="69"/>
      <c r="CR16" s="69"/>
      <c r="CS16" s="69"/>
      <c r="CT16" s="69"/>
      <c r="CU16" s="69"/>
      <c r="CV16" s="69"/>
      <c r="CW16" s="69"/>
      <c r="CX16" s="69"/>
      <c r="DC16" s="69"/>
      <c r="DD16" s="69"/>
      <c r="DE16" s="69"/>
      <c r="DF16" s="69"/>
      <c r="DG16" s="69"/>
      <c r="DH16" s="69"/>
      <c r="DI16" s="69"/>
      <c r="DJ16" s="69"/>
      <c r="DK16" s="69"/>
      <c r="DL16" s="69"/>
      <c r="DM16" s="69"/>
      <c r="DV16" s="70">
        <v>0.46</v>
      </c>
      <c r="DW16" s="71">
        <f t="shared" si="25"/>
        <v>-1.0000000000000009E-2</v>
      </c>
      <c r="DZ16" s="84"/>
      <c r="EA16" s="84"/>
      <c r="EB16" s="84"/>
      <c r="EN16" s="68">
        <f t="shared" si="26"/>
        <v>0.7888858135663932</v>
      </c>
      <c r="EO16" s="68">
        <v>0.62129806687560296</v>
      </c>
    </row>
    <row r="17" spans="1:145" s="68" customFormat="1" x14ac:dyDescent="0.2">
      <c r="A17" s="67">
        <v>1982</v>
      </c>
      <c r="B17" s="69">
        <f t="shared" si="0"/>
        <v>17071.905412089385</v>
      </c>
      <c r="C17" s="69">
        <v>15722.752128272723</v>
      </c>
      <c r="D17" s="81">
        <v>0.37154689626305759</v>
      </c>
      <c r="E17" s="69">
        <f t="shared" si="1"/>
        <v>20201.826782594275</v>
      </c>
      <c r="F17" s="69">
        <v>18852.673498777618</v>
      </c>
      <c r="G17" s="69">
        <v>-1173.9483705049015</v>
      </c>
      <c r="H17" s="70">
        <f t="shared" si="2"/>
        <v>-6.5219514130145498E-2</v>
      </c>
      <c r="I17" s="95">
        <v>0</v>
      </c>
      <c r="J17" s="70"/>
      <c r="K17" s="70"/>
      <c r="L17" s="70"/>
      <c r="M17" s="70"/>
      <c r="N17" s="70"/>
      <c r="O17" s="70"/>
      <c r="P17" s="70"/>
      <c r="Q17" s="69">
        <v>245.89800000000002</v>
      </c>
      <c r="R17" s="69">
        <v>2201.8710000000001</v>
      </c>
      <c r="S17" s="69">
        <f t="shared" si="3"/>
        <v>0</v>
      </c>
      <c r="T17" s="69">
        <v>-705.1</v>
      </c>
      <c r="U17" s="69">
        <v>644.05328381666004</v>
      </c>
      <c r="V17" s="69">
        <v>2357.0603918353781</v>
      </c>
      <c r="W17" s="69"/>
      <c r="X17" s="69">
        <v>9681.7346561915656</v>
      </c>
      <c r="Y17" s="94">
        <v>0.7</v>
      </c>
      <c r="Z17" s="69">
        <v>8483.8074877099571</v>
      </c>
      <c r="AA17" s="70">
        <f t="shared" si="4"/>
        <v>0.79884111811257952</v>
      </c>
      <c r="AB17" s="70"/>
      <c r="AD17" s="93">
        <f t="shared" si="5"/>
        <v>6777.2142593340959</v>
      </c>
      <c r="AE17" s="69"/>
      <c r="AG17" s="69">
        <v>2148.686667051953</v>
      </c>
      <c r="AH17" s="96"/>
      <c r="AI17" s="80">
        <f t="shared" si="6"/>
        <v>0.12586097539706206</v>
      </c>
      <c r="AJ17" s="80"/>
      <c r="AK17" s="97">
        <v>0</v>
      </c>
      <c r="AL17" s="90"/>
      <c r="AM17" s="90"/>
      <c r="AN17" s="90"/>
      <c r="AO17" s="69">
        <v>294.32499999999999</v>
      </c>
      <c r="AP17" s="90"/>
      <c r="AQ17" s="76">
        <f t="shared" si="7"/>
        <v>0.24072490662541118</v>
      </c>
      <c r="AR17" s="76">
        <f t="shared" si="29"/>
        <v>0.3170457041538296</v>
      </c>
      <c r="AS17" s="76">
        <f t="shared" si="9"/>
        <v>0.31704570415382949</v>
      </c>
      <c r="AT17" s="76">
        <f t="shared" si="10"/>
        <v>0</v>
      </c>
      <c r="AU17" s="76">
        <v>0.23835967535241354</v>
      </c>
      <c r="AV17" s="90"/>
      <c r="AW17" s="91">
        <f t="shared" si="11"/>
        <v>1173.9483705049015</v>
      </c>
      <c r="AX17" s="90">
        <v>0</v>
      </c>
      <c r="AY17" s="76">
        <f t="shared" si="12"/>
        <v>0.54635624100352675</v>
      </c>
      <c r="AZ17" s="90"/>
      <c r="BA17" s="70">
        <f t="shared" si="13"/>
        <v>0.10636100834718787</v>
      </c>
      <c r="BB17" s="70">
        <f t="shared" si="14"/>
        <v>0.12586097539706206</v>
      </c>
      <c r="BC17" s="70">
        <f t="shared" si="15"/>
        <v>5.7096045990085872E-2</v>
      </c>
      <c r="BD17" s="71">
        <f t="shared" si="16"/>
        <v>0.13697902282040061</v>
      </c>
      <c r="BE17" s="71">
        <f t="shared" si="27"/>
        <v>0.13697902282040061</v>
      </c>
      <c r="BF17" s="71">
        <f t="shared" si="17"/>
        <v>1.4569226989590265E-2</v>
      </c>
      <c r="BG17" s="71">
        <f t="shared" si="18"/>
        <v>1.9254693923280188E-2</v>
      </c>
      <c r="BH17" s="71">
        <f t="shared" si="19"/>
        <v>1.7240313421112045E-2</v>
      </c>
      <c r="BI17" s="71">
        <f t="shared" si="28"/>
        <v>1.7240313421112045E-2</v>
      </c>
      <c r="BJ17" s="71">
        <f t="shared" si="20"/>
        <v>2.2629207153921981E-2</v>
      </c>
      <c r="BL17" s="69">
        <v>64276</v>
      </c>
      <c r="BM17" s="69">
        <v>3338.1989999999996</v>
      </c>
      <c r="BN17" s="69">
        <v>2840.4</v>
      </c>
      <c r="BP17" s="68">
        <v>50</v>
      </c>
      <c r="BW17" s="69">
        <f t="shared" si="21"/>
        <v>-1307.891686285393</v>
      </c>
      <c r="BX17" s="69">
        <v>8191.555285411725</v>
      </c>
      <c r="BY17" s="69">
        <v>-9499.446971697118</v>
      </c>
      <c r="BZ17" s="70">
        <f t="shared" si="22"/>
        <v>-6.4741258320869355E-2</v>
      </c>
      <c r="CA17" s="70">
        <f t="shared" si="23"/>
        <v>0.40548586885565718</v>
      </c>
      <c r="CB17" s="70">
        <f t="shared" si="24"/>
        <v>-0.47022712717652654</v>
      </c>
      <c r="CF17" s="69"/>
      <c r="CG17" s="69"/>
      <c r="CH17" s="69"/>
      <c r="CI17" s="69"/>
      <c r="CJ17" s="69"/>
      <c r="CK17" s="69"/>
      <c r="CL17" s="69"/>
      <c r="CN17" s="69"/>
      <c r="CO17" s="69"/>
      <c r="CP17" s="69"/>
      <c r="CQ17" s="69"/>
      <c r="CR17" s="69"/>
      <c r="CS17" s="69"/>
      <c r="CT17" s="69"/>
      <c r="CU17" s="69"/>
      <c r="CV17" s="69"/>
      <c r="CW17" s="69"/>
      <c r="CX17" s="69"/>
      <c r="DC17" s="69"/>
      <c r="DD17" s="69"/>
      <c r="DE17" s="69"/>
      <c r="DF17" s="69"/>
      <c r="DG17" s="69"/>
      <c r="DH17" s="69"/>
      <c r="DI17" s="69"/>
      <c r="DJ17" s="69"/>
      <c r="DK17" s="69"/>
      <c r="DL17" s="69"/>
      <c r="DM17" s="69"/>
      <c r="DV17" s="70">
        <v>0.46</v>
      </c>
      <c r="DW17" s="71">
        <f t="shared" si="25"/>
        <v>3.999999999999998E-2</v>
      </c>
      <c r="DZ17" s="84"/>
      <c r="EA17" s="84"/>
      <c r="EB17" s="84"/>
      <c r="EN17" s="68">
        <f t="shared" si="26"/>
        <v>0.89460873789299911</v>
      </c>
      <c r="EO17" s="68">
        <v>0.70456163604996203</v>
      </c>
    </row>
    <row r="18" spans="1:145" s="68" customFormat="1" x14ac:dyDescent="0.2">
      <c r="A18" s="67">
        <v>1983</v>
      </c>
      <c r="B18" s="69">
        <f t="shared" si="0"/>
        <v>18575.636082549965</v>
      </c>
      <c r="C18" s="69">
        <v>17150.615341118199</v>
      </c>
      <c r="D18" s="81">
        <v>0.4125316011404484</v>
      </c>
      <c r="E18" s="69">
        <f t="shared" si="1"/>
        <v>22204.550464309585</v>
      </c>
      <c r="F18" s="69">
        <v>20779.529722877818</v>
      </c>
      <c r="G18" s="69">
        <v>-1492.8833817596203</v>
      </c>
      <c r="H18" s="70">
        <f t="shared" si="2"/>
        <v>-7.558402444360815E-2</v>
      </c>
      <c r="I18" s="95">
        <v>0</v>
      </c>
      <c r="J18" s="70"/>
      <c r="K18" s="70"/>
      <c r="L18" s="70"/>
      <c r="M18" s="70"/>
      <c r="N18" s="70"/>
      <c r="O18" s="70"/>
      <c r="P18" s="70"/>
      <c r="Q18" s="69">
        <v>317.21100000000007</v>
      </c>
      <c r="R18" s="69">
        <v>2453.2420000000002</v>
      </c>
      <c r="S18" s="69">
        <f t="shared" si="3"/>
        <v>0</v>
      </c>
      <c r="T18" s="69">
        <v>-857.6</v>
      </c>
      <c r="U18" s="69">
        <v>567.42074143176796</v>
      </c>
      <c r="V18" s="69">
        <v>2724.0659154404211</v>
      </c>
      <c r="W18" s="69"/>
      <c r="X18" s="69">
        <v>10601.523769118277</v>
      </c>
      <c r="Y18" s="94">
        <v>0.7</v>
      </c>
      <c r="Z18" s="69">
        <v>9297.2085995144025</v>
      </c>
      <c r="AA18" s="70">
        <f t="shared" si="4"/>
        <v>0.7982037359869929</v>
      </c>
      <c r="AB18" s="70"/>
      <c r="AD18" s="93">
        <f t="shared" si="5"/>
        <v>7421.0666383827938</v>
      </c>
      <c r="AE18" s="69"/>
      <c r="AG18" s="69">
        <v>2559.5401798478952</v>
      </c>
      <c r="AH18" s="96"/>
      <c r="AI18" s="80">
        <f t="shared" si="6"/>
        <v>0.1377901767925104</v>
      </c>
      <c r="AJ18" s="80"/>
      <c r="AK18" s="97">
        <v>0</v>
      </c>
      <c r="AL18" s="90"/>
      <c r="AM18" s="90"/>
      <c r="AN18" s="90"/>
      <c r="AO18" s="69">
        <v>272.81599999999997</v>
      </c>
      <c r="AP18" s="90"/>
      <c r="AQ18" s="76">
        <f t="shared" si="7"/>
        <v>0.25645135876634378</v>
      </c>
      <c r="AR18" s="76">
        <f t="shared" si="29"/>
        <v>0.34490192644404993</v>
      </c>
      <c r="AS18" s="76">
        <f t="shared" si="9"/>
        <v>0.34490192644404993</v>
      </c>
      <c r="AT18" s="76">
        <f t="shared" si="10"/>
        <v>0</v>
      </c>
      <c r="AU18" s="76">
        <v>0.23436609009693973</v>
      </c>
      <c r="AV18" s="90"/>
      <c r="AW18" s="91">
        <f t="shared" si="11"/>
        <v>1492.8833817596203</v>
      </c>
      <c r="AX18" s="90">
        <v>0</v>
      </c>
      <c r="AY18" s="76">
        <f t="shared" si="12"/>
        <v>0.5832623349746896</v>
      </c>
      <c r="AZ18" s="90"/>
      <c r="BA18" s="70">
        <f t="shared" si="13"/>
        <v>0.11527097492750255</v>
      </c>
      <c r="BB18" s="70">
        <f t="shared" si="14"/>
        <v>0.1377901767925104</v>
      </c>
      <c r="BC18" s="70">
        <f t="shared" si="15"/>
        <v>5.74223565399355E-2</v>
      </c>
      <c r="BD18" s="71">
        <f t="shared" si="16"/>
        <v>0.10658789502425882</v>
      </c>
      <c r="BE18" s="71">
        <f t="shared" si="27"/>
        <v>0.10658789502425882</v>
      </c>
      <c r="BF18" s="71">
        <f t="shared" si="17"/>
        <v>1.2286490574916611E-2</v>
      </c>
      <c r="BG18" s="71">
        <f t="shared" si="18"/>
        <v>1.4311556140023388E-2</v>
      </c>
      <c r="BH18" s="71">
        <f t="shared" si="19"/>
        <v>1.4686764899334162E-2</v>
      </c>
      <c r="BI18" s="71">
        <f t="shared" si="28"/>
        <v>1.4686764899334162E-2</v>
      </c>
      <c r="BJ18" s="71">
        <f t="shared" si="20"/>
        <v>1.6759026302891684E-2</v>
      </c>
      <c r="BL18" s="69">
        <v>51291</v>
      </c>
      <c r="BM18" s="69">
        <v>3583.8870000000002</v>
      </c>
      <c r="BN18" s="69">
        <v>3060.5</v>
      </c>
      <c r="BP18" s="68">
        <v>50</v>
      </c>
      <c r="BW18" s="69">
        <f t="shared" si="21"/>
        <v>-631.6592586259394</v>
      </c>
      <c r="BX18" s="69">
        <v>9869.2644996470099</v>
      </c>
      <c r="BY18" s="69">
        <v>-10500.923758272949</v>
      </c>
      <c r="BZ18" s="70">
        <f t="shared" si="22"/>
        <v>-2.8447288750170149E-2</v>
      </c>
      <c r="CA18" s="70">
        <f t="shared" si="23"/>
        <v>0.44447035824978043</v>
      </c>
      <c r="CB18" s="70">
        <f t="shared" si="24"/>
        <v>-0.47291764699995059</v>
      </c>
      <c r="CF18" s="69"/>
      <c r="CG18" s="69"/>
      <c r="CH18" s="69"/>
      <c r="CI18" s="69"/>
      <c r="CJ18" s="69"/>
      <c r="CK18" s="69"/>
      <c r="CL18" s="69">
        <v>1090</v>
      </c>
      <c r="CN18" s="69">
        <v>31</v>
      </c>
      <c r="CO18" s="88">
        <f t="shared" ref="CO18:CO49" si="30">CN18*EN18</f>
        <v>31.673636179727609</v>
      </c>
      <c r="CP18" s="85">
        <f t="shared" ref="CP18:CP49" si="31">CO18/AO18</f>
        <v>0.11609889515177853</v>
      </c>
      <c r="CQ18" s="85"/>
      <c r="CR18" s="69">
        <v>561</v>
      </c>
      <c r="CS18" s="69">
        <v>477</v>
      </c>
      <c r="CT18" s="69">
        <v>241</v>
      </c>
      <c r="CU18" s="69">
        <v>216</v>
      </c>
      <c r="CV18" s="69">
        <f t="shared" ref="CV18:CV49" si="32">CR18-CT18</f>
        <v>320</v>
      </c>
      <c r="CW18" s="70">
        <f t="shared" ref="CW18:CW49" si="33">CV18*EN18/E18</f>
        <v>1.4724624320418673E-2</v>
      </c>
      <c r="CX18" s="69">
        <f t="shared" ref="CX18:CX49" si="34">CS18-CU18</f>
        <v>261</v>
      </c>
      <c r="CY18" s="70">
        <f t="shared" ref="CY18:CY49" si="35">CX18*EN18/E18</f>
        <v>1.2009771711341479E-2</v>
      </c>
      <c r="CZ18" s="69">
        <f t="shared" ref="CZ18:CZ49" si="36">CV18-CX18</f>
        <v>59</v>
      </c>
      <c r="DA18" s="70">
        <f t="shared" ref="DA18:DA49" si="37">CZ18*EN18/E18</f>
        <v>2.7148526090771926E-3</v>
      </c>
      <c r="DB18" s="70"/>
      <c r="DC18" s="69">
        <v>1</v>
      </c>
      <c r="DD18" s="69">
        <v>0</v>
      </c>
      <c r="DE18" s="77">
        <f t="shared" ref="DE18:DF20" si="38">DE19*CT18/CT19</f>
        <v>33.673972602739724</v>
      </c>
      <c r="DF18" s="77">
        <f t="shared" si="38"/>
        <v>31.930434782608696</v>
      </c>
      <c r="DG18" s="69"/>
      <c r="DH18" s="69">
        <f t="shared" ref="DH18:DH49" si="39">DD18+CS18</f>
        <v>477</v>
      </c>
      <c r="DI18" s="69">
        <f t="shared" ref="DI18:DI49" si="40">DF18+CU18</f>
        <v>247.9304347826087</v>
      </c>
      <c r="DJ18" s="69">
        <f t="shared" ref="DJ18:DJ49" si="41">DH18-DI18</f>
        <v>229.0695652173913</v>
      </c>
      <c r="DK18" s="70">
        <f t="shared" ref="DK18:DK49" si="42">DJ18*EN18/E18</f>
        <v>1.0540510284586659E-2</v>
      </c>
      <c r="DL18" s="69">
        <f t="shared" ref="DL18:DL49" si="43">CZ18+DC18-DE18</f>
        <v>26.326027397260276</v>
      </c>
      <c r="DM18" s="70">
        <f t="shared" ref="DM18:DM49" si="44">DL18*EN18/E18</f>
        <v>1.211377697730334E-3</v>
      </c>
      <c r="DN18" s="70"/>
      <c r="DV18" s="70">
        <v>0.46</v>
      </c>
      <c r="DW18" s="71">
        <f t="shared" si="25"/>
        <v>3.999999999999998E-2</v>
      </c>
      <c r="DZ18" s="84"/>
      <c r="EA18" s="84"/>
      <c r="EB18" s="84"/>
      <c r="EN18" s="68">
        <f t="shared" si="26"/>
        <v>1.0217301993460519</v>
      </c>
      <c r="EO18" s="68">
        <v>0.80467792271777405</v>
      </c>
    </row>
    <row r="19" spans="1:145" s="68" customFormat="1" x14ac:dyDescent="0.2">
      <c r="A19" s="67">
        <v>1984</v>
      </c>
      <c r="B19" s="69">
        <f t="shared" si="0"/>
        <v>20349.935436559746</v>
      </c>
      <c r="C19" s="69">
        <v>18843.232018449751</v>
      </c>
      <c r="D19" s="81">
        <v>0.44267178516255745</v>
      </c>
      <c r="E19" s="69">
        <f t="shared" si="1"/>
        <v>24519.217877552823</v>
      </c>
      <c r="F19" s="69">
        <v>23012.514459442828</v>
      </c>
      <c r="G19" s="69">
        <v>-2106.8746794244917</v>
      </c>
      <c r="H19" s="70">
        <f t="shared" si="2"/>
        <v>-9.6201875973592366E-2</v>
      </c>
      <c r="I19" s="95">
        <v>0</v>
      </c>
      <c r="J19" s="70"/>
      <c r="K19" s="70"/>
      <c r="L19" s="70"/>
      <c r="M19" s="70"/>
      <c r="N19" s="70"/>
      <c r="O19" s="70"/>
      <c r="P19" s="70"/>
      <c r="Q19" s="69">
        <v>556.25300000000004</v>
      </c>
      <c r="R19" s="69">
        <v>2618.6607615685834</v>
      </c>
      <c r="S19" s="69">
        <f t="shared" si="3"/>
        <v>0</v>
      </c>
      <c r="T19" s="69">
        <v>-933.4</v>
      </c>
      <c r="U19" s="69">
        <v>573.3034181099938</v>
      </c>
      <c r="V19" s="69">
        <v>3108.2077651752461</v>
      </c>
      <c r="W19" s="69"/>
      <c r="X19" s="69">
        <v>11517.886389507148</v>
      </c>
      <c r="Y19" s="94">
        <v>0.7</v>
      </c>
      <c r="Z19" s="69">
        <v>10065.4285752794</v>
      </c>
      <c r="AA19" s="70">
        <f t="shared" si="4"/>
        <v>0.80101114546244745</v>
      </c>
      <c r="AB19" s="70"/>
      <c r="AD19" s="93">
        <f t="shared" si="5"/>
        <v>8062.5204726550028</v>
      </c>
      <c r="AE19" s="69"/>
      <c r="AG19" s="69">
        <v>3260.5508628856446</v>
      </c>
      <c r="AH19" s="96"/>
      <c r="AI19" s="80">
        <f t="shared" si="6"/>
        <v>0.16022413796104193</v>
      </c>
      <c r="AJ19" s="80"/>
      <c r="AK19" s="97">
        <v>0</v>
      </c>
      <c r="AL19" s="90"/>
      <c r="AM19" s="90"/>
      <c r="AN19" s="90"/>
      <c r="AO19" s="69">
        <v>266.17500000000001</v>
      </c>
      <c r="AP19" s="90"/>
      <c r="AQ19" s="76">
        <f t="shared" si="7"/>
        <v>0.28795640036740627</v>
      </c>
      <c r="AR19" s="76">
        <f t="shared" si="29"/>
        <v>0.40440838245858607</v>
      </c>
      <c r="AS19" s="76">
        <f t="shared" si="9"/>
        <v>0.40440838245858601</v>
      </c>
      <c r="AT19" s="76">
        <f t="shared" si="10"/>
        <v>0</v>
      </c>
      <c r="AU19" s="76">
        <v>0.19833708643686127</v>
      </c>
      <c r="AV19" s="90"/>
      <c r="AW19" s="91">
        <f t="shared" si="11"/>
        <v>2106.8746794244917</v>
      </c>
      <c r="AX19" s="90">
        <v>0</v>
      </c>
      <c r="AY19" s="76">
        <f t="shared" si="12"/>
        <v>0.64617138883086478</v>
      </c>
      <c r="AZ19" s="90"/>
      <c r="BA19" s="70">
        <f t="shared" si="13"/>
        <v>0.13297939922752008</v>
      </c>
      <c r="BB19" s="70">
        <f t="shared" si="14"/>
        <v>0.16022413796104193</v>
      </c>
      <c r="BC19" s="70">
        <f t="shared" si="15"/>
        <v>5.6691884210527371E-2</v>
      </c>
      <c r="BD19" s="71">
        <f t="shared" si="16"/>
        <v>8.1634978625798979E-2</v>
      </c>
      <c r="BE19" s="71">
        <f t="shared" si="27"/>
        <v>8.1634978625798979E-2</v>
      </c>
      <c r="BF19" s="71">
        <f t="shared" si="17"/>
        <v>1.0855770413610192E-2</v>
      </c>
      <c r="BG19" s="71">
        <f t="shared" si="18"/>
        <v>1.8424186573687003E-2</v>
      </c>
      <c r="BH19" s="71">
        <f t="shared" si="19"/>
        <v>1.3079894077786723E-2</v>
      </c>
      <c r="BI19" s="71">
        <f t="shared" si="28"/>
        <v>1.3079894077786723E-2</v>
      </c>
      <c r="BJ19" s="71">
        <f t="shared" si="20"/>
        <v>2.1409407665505229E-2</v>
      </c>
      <c r="BL19" s="69">
        <v>73734</v>
      </c>
      <c r="BM19" s="69">
        <v>4002.0219999999999</v>
      </c>
      <c r="BN19" s="69">
        <v>3444</v>
      </c>
      <c r="BP19" s="68">
        <v>50</v>
      </c>
      <c r="BW19" s="69">
        <f t="shared" si="21"/>
        <v>-197.17862003079063</v>
      </c>
      <c r="BX19" s="69">
        <v>12435.773713882301</v>
      </c>
      <c r="BY19" s="69">
        <v>-12632.952333913092</v>
      </c>
      <c r="BZ19" s="70">
        <f t="shared" si="22"/>
        <v>-8.0417989274978591E-3</v>
      </c>
      <c r="CA19" s="70">
        <f t="shared" si="23"/>
        <v>0.50718476323289119</v>
      </c>
      <c r="CB19" s="70">
        <f t="shared" si="24"/>
        <v>-0.51522656216038909</v>
      </c>
      <c r="CF19" s="69"/>
      <c r="CG19" s="69"/>
      <c r="CH19" s="69"/>
      <c r="CI19" s="69"/>
      <c r="CJ19" s="69"/>
      <c r="CK19" s="69"/>
      <c r="CL19" s="69">
        <v>1306</v>
      </c>
      <c r="CN19" s="69">
        <v>21</v>
      </c>
      <c r="CO19" s="88">
        <f t="shared" si="30"/>
        <v>24.599427463990217</v>
      </c>
      <c r="CP19" s="85">
        <f t="shared" si="31"/>
        <v>9.2418249136809308E-2</v>
      </c>
      <c r="CQ19" s="85"/>
      <c r="CR19" s="69">
        <v>772</v>
      </c>
      <c r="CS19" s="69">
        <v>687</v>
      </c>
      <c r="CT19" s="69">
        <v>312</v>
      </c>
      <c r="CU19" s="69">
        <v>256</v>
      </c>
      <c r="CV19" s="69">
        <f t="shared" si="32"/>
        <v>460</v>
      </c>
      <c r="CW19" s="70">
        <f t="shared" si="33"/>
        <v>2.1976418835344468E-2</v>
      </c>
      <c r="CX19" s="69">
        <f t="shared" si="34"/>
        <v>431</v>
      </c>
      <c r="CY19" s="70">
        <f t="shared" si="35"/>
        <v>2.0590948952246665E-2</v>
      </c>
      <c r="CZ19" s="69">
        <f t="shared" si="36"/>
        <v>29</v>
      </c>
      <c r="DA19" s="70">
        <f t="shared" si="37"/>
        <v>1.3854698830978033E-3</v>
      </c>
      <c r="DB19" s="70"/>
      <c r="DC19" s="69">
        <v>2</v>
      </c>
      <c r="DD19" s="69">
        <v>0</v>
      </c>
      <c r="DE19" s="77">
        <f t="shared" si="38"/>
        <v>43.594520547945201</v>
      </c>
      <c r="DF19" s="77">
        <f t="shared" si="38"/>
        <v>37.843478260869567</v>
      </c>
      <c r="DG19" s="69"/>
      <c r="DH19" s="69">
        <f t="shared" si="39"/>
        <v>687</v>
      </c>
      <c r="DI19" s="69">
        <f t="shared" si="40"/>
        <v>293.84347826086957</v>
      </c>
      <c r="DJ19" s="69">
        <f t="shared" si="41"/>
        <v>393.15652173913043</v>
      </c>
      <c r="DK19" s="70">
        <f t="shared" si="42"/>
        <v>1.8782983455622484E-2</v>
      </c>
      <c r="DL19" s="69">
        <f t="shared" si="43"/>
        <v>-12.594520547945201</v>
      </c>
      <c r="DM19" s="70">
        <f t="shared" si="44"/>
        <v>-6.0170099693912147E-4</v>
      </c>
      <c r="DN19" s="70"/>
      <c r="DV19" s="70">
        <v>0.46</v>
      </c>
      <c r="DW19" s="71">
        <f t="shared" si="25"/>
        <v>3.999999999999998E-2</v>
      </c>
      <c r="DZ19" s="84"/>
      <c r="EA19" s="84"/>
      <c r="EB19" s="84"/>
      <c r="EN19" s="68">
        <f t="shared" si="26"/>
        <v>1.1714013078090579</v>
      </c>
      <c r="EO19" s="68">
        <v>0.92255349958333299</v>
      </c>
    </row>
    <row r="20" spans="1:145" s="68" customFormat="1" x14ac:dyDescent="0.2">
      <c r="A20" s="67">
        <v>1985</v>
      </c>
      <c r="B20" s="69">
        <f t="shared" si="0"/>
        <v>21899.611036002643</v>
      </c>
      <c r="C20" s="69">
        <v>20377.539113805251</v>
      </c>
      <c r="D20" s="81">
        <v>0.47168264124608977</v>
      </c>
      <c r="E20" s="69">
        <f t="shared" si="1"/>
        <v>26520.08581621098</v>
      </c>
      <c r="F20" s="69">
        <v>24998.013894013584</v>
      </c>
      <c r="G20" s="69">
        <v>-2577.2476378554534</v>
      </c>
      <c r="H20" s="70">
        <f t="shared" si="2"/>
        <v>-0.10883312680887579</v>
      </c>
      <c r="I20" s="95">
        <v>0</v>
      </c>
      <c r="J20" s="70"/>
      <c r="K20" s="70"/>
      <c r="L20" s="70"/>
      <c r="M20" s="70"/>
      <c r="N20" s="70"/>
      <c r="O20" s="70"/>
      <c r="P20" s="70"/>
      <c r="Q20" s="69">
        <v>796.13099999999986</v>
      </c>
      <c r="R20" s="69">
        <v>2839.3581423528753</v>
      </c>
      <c r="S20" s="69">
        <f t="shared" si="3"/>
        <v>0</v>
      </c>
      <c r="T20" s="69">
        <v>-1037.5999999999999</v>
      </c>
      <c r="U20" s="69">
        <v>484.47192219739554</v>
      </c>
      <c r="V20" s="69">
        <v>3311.307424927083</v>
      </c>
      <c r="W20" s="69"/>
      <c r="X20" s="69">
        <v>12360.532903708248</v>
      </c>
      <c r="Y20" s="94">
        <v>0.7</v>
      </c>
      <c r="Z20" s="69">
        <v>10782.265734950775</v>
      </c>
      <c r="AA20" s="70">
        <f t="shared" si="4"/>
        <v>0.80246334539400721</v>
      </c>
      <c r="AB20" s="70"/>
      <c r="AD20" s="93">
        <f t="shared" si="5"/>
        <v>8652.3730325957731</v>
      </c>
      <c r="AE20" s="69"/>
      <c r="AG20" s="69">
        <v>3909.0545850484064</v>
      </c>
      <c r="AH20" s="96"/>
      <c r="AI20" s="80">
        <f t="shared" si="6"/>
        <v>0.1784988134548133</v>
      </c>
      <c r="AJ20" s="80"/>
      <c r="AK20" s="97">
        <v>0</v>
      </c>
      <c r="AL20" s="90"/>
      <c r="AM20" s="90"/>
      <c r="AN20" s="90"/>
      <c r="AO20" s="69">
        <v>276.19299999999998</v>
      </c>
      <c r="AP20" s="90"/>
      <c r="AQ20" s="76">
        <f t="shared" si="7"/>
        <v>0.31119508896883857</v>
      </c>
      <c r="AR20" s="76">
        <f t="shared" si="29"/>
        <v>0.45178988126401459</v>
      </c>
      <c r="AS20" s="76">
        <f t="shared" si="9"/>
        <v>0.45178988126401465</v>
      </c>
      <c r="AT20" s="76">
        <f t="shared" si="10"/>
        <v>0</v>
      </c>
      <c r="AU20" s="76">
        <v>0.21783481408358016</v>
      </c>
      <c r="AV20" s="90"/>
      <c r="AW20" s="91">
        <f t="shared" si="11"/>
        <v>2577.2476378554534</v>
      </c>
      <c r="AX20" s="90">
        <v>0</v>
      </c>
      <c r="AY20" s="76">
        <f t="shared" si="12"/>
        <v>0.65930203372269847</v>
      </c>
      <c r="AZ20" s="90"/>
      <c r="BA20" s="70">
        <f t="shared" si="13"/>
        <v>0.14739977133327795</v>
      </c>
      <c r="BB20" s="70">
        <f t="shared" si="14"/>
        <v>0.1784988134548133</v>
      </c>
      <c r="BC20" s="70">
        <f t="shared" si="15"/>
        <v>6.0814182726966322E-2</v>
      </c>
      <c r="BD20" s="71">
        <f t="shared" si="16"/>
        <v>7.0654679793011863E-2</v>
      </c>
      <c r="BE20" s="71">
        <f t="shared" si="27"/>
        <v>7.0654679793011863E-2</v>
      </c>
      <c r="BF20" s="71">
        <f t="shared" si="17"/>
        <v>1.0414483645115921E-2</v>
      </c>
      <c r="BG20" s="71">
        <f t="shared" si="18"/>
        <v>1.8760426274281029E-2</v>
      </c>
      <c r="BH20" s="71">
        <f t="shared" si="19"/>
        <v>1.261177650808239E-2</v>
      </c>
      <c r="BI20" s="71">
        <f t="shared" si="28"/>
        <v>1.261177650808239E-2</v>
      </c>
      <c r="BJ20" s="71">
        <f t="shared" si="20"/>
        <v>2.1873948211280605E-2</v>
      </c>
      <c r="BL20" s="69">
        <v>80588</v>
      </c>
      <c r="BM20" s="69">
        <v>4295.6379999999999</v>
      </c>
      <c r="BN20" s="69">
        <v>3684.2</v>
      </c>
      <c r="BP20" s="68">
        <v>50</v>
      </c>
      <c r="BW20" s="69">
        <f t="shared" si="21"/>
        <v>289.54247628095618</v>
      </c>
      <c r="BX20" s="69">
        <v>13667.813190039158</v>
      </c>
      <c r="BY20" s="69">
        <v>-13378.270713758202</v>
      </c>
      <c r="BZ20" s="70">
        <f t="shared" si="22"/>
        <v>1.0917855933330617E-2</v>
      </c>
      <c r="CA20" s="70">
        <f t="shared" si="23"/>
        <v>0.51537590356078</v>
      </c>
      <c r="CB20" s="70">
        <f t="shared" si="24"/>
        <v>-0.50445804762744928</v>
      </c>
      <c r="CF20" s="69"/>
      <c r="CG20" s="69"/>
      <c r="CH20" s="69"/>
      <c r="CI20" s="69"/>
      <c r="CJ20" s="69"/>
      <c r="CK20" s="69"/>
      <c r="CL20" s="69">
        <v>1483</v>
      </c>
      <c r="CN20" s="69">
        <v>23</v>
      </c>
      <c r="CO20" s="88">
        <f t="shared" si="30"/>
        <v>27.615717577343986</v>
      </c>
      <c r="CP20" s="85">
        <f t="shared" si="31"/>
        <v>9.9987029277874478E-2</v>
      </c>
      <c r="CQ20" s="85"/>
      <c r="CR20" s="69">
        <v>798</v>
      </c>
      <c r="CS20" s="69">
        <v>708</v>
      </c>
      <c r="CT20" s="69">
        <v>393</v>
      </c>
      <c r="CU20" s="69">
        <v>362</v>
      </c>
      <c r="CV20" s="69">
        <f t="shared" si="32"/>
        <v>405</v>
      </c>
      <c r="CW20" s="70">
        <f t="shared" si="33"/>
        <v>1.8336168646128304E-2</v>
      </c>
      <c r="CX20" s="69">
        <f t="shared" si="34"/>
        <v>346</v>
      </c>
      <c r="CY20" s="70">
        <f t="shared" si="35"/>
        <v>1.5664973707556526E-2</v>
      </c>
      <c r="CZ20" s="69">
        <f t="shared" si="36"/>
        <v>59</v>
      </c>
      <c r="DA20" s="70">
        <f t="shared" si="37"/>
        <v>2.6711949385717776E-3</v>
      </c>
      <c r="DB20" s="70"/>
      <c r="DC20" s="69">
        <v>3</v>
      </c>
      <c r="DD20" s="69">
        <v>2</v>
      </c>
      <c r="DE20" s="77">
        <f t="shared" si="38"/>
        <v>54.912328767123284</v>
      </c>
      <c r="DF20" s="77">
        <f t="shared" si="38"/>
        <v>53.513043478260869</v>
      </c>
      <c r="DG20" s="69"/>
      <c r="DH20" s="69">
        <f t="shared" si="39"/>
        <v>710</v>
      </c>
      <c r="DI20" s="69">
        <f t="shared" si="40"/>
        <v>415.5130434782609</v>
      </c>
      <c r="DJ20" s="69">
        <f t="shared" si="41"/>
        <v>294.4869565217391</v>
      </c>
      <c r="DK20" s="70">
        <f t="shared" si="42"/>
        <v>1.333274691078435E-2</v>
      </c>
      <c r="DL20" s="69">
        <f t="shared" si="43"/>
        <v>7.0876712328767155</v>
      </c>
      <c r="DM20" s="70">
        <f t="shared" si="44"/>
        <v>3.2089070378849276E-4</v>
      </c>
      <c r="DN20" s="70"/>
      <c r="DO20" s="69">
        <v>1341.8000000000002</v>
      </c>
      <c r="DQ20" s="69">
        <v>901.10000000000014</v>
      </c>
      <c r="DS20" s="69">
        <f t="shared" ref="DS20:DS51" si="45">DO20-DQ20</f>
        <v>440.70000000000005</v>
      </c>
      <c r="DT20" s="70">
        <f t="shared" ref="DT20:DT51" si="46">DS20*EN20/E20</f>
        <v>1.9952467956416656E-2</v>
      </c>
      <c r="DU20" s="70">
        <f t="shared" ref="DU20:DU50" si="47">-DT20/BZ20</f>
        <v>-1.8275078988269748</v>
      </c>
      <c r="DV20" s="70">
        <v>0.46</v>
      </c>
      <c r="DW20" s="71">
        <f t="shared" si="25"/>
        <v>3.999999999999998E-2</v>
      </c>
      <c r="DX20" s="70"/>
      <c r="DY20" s="70"/>
      <c r="DZ20" s="83"/>
      <c r="EA20" s="83"/>
      <c r="EB20" s="83"/>
      <c r="EC20" s="70"/>
      <c r="ED20" s="70"/>
      <c r="EE20" s="70"/>
      <c r="EF20" s="70"/>
      <c r="EG20" s="70"/>
      <c r="EH20" s="70"/>
      <c r="EI20" s="70"/>
      <c r="EJ20" s="70"/>
      <c r="EK20" s="70"/>
      <c r="EL20" s="70"/>
      <c r="EM20" s="70"/>
      <c r="EN20" s="68">
        <f t="shared" si="26"/>
        <v>1.2006833729279993</v>
      </c>
      <c r="EO20" s="68">
        <v>0.94561499991666698</v>
      </c>
    </row>
    <row r="21" spans="1:145" s="68" customFormat="1" x14ac:dyDescent="0.2">
      <c r="A21" s="67">
        <v>1986</v>
      </c>
      <c r="B21" s="69">
        <f t="shared" si="0"/>
        <v>23406.294975584678</v>
      </c>
      <c r="C21" s="69">
        <v>21891.969029739728</v>
      </c>
      <c r="D21" s="81">
        <v>0.50024983452426774</v>
      </c>
      <c r="E21" s="69">
        <f t="shared" si="1"/>
        <v>28138.885634678838</v>
      </c>
      <c r="F21" s="69">
        <v>26624.559688833884</v>
      </c>
      <c r="G21" s="69">
        <v>-2509.1434783799577</v>
      </c>
      <c r="H21" s="70">
        <f t="shared" si="2"/>
        <v>-9.9926866517074109E-2</v>
      </c>
      <c r="I21" s="95">
        <v>0</v>
      </c>
      <c r="J21" s="70"/>
      <c r="K21" s="70"/>
      <c r="L21" s="70"/>
      <c r="M21" s="70"/>
      <c r="N21" s="70"/>
      <c r="O21" s="70"/>
      <c r="P21" s="70"/>
      <c r="Q21" s="69">
        <v>805.6400000000001</v>
      </c>
      <c r="R21" s="69">
        <v>3029.0871807142021</v>
      </c>
      <c r="S21" s="69">
        <f t="shared" si="3"/>
        <v>0</v>
      </c>
      <c r="T21" s="69">
        <v>-1020.4</v>
      </c>
      <c r="U21" s="69">
        <v>493.92594584495055</v>
      </c>
      <c r="V21" s="69">
        <v>3546.0299569017679</v>
      </c>
      <c r="W21" s="69"/>
      <c r="X21" s="69">
        <v>13216.006281988128</v>
      </c>
      <c r="Y21" s="94">
        <v>0.69999999999999984</v>
      </c>
      <c r="Z21" s="69">
        <v>11503.888069388646</v>
      </c>
      <c r="AA21" s="70">
        <f t="shared" si="4"/>
        <v>0.80418066844797864</v>
      </c>
      <c r="AB21" s="70"/>
      <c r="AD21" s="93">
        <f t="shared" si="5"/>
        <v>9251.204397391688</v>
      </c>
      <c r="AE21" s="69"/>
      <c r="AG21" s="69">
        <v>4226.6266768223541</v>
      </c>
      <c r="AH21" s="96"/>
      <c r="AI21" s="80">
        <f t="shared" si="6"/>
        <v>0.18057649368390799</v>
      </c>
      <c r="AJ21" s="80"/>
      <c r="AK21" s="97">
        <v>0</v>
      </c>
      <c r="AL21" s="90"/>
      <c r="AM21" s="90"/>
      <c r="AN21" s="90"/>
      <c r="AO21" s="69">
        <v>327.529</v>
      </c>
      <c r="AP21" s="90"/>
      <c r="AQ21" s="76">
        <f t="shared" si="7"/>
        <v>0.31359843090100675</v>
      </c>
      <c r="AR21" s="76">
        <f t="shared" si="29"/>
        <v>0.45687312648870043</v>
      </c>
      <c r="AS21" s="76">
        <f t="shared" si="9"/>
        <v>0.45687312648870032</v>
      </c>
      <c r="AT21" s="76">
        <f t="shared" si="10"/>
        <v>0</v>
      </c>
      <c r="AU21" s="76">
        <v>0.24223784417106037</v>
      </c>
      <c r="AV21" s="90"/>
      <c r="AW21" s="91">
        <f t="shared" si="11"/>
        <v>2509.1434783799577</v>
      </c>
      <c r="AX21" s="90">
        <v>0</v>
      </c>
      <c r="AY21" s="76">
        <f t="shared" si="12"/>
        <v>0.59365155009771819</v>
      </c>
      <c r="AZ21" s="90"/>
      <c r="BA21" s="70">
        <f t="shared" si="13"/>
        <v>0.15020590124625929</v>
      </c>
      <c r="BB21" s="70">
        <f t="shared" si="14"/>
        <v>0.18057649368390799</v>
      </c>
      <c r="BC21" s="70">
        <f t="shared" si="15"/>
        <v>7.3376978297245196E-2</v>
      </c>
      <c r="BD21" s="71">
        <f t="shared" si="16"/>
        <v>7.7491821502967836E-2</v>
      </c>
      <c r="BE21" s="71">
        <f t="shared" si="27"/>
        <v>7.7491821502967836E-2</v>
      </c>
      <c r="BF21" s="71">
        <f t="shared" si="17"/>
        <v>1.163972888806754E-2</v>
      </c>
      <c r="BG21" s="71">
        <f t="shared" si="18"/>
        <v>1.846231972329563E-2</v>
      </c>
      <c r="BH21" s="71">
        <f t="shared" si="19"/>
        <v>1.3993201416185198E-2</v>
      </c>
      <c r="BI21" s="71">
        <f t="shared" si="28"/>
        <v>1.3993201416185198E-2</v>
      </c>
      <c r="BJ21" s="71">
        <f t="shared" si="20"/>
        <v>2.1653760199573827E-2</v>
      </c>
      <c r="BL21" s="69">
        <v>83328</v>
      </c>
      <c r="BM21" s="69">
        <v>4513.4089999999997</v>
      </c>
      <c r="BN21" s="69">
        <v>3848.2</v>
      </c>
      <c r="BP21" s="68">
        <v>50</v>
      </c>
      <c r="BW21" s="69">
        <f t="shared" si="21"/>
        <v>443.12619215708219</v>
      </c>
      <c r="BX21" s="69">
        <v>13177.3</v>
      </c>
      <c r="BY21" s="69">
        <v>-12734.173807842917</v>
      </c>
      <c r="BZ21" s="70">
        <f t="shared" si="22"/>
        <v>1.5747823062721645E-2</v>
      </c>
      <c r="CA21" s="70">
        <f t="shared" si="23"/>
        <v>0.46829501960660702</v>
      </c>
      <c r="CB21" s="70">
        <f t="shared" si="24"/>
        <v>-0.45254719654388537</v>
      </c>
      <c r="CF21" s="69"/>
      <c r="CG21" s="69"/>
      <c r="CH21" s="69"/>
      <c r="CI21" s="69"/>
      <c r="CJ21" s="69"/>
      <c r="CK21" s="69"/>
      <c r="CL21" s="69">
        <v>1124</v>
      </c>
      <c r="CN21" s="69">
        <v>34</v>
      </c>
      <c r="CO21" s="88">
        <f t="shared" si="30"/>
        <v>32.081663620565031</v>
      </c>
      <c r="CP21" s="85">
        <f t="shared" si="31"/>
        <v>9.7950604742068736E-2</v>
      </c>
      <c r="CQ21" s="85"/>
      <c r="CR21" s="69">
        <v>804</v>
      </c>
      <c r="CS21" s="69">
        <v>731</v>
      </c>
      <c r="CT21" s="69">
        <v>365</v>
      </c>
      <c r="CU21" s="69">
        <v>345</v>
      </c>
      <c r="CV21" s="69">
        <f t="shared" si="32"/>
        <v>439</v>
      </c>
      <c r="CW21" s="70">
        <f t="shared" si="33"/>
        <v>1.4720941597328088E-2</v>
      </c>
      <c r="CX21" s="69">
        <f t="shared" si="34"/>
        <v>386</v>
      </c>
      <c r="CY21" s="70">
        <f t="shared" si="35"/>
        <v>1.2943698078744056E-2</v>
      </c>
      <c r="CZ21" s="69">
        <f t="shared" si="36"/>
        <v>53</v>
      </c>
      <c r="DA21" s="70">
        <f t="shared" si="37"/>
        <v>1.7772435185840288E-3</v>
      </c>
      <c r="DB21" s="70"/>
      <c r="DC21" s="69">
        <v>11</v>
      </c>
      <c r="DD21" s="69">
        <v>2</v>
      </c>
      <c r="DE21" s="69">
        <v>51</v>
      </c>
      <c r="DF21" s="69">
        <v>51</v>
      </c>
      <c r="DG21" s="69"/>
      <c r="DH21" s="69">
        <f t="shared" si="39"/>
        <v>733</v>
      </c>
      <c r="DI21" s="69">
        <f t="shared" si="40"/>
        <v>396</v>
      </c>
      <c r="DJ21" s="69">
        <f t="shared" si="41"/>
        <v>337</v>
      </c>
      <c r="DK21" s="70">
        <f t="shared" si="42"/>
        <v>1.1300586146468259E-2</v>
      </c>
      <c r="DL21" s="69">
        <f t="shared" si="43"/>
        <v>13</v>
      </c>
      <c r="DM21" s="70">
        <f t="shared" si="44"/>
        <v>4.3592765550174291E-4</v>
      </c>
      <c r="DN21" s="70"/>
      <c r="DO21" s="69">
        <v>1433.9</v>
      </c>
      <c r="DQ21" s="69">
        <v>1002.9999999999999</v>
      </c>
      <c r="DS21" s="69">
        <f t="shared" si="45"/>
        <v>430.9000000000002</v>
      </c>
      <c r="DT21" s="70">
        <f t="shared" si="46"/>
        <v>1.4449325135053931E-2</v>
      </c>
      <c r="DU21" s="70">
        <f t="shared" si="47"/>
        <v>-0.91754429024913753</v>
      </c>
      <c r="DV21" s="70">
        <v>0.46</v>
      </c>
      <c r="DW21" s="71">
        <f t="shared" si="25"/>
        <v>3.999999999999998E-2</v>
      </c>
      <c r="DX21" s="70"/>
      <c r="DY21" s="70"/>
      <c r="DZ21" s="83"/>
      <c r="EA21" s="83"/>
      <c r="EB21" s="83"/>
      <c r="EC21" s="70"/>
      <c r="ED21" s="70"/>
      <c r="EE21" s="70"/>
      <c r="EF21" s="70"/>
      <c r="EG21" s="70"/>
      <c r="EH21" s="70"/>
      <c r="EI21" s="70"/>
      <c r="EJ21" s="70"/>
      <c r="EK21" s="70"/>
      <c r="EL21" s="70"/>
      <c r="EM21" s="70"/>
      <c r="EN21" s="68">
        <f t="shared" si="26"/>
        <v>0.94357834178132449</v>
      </c>
      <c r="EO21" s="68">
        <v>0.74312833316666704</v>
      </c>
    </row>
    <row r="22" spans="1:145" s="68" customFormat="1" x14ac:dyDescent="0.2">
      <c r="A22" s="67">
        <v>1987</v>
      </c>
      <c r="B22" s="69">
        <f t="shared" si="0"/>
        <v>24645.948260264002</v>
      </c>
      <c r="C22" s="69">
        <v>23178.776820186162</v>
      </c>
      <c r="D22" s="81">
        <v>0.51578493289672955</v>
      </c>
      <c r="E22" s="69">
        <f t="shared" si="1"/>
        <v>29917.88342542556</v>
      </c>
      <c r="F22" s="69">
        <v>28450.71198534772</v>
      </c>
      <c r="G22" s="69">
        <v>-2583.0503277692924</v>
      </c>
      <c r="H22" s="70">
        <f t="shared" si="2"/>
        <v>-9.6990268822496645E-2</v>
      </c>
      <c r="I22" s="95">
        <v>0</v>
      </c>
      <c r="J22" s="70"/>
      <c r="K22" s="70"/>
      <c r="L22" s="70"/>
      <c r="M22" s="70"/>
      <c r="N22" s="70"/>
      <c r="O22" s="70"/>
      <c r="P22" s="70"/>
      <c r="Q22" s="69">
        <v>596.94200000000001</v>
      </c>
      <c r="R22" s="69">
        <v>3285.8268373922629</v>
      </c>
      <c r="S22" s="69">
        <f t="shared" si="3"/>
        <v>0</v>
      </c>
      <c r="T22" s="69">
        <v>-1041.5597970450654</v>
      </c>
      <c r="U22" s="69">
        <v>425.61164303277474</v>
      </c>
      <c r="V22" s="69">
        <v>3494.6963449875611</v>
      </c>
      <c r="W22" s="69"/>
      <c r="X22" s="69">
        <v>13916.629590993167</v>
      </c>
      <c r="Y22" s="94">
        <v>0.7</v>
      </c>
      <c r="Z22" s="69">
        <v>12124.915869791455</v>
      </c>
      <c r="AA22" s="70">
        <f t="shared" si="4"/>
        <v>0.80343986039243087</v>
      </c>
      <c r="AB22" s="70"/>
      <c r="AD22" s="93">
        <f t="shared" si="5"/>
        <v>9741.6407136952166</v>
      </c>
      <c r="AE22" s="69"/>
      <c r="AG22" s="69">
        <v>4741.4619416981686</v>
      </c>
      <c r="AH22" s="96"/>
      <c r="AI22" s="80">
        <f t="shared" si="6"/>
        <v>0.19238301937615848</v>
      </c>
      <c r="AJ22" s="80"/>
      <c r="AK22" s="97">
        <v>0</v>
      </c>
      <c r="AL22" s="90"/>
      <c r="AM22" s="90"/>
      <c r="AN22" s="90"/>
      <c r="AO22" s="69">
        <v>324.697</v>
      </c>
      <c r="AP22" s="90"/>
      <c r="AQ22" s="76">
        <f t="shared" si="7"/>
        <v>0.32737888106679192</v>
      </c>
      <c r="AR22" s="76">
        <f t="shared" si="29"/>
        <v>0.48672108539503184</v>
      </c>
      <c r="AS22" s="76">
        <f t="shared" si="9"/>
        <v>0.48672108539503195</v>
      </c>
      <c r="AT22" s="76">
        <f t="shared" si="10"/>
        <v>0</v>
      </c>
      <c r="AU22" s="76">
        <v>0.24970843592069455</v>
      </c>
      <c r="AV22" s="90"/>
      <c r="AW22" s="91">
        <f t="shared" si="11"/>
        <v>2583.0503277692924</v>
      </c>
      <c r="AX22" s="90">
        <v>0</v>
      </c>
      <c r="AY22" s="76">
        <f t="shared" si="12"/>
        <v>0.544779302150038</v>
      </c>
      <c r="AZ22" s="90"/>
      <c r="BA22" s="70">
        <f t="shared" si="13"/>
        <v>0.15848253281409144</v>
      </c>
      <c r="BB22" s="70">
        <f t="shared" si="14"/>
        <v>0.19238301937615848</v>
      </c>
      <c r="BC22" s="70">
        <f t="shared" si="15"/>
        <v>8.7576732334897628E-2</v>
      </c>
      <c r="BD22" s="71">
        <f t="shared" si="16"/>
        <v>6.8480355635567716E-2</v>
      </c>
      <c r="BE22" s="71">
        <f t="shared" si="27"/>
        <v>6.8480355635567716E-2</v>
      </c>
      <c r="BF22" s="71">
        <f t="shared" si="17"/>
        <v>1.0852940209134512E-2</v>
      </c>
      <c r="BG22" s="71">
        <f t="shared" si="18"/>
        <v>2.2085240975829534E-2</v>
      </c>
      <c r="BH22" s="71">
        <f t="shared" si="19"/>
        <v>1.3174457585123646E-2</v>
      </c>
      <c r="BI22" s="71">
        <f t="shared" si="28"/>
        <v>1.3174457585123646E-2</v>
      </c>
      <c r="BJ22" s="71">
        <f t="shared" si="20"/>
        <v>2.5894591182753935E-2</v>
      </c>
      <c r="BL22" s="69">
        <v>106665</v>
      </c>
      <c r="BM22" s="69">
        <v>4829.6959999999999</v>
      </c>
      <c r="BN22" s="69">
        <v>4119.2</v>
      </c>
      <c r="BP22" s="68">
        <v>50</v>
      </c>
      <c r="BW22" s="69">
        <f t="shared" si="21"/>
        <v>1345.8498590590716</v>
      </c>
      <c r="BX22" s="69">
        <v>15052.7</v>
      </c>
      <c r="BY22" s="69">
        <v>-13706.850140940929</v>
      </c>
      <c r="BZ22" s="70">
        <f t="shared" si="22"/>
        <v>4.4984795211659524E-2</v>
      </c>
      <c r="CA22" s="70">
        <f t="shared" si="23"/>
        <v>0.50313385428888802</v>
      </c>
      <c r="CB22" s="70">
        <f t="shared" si="24"/>
        <v>-0.45814905907722847</v>
      </c>
      <c r="CF22" s="69"/>
      <c r="CG22" s="69"/>
      <c r="CH22" s="69"/>
      <c r="CI22" s="69"/>
      <c r="CJ22" s="69"/>
      <c r="CK22" s="69"/>
      <c r="CL22" s="69">
        <v>2373</v>
      </c>
      <c r="CN22" s="69">
        <v>57</v>
      </c>
      <c r="CO22" s="69">
        <f t="shared" si="30"/>
        <v>48.702391170749323</v>
      </c>
      <c r="CP22" s="85">
        <f t="shared" si="31"/>
        <v>0.14999335124977847</v>
      </c>
      <c r="CQ22" s="85"/>
      <c r="CR22" s="69">
        <v>1090</v>
      </c>
      <c r="CS22" s="69">
        <v>960</v>
      </c>
      <c r="CT22" s="69">
        <v>473</v>
      </c>
      <c r="CU22" s="69">
        <v>439</v>
      </c>
      <c r="CV22" s="69">
        <f t="shared" si="32"/>
        <v>617</v>
      </c>
      <c r="CW22" s="70">
        <f t="shared" si="33"/>
        <v>1.7620966571367032E-2</v>
      </c>
      <c r="CX22" s="69">
        <f t="shared" si="34"/>
        <v>521</v>
      </c>
      <c r="CY22" s="70">
        <f t="shared" si="35"/>
        <v>1.4879292680198091E-2</v>
      </c>
      <c r="CZ22" s="69">
        <f t="shared" si="36"/>
        <v>96</v>
      </c>
      <c r="DA22" s="70">
        <f t="shared" si="37"/>
        <v>2.7416738911689381E-3</v>
      </c>
      <c r="DB22" s="70"/>
      <c r="DC22" s="69">
        <v>82</v>
      </c>
      <c r="DD22" s="69">
        <v>5</v>
      </c>
      <c r="DE22" s="77">
        <f>DE23*CT22/CT23</f>
        <v>10.732576985413289</v>
      </c>
      <c r="DF22" s="77">
        <f>DF23*CU22/CU23</f>
        <v>1.4982935153583619</v>
      </c>
      <c r="DG22" s="69"/>
      <c r="DH22" s="69">
        <f t="shared" si="39"/>
        <v>965</v>
      </c>
      <c r="DI22" s="69">
        <f t="shared" si="40"/>
        <v>440.49829351535834</v>
      </c>
      <c r="DJ22" s="69">
        <f t="shared" si="41"/>
        <v>524.50170648464166</v>
      </c>
      <c r="DK22" s="70">
        <f t="shared" si="42"/>
        <v>1.497929827648433E-2</v>
      </c>
      <c r="DL22" s="69">
        <f t="shared" si="43"/>
        <v>167.26742301458671</v>
      </c>
      <c r="DM22" s="70">
        <f t="shared" si="44"/>
        <v>4.7770075679396118E-3</v>
      </c>
      <c r="DN22" s="70"/>
      <c r="DO22" s="69">
        <v>1810.5</v>
      </c>
      <c r="DQ22" s="69">
        <v>1111.7000000000003</v>
      </c>
      <c r="DS22" s="69">
        <f t="shared" si="45"/>
        <v>698.79999999999973</v>
      </c>
      <c r="DT22" s="70">
        <f t="shared" si="46"/>
        <v>1.9957101199467218E-2</v>
      </c>
      <c r="DU22" s="70">
        <f t="shared" si="47"/>
        <v>-0.44364103705632907</v>
      </c>
      <c r="DV22" s="70">
        <v>0.4</v>
      </c>
      <c r="DW22" s="71">
        <f t="shared" si="25"/>
        <v>9.9999999999999978E-2</v>
      </c>
      <c r="DX22" s="70"/>
      <c r="DY22" s="70"/>
      <c r="DZ22" s="83"/>
      <c r="EA22" s="83"/>
      <c r="EB22" s="83"/>
      <c r="EC22" s="70"/>
      <c r="ED22" s="70"/>
      <c r="EE22" s="70"/>
      <c r="EF22" s="70"/>
      <c r="EG22" s="70"/>
      <c r="EH22" s="70"/>
      <c r="EI22" s="70"/>
      <c r="EJ22" s="70"/>
      <c r="EK22" s="70"/>
      <c r="EL22" s="70"/>
      <c r="EM22" s="70"/>
      <c r="EN22" s="68">
        <f t="shared" si="26"/>
        <v>0.85442791527630391</v>
      </c>
      <c r="EO22" s="68">
        <v>0.67291666666666705</v>
      </c>
    </row>
    <row r="23" spans="1:145" s="68" customFormat="1" x14ac:dyDescent="0.2">
      <c r="A23" s="67">
        <v>1988</v>
      </c>
      <c r="B23" s="69">
        <f t="shared" si="0"/>
        <v>26094.796235983384</v>
      </c>
      <c r="C23" s="69">
        <v>24543.160849204764</v>
      </c>
      <c r="D23" s="81">
        <v>0.53489805789395828</v>
      </c>
      <c r="E23" s="69">
        <f t="shared" si="1"/>
        <v>31940.939180693684</v>
      </c>
      <c r="F23" s="69">
        <v>30389.303793915064</v>
      </c>
      <c r="G23" s="69">
        <v>-3199.0866859055086</v>
      </c>
      <c r="H23" s="70">
        <f t="shared" si="2"/>
        <v>-0.11218582614493175</v>
      </c>
      <c r="I23" s="95">
        <v>0</v>
      </c>
      <c r="J23" s="70"/>
      <c r="K23" s="70"/>
      <c r="L23" s="70"/>
      <c r="M23" s="70"/>
      <c r="N23" s="70"/>
      <c r="O23" s="70"/>
      <c r="P23" s="70"/>
      <c r="Q23" s="69">
        <v>777.92154034465784</v>
      </c>
      <c r="R23" s="69">
        <v>3424.9777991494566</v>
      </c>
      <c r="S23" s="69">
        <f t="shared" si="3"/>
        <v>0</v>
      </c>
      <c r="T23" s="69">
        <v>-1225.1557689279853</v>
      </c>
      <c r="U23" s="69">
        <v>326.47961785063853</v>
      </c>
      <c r="V23" s="69">
        <v>3710.3784223318048</v>
      </c>
      <c r="W23" s="69"/>
      <c r="X23" s="69">
        <v>14789.783452670872</v>
      </c>
      <c r="Y23" s="94">
        <v>0.7</v>
      </c>
      <c r="Z23" s="69">
        <v>12914.387838231016</v>
      </c>
      <c r="AA23" s="70">
        <f t="shared" si="4"/>
        <v>0.80165227702250275</v>
      </c>
      <c r="AB23" s="70"/>
      <c r="AD23" s="93">
        <f t="shared" si="5"/>
        <v>10352.84841686961</v>
      </c>
      <c r="AE23" s="69"/>
      <c r="AG23" s="69">
        <v>5284.0633897237576</v>
      </c>
      <c r="AH23" s="96"/>
      <c r="AI23" s="80">
        <f t="shared" si="6"/>
        <v>0.20249490902087619</v>
      </c>
      <c r="AJ23" s="80"/>
      <c r="AK23" s="97">
        <v>0</v>
      </c>
      <c r="AL23" s="90"/>
      <c r="AM23" s="90"/>
      <c r="AN23" s="90"/>
      <c r="AO23" s="69">
        <v>425.197</v>
      </c>
      <c r="AP23" s="90"/>
      <c r="AQ23" s="76">
        <f t="shared" si="7"/>
        <v>0.33792243987049347</v>
      </c>
      <c r="AR23" s="76">
        <f t="shared" si="29"/>
        <v>0.51039705952939074</v>
      </c>
      <c r="AS23" s="76">
        <f t="shared" si="9"/>
        <v>0.51039705952939063</v>
      </c>
      <c r="AT23" s="76">
        <f t="shared" si="10"/>
        <v>0</v>
      </c>
      <c r="AU23" s="76">
        <v>0.25274104216118454</v>
      </c>
      <c r="AV23" s="90"/>
      <c r="AW23" s="91">
        <f t="shared" si="11"/>
        <v>3199.0866859055086</v>
      </c>
      <c r="AX23" s="90">
        <v>0</v>
      </c>
      <c r="AY23" s="76">
        <f t="shared" si="12"/>
        <v>0.60542170862805489</v>
      </c>
      <c r="AZ23" s="90"/>
      <c r="BA23" s="70">
        <f t="shared" si="13"/>
        <v>0.16543231117379437</v>
      </c>
      <c r="BB23" s="70">
        <f t="shared" si="14"/>
        <v>0.20249490902087619</v>
      </c>
      <c r="BC23" s="70">
        <f t="shared" si="15"/>
        <v>7.9900095212974809E-2</v>
      </c>
      <c r="BD23" s="71">
        <f t="shared" si="16"/>
        <v>8.0467808320942302E-2</v>
      </c>
      <c r="BE23" s="71">
        <f t="shared" si="27"/>
        <v>8.0467808320942302E-2</v>
      </c>
      <c r="BF23" s="71">
        <f t="shared" si="17"/>
        <v>1.3311975505623366E-2</v>
      </c>
      <c r="BG23" s="71">
        <f t="shared" si="18"/>
        <v>2.2479588670546204E-2</v>
      </c>
      <c r="BH23" s="71">
        <f t="shared" si="19"/>
        <v>1.6294321525058518E-2</v>
      </c>
      <c r="BI23" s="71">
        <f t="shared" si="28"/>
        <v>1.6294321525058518E-2</v>
      </c>
      <c r="BJ23" s="71">
        <f t="shared" si="20"/>
        <v>2.6280767347665466E-2</v>
      </c>
      <c r="BL23" s="69">
        <v>118090</v>
      </c>
      <c r="BM23" s="69">
        <v>5253.2099999999991</v>
      </c>
      <c r="BN23" s="69">
        <v>4493.3999999999996</v>
      </c>
      <c r="BP23" s="68">
        <v>47</v>
      </c>
      <c r="BW23" s="69">
        <f t="shared" si="21"/>
        <v>1907.1057930530133</v>
      </c>
      <c r="BX23" s="69">
        <v>17348.939708772876</v>
      </c>
      <c r="BY23" s="69">
        <v>-15441.833915719862</v>
      </c>
      <c r="BZ23" s="70">
        <f t="shared" si="22"/>
        <v>5.9707254763683978E-2</v>
      </c>
      <c r="CA23" s="70">
        <f t="shared" si="23"/>
        <v>0.54315684365534356</v>
      </c>
      <c r="CB23" s="70">
        <f t="shared" si="24"/>
        <v>-0.48344958889165957</v>
      </c>
      <c r="CF23" s="69"/>
      <c r="CG23" s="69"/>
      <c r="CH23" s="69"/>
      <c r="CI23" s="69"/>
      <c r="CJ23" s="69"/>
      <c r="CK23" s="69"/>
      <c r="CL23" s="69">
        <v>2919</v>
      </c>
      <c r="CM23" s="68">
        <v>2917</v>
      </c>
      <c r="CN23" s="69">
        <v>56</v>
      </c>
      <c r="CO23" s="69">
        <f t="shared" si="30"/>
        <v>46.678339792067689</v>
      </c>
      <c r="CP23" s="70">
        <f t="shared" si="31"/>
        <v>0.10978050125487171</v>
      </c>
      <c r="CQ23" s="70"/>
      <c r="CR23" s="69">
        <v>1218</v>
      </c>
      <c r="CS23" s="69">
        <v>1118</v>
      </c>
      <c r="CT23" s="69">
        <v>1053</v>
      </c>
      <c r="CU23" s="69">
        <v>1021</v>
      </c>
      <c r="CV23" s="69">
        <f t="shared" si="32"/>
        <v>165</v>
      </c>
      <c r="CW23" s="70">
        <f t="shared" si="33"/>
        <v>4.3058969948300847E-3</v>
      </c>
      <c r="CX23" s="69">
        <f t="shared" si="34"/>
        <v>97</v>
      </c>
      <c r="CY23" s="70">
        <f t="shared" si="35"/>
        <v>2.5313455060516259E-3</v>
      </c>
      <c r="CZ23" s="69">
        <f t="shared" si="36"/>
        <v>68</v>
      </c>
      <c r="DA23" s="70">
        <f t="shared" si="37"/>
        <v>1.7745514887784592E-3</v>
      </c>
      <c r="DB23" s="70"/>
      <c r="DC23" s="69">
        <v>77</v>
      </c>
      <c r="DD23" s="69">
        <v>6</v>
      </c>
      <c r="DE23" s="77">
        <f>DE24*CT23/CT24</f>
        <v>23.893030794165316</v>
      </c>
      <c r="DF23" s="77">
        <f>DF24*CU23/CU24</f>
        <v>3.4846416382252561</v>
      </c>
      <c r="DG23" s="69"/>
      <c r="DH23" s="69">
        <f t="shared" si="39"/>
        <v>1124</v>
      </c>
      <c r="DI23" s="69">
        <f t="shared" si="40"/>
        <v>1024.4846416382252</v>
      </c>
      <c r="DJ23" s="69">
        <f t="shared" si="41"/>
        <v>99.515358361774815</v>
      </c>
      <c r="DK23" s="70">
        <f t="shared" si="42"/>
        <v>2.5969871667236677E-3</v>
      </c>
      <c r="DL23" s="69">
        <f t="shared" si="43"/>
        <v>121.10696920583469</v>
      </c>
      <c r="DM23" s="70">
        <f t="shared" si="44"/>
        <v>3.1604493015538375E-3</v>
      </c>
      <c r="DN23" s="70"/>
      <c r="DO23" s="69">
        <v>2183.3999999999996</v>
      </c>
      <c r="DQ23" s="69">
        <v>1374.9999999999998</v>
      </c>
      <c r="DS23" s="69">
        <f t="shared" si="45"/>
        <v>808.39999999999986</v>
      </c>
      <c r="DT23" s="70">
        <f t="shared" si="46"/>
        <v>2.1096285640125091E-2</v>
      </c>
      <c r="DU23" s="70">
        <f t="shared" si="47"/>
        <v>-0.35332868214461238</v>
      </c>
      <c r="DV23" s="70">
        <v>0.34</v>
      </c>
      <c r="DW23" s="71">
        <f t="shared" si="25"/>
        <v>0.12999999999999995</v>
      </c>
      <c r="DX23" s="70"/>
      <c r="DY23" s="70"/>
      <c r="DZ23" s="83"/>
      <c r="EA23" s="83"/>
      <c r="EB23" s="83"/>
      <c r="EC23" s="70"/>
      <c r="ED23" s="70"/>
      <c r="EE23" s="70"/>
      <c r="EF23" s="70"/>
      <c r="EG23" s="70"/>
      <c r="EH23" s="70"/>
      <c r="EI23" s="70"/>
      <c r="EJ23" s="70"/>
      <c r="EK23" s="70"/>
      <c r="EL23" s="70"/>
      <c r="EM23" s="70"/>
      <c r="EN23" s="68">
        <f t="shared" si="26"/>
        <v>0.83354178200120876</v>
      </c>
      <c r="EO23" s="68">
        <v>0.65646749999999998</v>
      </c>
    </row>
    <row r="24" spans="1:145" s="68" customFormat="1" x14ac:dyDescent="0.2">
      <c r="A24" s="67">
        <v>1989</v>
      </c>
      <c r="B24" s="69">
        <f t="shared" si="0"/>
        <v>28289.047017560828</v>
      </c>
      <c r="C24" s="69">
        <v>26927.842763409088</v>
      </c>
      <c r="D24" s="81">
        <v>0.5617333812510189</v>
      </c>
      <c r="E24" s="69">
        <f t="shared" si="1"/>
        <v>35066.908749412571</v>
      </c>
      <c r="F24" s="69">
        <v>33705.704495260834</v>
      </c>
      <c r="G24" s="69">
        <v>-3843.0767099647123</v>
      </c>
      <c r="H24" s="70">
        <f t="shared" si="2"/>
        <v>-0.12291201356824441</v>
      </c>
      <c r="I24" s="95">
        <v>0</v>
      </c>
      <c r="J24" s="70"/>
      <c r="K24" s="70"/>
      <c r="L24" s="70"/>
      <c r="M24" s="70"/>
      <c r="N24" s="70"/>
      <c r="O24" s="70"/>
      <c r="P24" s="70"/>
      <c r="Q24" s="69">
        <v>865.23127009360496</v>
      </c>
      <c r="R24" s="69">
        <v>3800.0162919806371</v>
      </c>
      <c r="S24" s="69">
        <f t="shared" si="3"/>
        <v>0</v>
      </c>
      <c r="T24" s="69">
        <v>-1239.4548252586455</v>
      </c>
      <c r="U24" s="69">
        <v>121.74942889309386</v>
      </c>
      <c r="V24" s="69">
        <v>4862.0806548971577</v>
      </c>
      <c r="W24" s="69"/>
      <c r="X24" s="69">
        <v>15795.6805856261</v>
      </c>
      <c r="Y24" s="94">
        <v>0.70000000000000007</v>
      </c>
      <c r="Z24" s="69">
        <v>13787.202599105476</v>
      </c>
      <c r="AA24" s="70">
        <f t="shared" si="4"/>
        <v>0.80197388342256282</v>
      </c>
      <c r="AB24" s="70"/>
      <c r="AD24" s="93">
        <f t="shared" si="5"/>
        <v>11056.97640993827</v>
      </c>
      <c r="AE24" s="69"/>
      <c r="AG24" s="69">
        <v>6167.1945819395041</v>
      </c>
      <c r="AH24" s="96"/>
      <c r="AI24" s="80">
        <f t="shared" si="6"/>
        <v>0.21800644532532787</v>
      </c>
      <c r="AJ24" s="80"/>
      <c r="AK24" s="97">
        <v>0</v>
      </c>
      <c r="AL24" s="90"/>
      <c r="AM24" s="90"/>
      <c r="AN24" s="90"/>
      <c r="AO24" s="69">
        <v>384.78100000000001</v>
      </c>
      <c r="AP24" s="90"/>
      <c r="AQ24" s="76">
        <f t="shared" si="7"/>
        <v>0.35805465382616702</v>
      </c>
      <c r="AR24" s="76">
        <f t="shared" si="29"/>
        <v>0.55776501217785768</v>
      </c>
      <c r="AS24" s="76">
        <f t="shared" si="9"/>
        <v>0.55776501217785779</v>
      </c>
      <c r="AT24" s="76">
        <f t="shared" si="10"/>
        <v>0</v>
      </c>
      <c r="AU24" s="76">
        <v>0.22421346077260057</v>
      </c>
      <c r="AV24" s="90"/>
      <c r="AW24" s="91">
        <f t="shared" si="11"/>
        <v>3843.0767099647123</v>
      </c>
      <c r="AX24" s="90">
        <v>0</v>
      </c>
      <c r="AY24" s="76">
        <f t="shared" si="12"/>
        <v>0.62314828223826102</v>
      </c>
      <c r="AZ24" s="90"/>
      <c r="BA24" s="70">
        <f t="shared" si="13"/>
        <v>0.1758693538118844</v>
      </c>
      <c r="BB24" s="70">
        <f t="shared" si="14"/>
        <v>0.21800644532532787</v>
      </c>
      <c r="BC24" s="70">
        <f t="shared" si="15"/>
        <v>8.2156103403980441E-2</v>
      </c>
      <c r="BD24" s="71">
        <f t="shared" si="16"/>
        <v>6.2391577708091589E-2</v>
      </c>
      <c r="BE24" s="71">
        <f t="shared" si="27"/>
        <v>6.2391577708091589E-2</v>
      </c>
      <c r="BF24" s="71">
        <f t="shared" si="17"/>
        <v>1.097276645482604E-2</v>
      </c>
      <c r="BG24" s="71">
        <f t="shared" si="18"/>
        <v>2.3175242412177485E-2</v>
      </c>
      <c r="BH24" s="71">
        <f t="shared" si="19"/>
        <v>1.3601766074380016E-2</v>
      </c>
      <c r="BI24" s="71">
        <f t="shared" si="28"/>
        <v>1.3601766074380016E-2</v>
      </c>
      <c r="BJ24" s="71">
        <f t="shared" si="20"/>
        <v>2.7106770942244156E-2</v>
      </c>
      <c r="BL24" s="69">
        <v>129630</v>
      </c>
      <c r="BM24" s="69">
        <v>5593.4690000000001</v>
      </c>
      <c r="BN24" s="69">
        <v>4782.2</v>
      </c>
      <c r="BP24" s="68">
        <v>43</v>
      </c>
      <c r="BW24" s="69">
        <f t="shared" si="21"/>
        <v>1900.9192604029595</v>
      </c>
      <c r="BX24" s="69">
        <v>20562.360664022224</v>
      </c>
      <c r="BY24" s="69">
        <v>-18661.441403619265</v>
      </c>
      <c r="BZ24" s="70">
        <f t="shared" si="22"/>
        <v>5.4208349928614764E-2</v>
      </c>
      <c r="CA24" s="70">
        <f t="shared" si="23"/>
        <v>0.58637505834804093</v>
      </c>
      <c r="CB24" s="70">
        <f t="shared" si="24"/>
        <v>-0.53216670841942615</v>
      </c>
      <c r="CF24" s="69"/>
      <c r="CG24" s="69"/>
      <c r="CH24" s="69"/>
      <c r="CI24" s="69"/>
      <c r="CJ24" s="69"/>
      <c r="CK24" s="69"/>
      <c r="CL24" s="69"/>
      <c r="CM24" s="68" t="s">
        <v>1008</v>
      </c>
      <c r="CN24" s="69">
        <v>58</v>
      </c>
      <c r="CO24" s="88">
        <f t="shared" si="30"/>
        <v>51.959603706280774</v>
      </c>
      <c r="CP24" s="85">
        <f t="shared" si="31"/>
        <v>0.13503682278044074</v>
      </c>
      <c r="CQ24" s="85"/>
      <c r="CR24" s="69">
        <v>1305</v>
      </c>
      <c r="CS24" s="69">
        <v>1170</v>
      </c>
      <c r="CT24" s="69">
        <v>617</v>
      </c>
      <c r="CU24" s="69">
        <v>586</v>
      </c>
      <c r="CV24" s="69">
        <f t="shared" si="32"/>
        <v>688</v>
      </c>
      <c r="CW24" s="70">
        <f t="shared" si="33"/>
        <v>1.7576354020517212E-2</v>
      </c>
      <c r="CX24" s="69">
        <f t="shared" si="34"/>
        <v>584</v>
      </c>
      <c r="CY24" s="70">
        <f t="shared" si="35"/>
        <v>1.4919463296485538E-2</v>
      </c>
      <c r="CZ24" s="69">
        <f t="shared" si="36"/>
        <v>104</v>
      </c>
      <c r="DA24" s="70">
        <f t="shared" si="37"/>
        <v>2.6568907240316713E-3</v>
      </c>
      <c r="DB24" s="70"/>
      <c r="DC24" s="69">
        <v>171</v>
      </c>
      <c r="DD24" s="69">
        <v>7</v>
      </c>
      <c r="DE24" s="69">
        <v>14</v>
      </c>
      <c r="DF24" s="69">
        <v>2</v>
      </c>
      <c r="DG24" s="69"/>
      <c r="DH24" s="69">
        <f t="shared" si="39"/>
        <v>1177</v>
      </c>
      <c r="DI24" s="69">
        <f t="shared" si="40"/>
        <v>588</v>
      </c>
      <c r="DJ24" s="69">
        <f t="shared" si="41"/>
        <v>589</v>
      </c>
      <c r="DK24" s="70">
        <f t="shared" si="42"/>
        <v>1.50471984274486E-2</v>
      </c>
      <c r="DL24" s="69">
        <f t="shared" si="43"/>
        <v>261</v>
      </c>
      <c r="DM24" s="70">
        <f t="shared" si="44"/>
        <v>6.6677738362717906E-3</v>
      </c>
      <c r="DN24" s="70"/>
      <c r="DO24" s="69">
        <v>2482.8999999999996</v>
      </c>
      <c r="DQ24" s="69">
        <v>1565.5000000000002</v>
      </c>
      <c r="DS24" s="69">
        <f t="shared" si="45"/>
        <v>917.39999999999941</v>
      </c>
      <c r="DT24" s="70">
        <f t="shared" si="46"/>
        <v>2.3436841829102439E-2</v>
      </c>
      <c r="DU24" s="70">
        <f t="shared" si="47"/>
        <v>-0.43234744942367115</v>
      </c>
      <c r="DV24" s="70">
        <v>0.34</v>
      </c>
      <c r="DW24" s="71">
        <f t="shared" si="25"/>
        <v>8.9999999999999969E-2</v>
      </c>
      <c r="DX24" s="70"/>
      <c r="DY24" s="70"/>
      <c r="DZ24" s="83"/>
      <c r="EA24" s="83"/>
      <c r="EB24" s="83"/>
      <c r="EC24" s="70"/>
      <c r="ED24" s="70"/>
      <c r="EE24" s="70"/>
      <c r="EF24" s="70"/>
      <c r="EG24" s="70"/>
      <c r="EH24" s="70"/>
      <c r="EI24" s="70"/>
      <c r="EJ24" s="70"/>
      <c r="EK24" s="70"/>
      <c r="EL24" s="70"/>
      <c r="EM24" s="70"/>
      <c r="EN24" s="68">
        <f t="shared" si="26"/>
        <v>0.89585523631518571</v>
      </c>
      <c r="EO24" s="68">
        <v>0.70554333333333297</v>
      </c>
    </row>
    <row r="25" spans="1:145" s="68" customFormat="1" x14ac:dyDescent="0.2">
      <c r="A25" s="67">
        <v>1990</v>
      </c>
      <c r="B25" s="69">
        <f t="shared" si="0"/>
        <v>31230.226017822908</v>
      </c>
      <c r="C25" s="69">
        <v>29514.436096070061</v>
      </c>
      <c r="D25" s="81">
        <v>0.56538915030016457</v>
      </c>
      <c r="E25" s="69">
        <f t="shared" si="1"/>
        <v>38256.809241072682</v>
      </c>
      <c r="F25" s="69">
        <v>36541.019319319836</v>
      </c>
      <c r="G25" s="69">
        <v>-4136.9945807578806</v>
      </c>
      <c r="H25" s="70">
        <f t="shared" si="2"/>
        <v>-0.12124414533908186</v>
      </c>
      <c r="I25" s="95">
        <v>0</v>
      </c>
      <c r="J25" s="70"/>
      <c r="K25" s="70"/>
      <c r="L25" s="70"/>
      <c r="M25" s="70"/>
      <c r="N25" s="69">
        <v>-226.91906739219485</v>
      </c>
      <c r="P25" s="70"/>
      <c r="Q25" s="69">
        <v>1246.0300933567867</v>
      </c>
      <c r="R25" s="69">
        <v>4135.6187358486641</v>
      </c>
      <c r="S25" s="69">
        <f t="shared" si="3"/>
        <v>0</v>
      </c>
      <c r="T25" s="69">
        <v>-1261.0784647342944</v>
      </c>
      <c r="U25" s="69">
        <v>454.7114570185513</v>
      </c>
      <c r="V25" s="69">
        <v>4799.9337196723045</v>
      </c>
      <c r="W25" s="69"/>
      <c r="X25" s="69">
        <v>16995.705513718352</v>
      </c>
      <c r="Y25" s="94">
        <v>0.7</v>
      </c>
      <c r="Z25" s="69">
        <v>14756.283065206131</v>
      </c>
      <c r="AA25" s="70">
        <f t="shared" si="4"/>
        <v>0.80623242364161418</v>
      </c>
      <c r="AB25" s="70"/>
      <c r="AD25" s="93">
        <f t="shared" si="5"/>
        <v>11896.993859602846</v>
      </c>
      <c r="AE25" s="69"/>
      <c r="AG25" s="69">
        <v>6447.8375534992047</v>
      </c>
      <c r="AH25" s="96"/>
      <c r="AI25" s="80">
        <f t="shared" si="6"/>
        <v>0.20646144378908629</v>
      </c>
      <c r="AJ25" s="80"/>
      <c r="AK25" s="97">
        <v>0</v>
      </c>
      <c r="AL25" s="90"/>
      <c r="AM25" s="90"/>
      <c r="AN25" s="90"/>
      <c r="AO25" s="69">
        <v>603.03700000000003</v>
      </c>
      <c r="AP25" s="90"/>
      <c r="AQ25" s="76">
        <f t="shared" si="7"/>
        <v>0.35147979331628515</v>
      </c>
      <c r="AR25" s="76">
        <f t="shared" si="29"/>
        <v>0.5419719997833512</v>
      </c>
      <c r="AS25" s="76">
        <f t="shared" si="9"/>
        <v>0.5419719997833512</v>
      </c>
      <c r="AT25" s="76">
        <f t="shared" si="10"/>
        <v>0</v>
      </c>
      <c r="AU25" s="76">
        <v>0.18157894736842103</v>
      </c>
      <c r="AV25" s="90"/>
      <c r="AW25" s="91">
        <f t="shared" si="11"/>
        <v>4136.9945807578806</v>
      </c>
      <c r="AX25" s="90">
        <v>0</v>
      </c>
      <c r="AY25" s="76">
        <f t="shared" si="12"/>
        <v>0.64160961662453131</v>
      </c>
      <c r="AZ25" s="90"/>
      <c r="BA25" s="70">
        <f t="shared" si="13"/>
        <v>0.16854091288347114</v>
      </c>
      <c r="BB25" s="70">
        <f t="shared" si="14"/>
        <v>0.20646144378908629</v>
      </c>
      <c r="BC25" s="70">
        <f t="shared" si="15"/>
        <v>7.3993795991823416E-2</v>
      </c>
      <c r="BD25" s="71">
        <f t="shared" si="16"/>
        <v>9.3525464157008006E-2</v>
      </c>
      <c r="BE25" s="71">
        <f t="shared" si="27"/>
        <v>9.3525464157008006E-2</v>
      </c>
      <c r="BF25" s="71">
        <f t="shared" si="17"/>
        <v>1.576286710687249E-2</v>
      </c>
      <c r="BG25" s="71">
        <f t="shared" si="18"/>
        <v>1.9870290639387628E-2</v>
      </c>
      <c r="BH25" s="71">
        <f t="shared" si="19"/>
        <v>1.9309402360900313E-2</v>
      </c>
      <c r="BI25" s="71">
        <f t="shared" si="28"/>
        <v>1.9309402360900313E-2</v>
      </c>
      <c r="BJ25" s="71">
        <f t="shared" si="20"/>
        <v>2.3231865927999838E-2</v>
      </c>
      <c r="BL25" s="69">
        <v>116998</v>
      </c>
      <c r="BM25" s="69">
        <v>5888.0870000000004</v>
      </c>
      <c r="BN25" s="69">
        <v>5036.1000000000004</v>
      </c>
      <c r="BP25" s="68">
        <v>43</v>
      </c>
      <c r="BW25" s="69">
        <f t="shared" si="21"/>
        <v>1678.8553057275385</v>
      </c>
      <c r="BX25" s="69">
        <v>20689.36619754077</v>
      </c>
      <c r="BY25" s="69">
        <v>-19010.510891813232</v>
      </c>
      <c r="BZ25" s="70">
        <f t="shared" si="22"/>
        <v>4.3883829807874093E-2</v>
      </c>
      <c r="CA25" s="70">
        <f t="shared" si="23"/>
        <v>0.54080218941334435</v>
      </c>
      <c r="CB25" s="70">
        <f t="shared" si="24"/>
        <v>-0.49691835960547026</v>
      </c>
      <c r="CF25" s="69"/>
      <c r="CG25" s="69"/>
      <c r="CH25" s="69"/>
      <c r="CI25" s="69"/>
      <c r="CJ25" s="69"/>
      <c r="CK25" s="69"/>
      <c r="CL25" s="69"/>
      <c r="CM25" s="68">
        <v>3739</v>
      </c>
      <c r="CN25" s="69">
        <v>167</v>
      </c>
      <c r="CO25" s="88">
        <f t="shared" si="30"/>
        <v>128.20069437743038</v>
      </c>
      <c r="CP25" s="85">
        <f t="shared" si="31"/>
        <v>0.21259175536066671</v>
      </c>
      <c r="CQ25" s="85"/>
      <c r="CR25" s="69">
        <v>1210</v>
      </c>
      <c r="CS25" s="69">
        <v>1145</v>
      </c>
      <c r="CT25" s="69">
        <v>717</v>
      </c>
      <c r="CU25" s="69">
        <v>674</v>
      </c>
      <c r="CV25" s="69">
        <f t="shared" si="32"/>
        <v>493</v>
      </c>
      <c r="CW25" s="70">
        <f t="shared" si="33"/>
        <v>9.8926371543059857E-3</v>
      </c>
      <c r="CX25" s="69">
        <f t="shared" si="34"/>
        <v>471</v>
      </c>
      <c r="CY25" s="70">
        <f t="shared" si="35"/>
        <v>9.4511807295702237E-3</v>
      </c>
      <c r="CZ25" s="69">
        <f t="shared" si="36"/>
        <v>22</v>
      </c>
      <c r="DA25" s="70">
        <f t="shared" si="37"/>
        <v>4.4145642473576409E-4</v>
      </c>
      <c r="DB25" s="70"/>
      <c r="DC25" s="69">
        <v>140</v>
      </c>
      <c r="DD25" s="69">
        <v>8</v>
      </c>
      <c r="DE25" s="77">
        <f>DE24*CT25/CT24</f>
        <v>16.269043760129659</v>
      </c>
      <c r="DF25" s="77">
        <f>DF24*CU25/CU24</f>
        <v>2.3003412969283277</v>
      </c>
      <c r="DG25" s="69"/>
      <c r="DH25" s="69">
        <f t="shared" si="39"/>
        <v>1153</v>
      </c>
      <c r="DI25" s="69">
        <f t="shared" si="40"/>
        <v>676.30034129692831</v>
      </c>
      <c r="DJ25" s="69">
        <f t="shared" si="41"/>
        <v>476.69965870307169</v>
      </c>
      <c r="DK25" s="70">
        <f t="shared" si="42"/>
        <v>9.565551227446227E-3</v>
      </c>
      <c r="DL25" s="69">
        <f t="shared" si="43"/>
        <v>145.73095623987035</v>
      </c>
      <c r="DM25" s="70">
        <f t="shared" si="44"/>
        <v>2.9242666779535119E-3</v>
      </c>
      <c r="DN25" s="70"/>
      <c r="DO25" s="69">
        <v>2539.5</v>
      </c>
      <c r="DQ25" s="69">
        <v>1755.3</v>
      </c>
      <c r="DS25" s="69">
        <f t="shared" si="45"/>
        <v>784.2</v>
      </c>
      <c r="DT25" s="70">
        <f t="shared" si="46"/>
        <v>1.5735914921717557E-2</v>
      </c>
      <c r="DU25" s="70">
        <f t="shared" si="47"/>
        <v>-0.35858116738238865</v>
      </c>
      <c r="DV25" s="70">
        <v>0.34</v>
      </c>
      <c r="DW25" s="71">
        <f t="shared" si="25"/>
        <v>8.9999999999999969E-2</v>
      </c>
      <c r="DX25" s="70"/>
      <c r="DY25" s="70"/>
      <c r="DZ25" s="83"/>
      <c r="EA25" s="83"/>
      <c r="EB25" s="83"/>
      <c r="EC25" s="70"/>
      <c r="ED25" s="70"/>
      <c r="EE25" s="70"/>
      <c r="EF25" s="70"/>
      <c r="EG25" s="70"/>
      <c r="EH25" s="70"/>
      <c r="EI25" s="70"/>
      <c r="EJ25" s="70"/>
      <c r="EK25" s="70"/>
      <c r="EL25" s="70"/>
      <c r="EM25" s="70"/>
      <c r="EN25" s="68">
        <f t="shared" si="26"/>
        <v>0.76766882860736763</v>
      </c>
      <c r="EO25" s="68">
        <v>0.60458833333333295</v>
      </c>
    </row>
    <row r="26" spans="1:145" s="68" customFormat="1" x14ac:dyDescent="0.2">
      <c r="A26" s="67">
        <v>1991</v>
      </c>
      <c r="B26" s="69">
        <f t="shared" si="0"/>
        <v>32484.713743205259</v>
      </c>
      <c r="C26" s="69">
        <v>30683.076308543707</v>
      </c>
      <c r="D26" s="81">
        <v>0.578747133841093</v>
      </c>
      <c r="E26" s="69">
        <f t="shared" si="1"/>
        <v>39819.913595780279</v>
      </c>
      <c r="F26" s="69">
        <v>38018.276161118723</v>
      </c>
      <c r="G26" s="69">
        <v>-4082.1482444601329</v>
      </c>
      <c r="H26" s="70">
        <f t="shared" si="2"/>
        <v>-0.11550405706323137</v>
      </c>
      <c r="I26" s="95">
        <v>0</v>
      </c>
      <c r="J26" s="70"/>
      <c r="K26" s="70"/>
      <c r="L26" s="70"/>
      <c r="M26" s="70"/>
      <c r="N26" s="69">
        <v>-607.89828668209805</v>
      </c>
      <c r="P26" s="70"/>
      <c r="Q26" s="69">
        <v>1224.8285712512111</v>
      </c>
      <c r="R26" s="69">
        <v>4477.8801793661023</v>
      </c>
      <c r="S26" s="69">
        <f t="shared" si="3"/>
        <v>0</v>
      </c>
      <c r="T26" s="69">
        <v>-1389.7410242215235</v>
      </c>
      <c r="U26" s="69">
        <v>411.89641044002929</v>
      </c>
      <c r="V26" s="69">
        <v>4830.5204402435884</v>
      </c>
      <c r="W26" s="69"/>
      <c r="X26" s="69">
        <v>18031.793615027706</v>
      </c>
      <c r="Y26" s="94">
        <v>0.7</v>
      </c>
      <c r="Z26" s="69">
        <v>15667.902349777287</v>
      </c>
      <c r="AA26" s="70">
        <f t="shared" si="4"/>
        <v>0.80561234355017619</v>
      </c>
      <c r="AB26" s="70"/>
      <c r="AD26" s="93">
        <f t="shared" si="5"/>
        <v>12622.255530519393</v>
      </c>
      <c r="AE26" s="69"/>
      <c r="AG26" s="69">
        <v>6701.6601490939593</v>
      </c>
      <c r="AH26" s="96"/>
      <c r="AI26" s="80">
        <f t="shared" si="6"/>
        <v>0.20630196104146761</v>
      </c>
      <c r="AJ26" s="80"/>
      <c r="AK26" s="97">
        <v>0</v>
      </c>
      <c r="AL26" s="90"/>
      <c r="AM26" s="90"/>
      <c r="AN26" s="90"/>
      <c r="AO26" s="69">
        <v>754.37699999999995</v>
      </c>
      <c r="AP26" s="90"/>
      <c r="AQ26" s="76">
        <f t="shared" si="7"/>
        <v>0.34680653032263958</v>
      </c>
      <c r="AR26" s="76">
        <f t="shared" si="29"/>
        <v>0.5309399839743375</v>
      </c>
      <c r="AS26" s="76">
        <f t="shared" si="9"/>
        <v>0.53093998397433739</v>
      </c>
      <c r="AT26" s="76">
        <f t="shared" si="10"/>
        <v>0</v>
      </c>
      <c r="AU26" s="76">
        <v>0.19015238407340657</v>
      </c>
      <c r="AV26" s="90"/>
      <c r="AW26" s="91">
        <f t="shared" si="11"/>
        <v>4082.1482444601329</v>
      </c>
      <c r="AX26" s="90">
        <v>0</v>
      </c>
      <c r="AY26" s="76">
        <f t="shared" si="12"/>
        <v>0.60912492630830062</v>
      </c>
      <c r="AZ26" s="90"/>
      <c r="BA26" s="70">
        <f t="shared" si="13"/>
        <v>0.16829921373320444</v>
      </c>
      <c r="BB26" s="70">
        <f t="shared" si="14"/>
        <v>0.20630196104146761</v>
      </c>
      <c r="BC26" s="70">
        <f t="shared" si="15"/>
        <v>8.0638294224825754E-2</v>
      </c>
      <c r="BD26" s="71">
        <f t="shared" si="16"/>
        <v>0.11256569017484258</v>
      </c>
      <c r="BE26" s="71">
        <f t="shared" si="27"/>
        <v>0.11256569017484258</v>
      </c>
      <c r="BF26" s="71">
        <f t="shared" si="17"/>
        <v>1.8944717149761505E-2</v>
      </c>
      <c r="BG26" s="71">
        <f t="shared" si="18"/>
        <v>1.8535693369677315E-2</v>
      </c>
      <c r="BH26" s="71">
        <f t="shared" si="19"/>
        <v>2.3222522629056289E-2</v>
      </c>
      <c r="BI26" s="71">
        <f t="shared" si="28"/>
        <v>2.3222522629056289E-2</v>
      </c>
      <c r="BJ26" s="71">
        <f t="shared" si="20"/>
        <v>2.1750448313761783E-2</v>
      </c>
      <c r="BL26" s="69">
        <v>112800</v>
      </c>
      <c r="BM26" s="69">
        <v>6085.5560000000005</v>
      </c>
      <c r="BN26" s="69">
        <v>5186.1000000000004</v>
      </c>
      <c r="BP26" s="68">
        <v>40</v>
      </c>
      <c r="BW26" s="69">
        <f t="shared" si="21"/>
        <v>1875.9135765474239</v>
      </c>
      <c r="BX26" s="69">
        <v>21812.105428892122</v>
      </c>
      <c r="BY26" s="69">
        <v>-19936.191852344698</v>
      </c>
      <c r="BZ26" s="70">
        <f t="shared" si="22"/>
        <v>4.7109935887611136E-2</v>
      </c>
      <c r="CA26" s="70">
        <f t="shared" si="23"/>
        <v>0.54776877846373717</v>
      </c>
      <c r="CB26" s="70">
        <f t="shared" si="24"/>
        <v>-0.50065884257612603</v>
      </c>
      <c r="CF26" s="69"/>
      <c r="CG26" s="69"/>
      <c r="CH26" s="69"/>
      <c r="CI26" s="69"/>
      <c r="CJ26" s="69"/>
      <c r="CK26" s="69"/>
      <c r="CL26" s="69"/>
      <c r="CN26" s="69">
        <v>240</v>
      </c>
      <c r="CO26" s="88">
        <f t="shared" si="30"/>
        <v>189.33242250788504</v>
      </c>
      <c r="CP26" s="85">
        <f t="shared" si="31"/>
        <v>0.25097851937146154</v>
      </c>
      <c r="CQ26" s="85"/>
      <c r="CR26" s="69">
        <v>1013</v>
      </c>
      <c r="CS26" s="69">
        <v>917</v>
      </c>
      <c r="CT26" s="69">
        <v>997</v>
      </c>
      <c r="CU26" s="69">
        <v>944</v>
      </c>
      <c r="CV26" s="69">
        <f t="shared" si="32"/>
        <v>16</v>
      </c>
      <c r="CW26" s="70">
        <f t="shared" si="33"/>
        <v>3.1698113734388516E-4</v>
      </c>
      <c r="CX26" s="69">
        <f t="shared" si="34"/>
        <v>-27</v>
      </c>
      <c r="CY26" s="70">
        <f t="shared" si="35"/>
        <v>-5.3490566926780623E-4</v>
      </c>
      <c r="CZ26" s="69">
        <f t="shared" si="36"/>
        <v>43</v>
      </c>
      <c r="DA26" s="70">
        <f t="shared" si="37"/>
        <v>8.5188680661169144E-4</v>
      </c>
      <c r="DB26" s="70"/>
      <c r="DC26" s="69">
        <v>224</v>
      </c>
      <c r="DD26" s="69">
        <v>23</v>
      </c>
      <c r="DE26" s="69">
        <v>176</v>
      </c>
      <c r="DF26" s="69">
        <v>136</v>
      </c>
      <c r="DG26" s="69"/>
      <c r="DH26" s="69">
        <f t="shared" si="39"/>
        <v>940</v>
      </c>
      <c r="DI26" s="69">
        <f t="shared" si="40"/>
        <v>1080</v>
      </c>
      <c r="DJ26" s="69">
        <f t="shared" si="41"/>
        <v>-140</v>
      </c>
      <c r="DK26" s="70">
        <f t="shared" si="42"/>
        <v>-2.7735849517589953E-3</v>
      </c>
      <c r="DL26" s="69">
        <f t="shared" si="43"/>
        <v>91</v>
      </c>
      <c r="DM26" s="70">
        <f t="shared" si="44"/>
        <v>1.8028302186433472E-3</v>
      </c>
      <c r="DN26" s="70"/>
      <c r="DO26" s="69">
        <v>2680.7</v>
      </c>
      <c r="DQ26" s="69">
        <v>1947.5</v>
      </c>
      <c r="DS26" s="69">
        <f t="shared" si="45"/>
        <v>733.19999999999982</v>
      </c>
      <c r="DT26" s="70">
        <f t="shared" si="46"/>
        <v>1.4525660618783534E-2</v>
      </c>
      <c r="DU26" s="70">
        <f t="shared" si="47"/>
        <v>-0.30833539348126049</v>
      </c>
      <c r="DV26" s="70">
        <v>0.34</v>
      </c>
      <c r="DW26" s="71">
        <f t="shared" si="25"/>
        <v>0.06</v>
      </c>
      <c r="DX26" s="70"/>
      <c r="DY26" s="70"/>
      <c r="DZ26" s="83"/>
      <c r="EA26" s="83"/>
      <c r="EB26" s="83"/>
      <c r="EC26" s="70"/>
      <c r="ED26" s="70"/>
      <c r="EE26" s="70"/>
      <c r="EF26" s="70"/>
      <c r="EG26" s="70"/>
      <c r="EH26" s="70"/>
      <c r="EI26" s="70"/>
      <c r="EJ26" s="70"/>
      <c r="EK26" s="70"/>
      <c r="EL26" s="70"/>
      <c r="EM26" s="70"/>
      <c r="EN26" s="68">
        <f t="shared" si="26"/>
        <v>0.78888509378285432</v>
      </c>
      <c r="EO26" s="68">
        <v>0.62129749999999995</v>
      </c>
    </row>
    <row r="27" spans="1:145" s="68" customFormat="1" x14ac:dyDescent="0.2">
      <c r="A27" s="67">
        <v>1992</v>
      </c>
      <c r="B27" s="69">
        <f t="shared" si="0"/>
        <v>34048.355428417097</v>
      </c>
      <c r="C27" s="69">
        <v>32272.15869635843</v>
      </c>
      <c r="D27" s="81">
        <v>0.59505867467479545</v>
      </c>
      <c r="E27" s="69">
        <f t="shared" si="1"/>
        <v>42265.343714393806</v>
      </c>
      <c r="F27" s="69">
        <v>40489.146982335136</v>
      </c>
      <c r="G27" s="69">
        <v>-4491.0013662381725</v>
      </c>
      <c r="H27" s="70">
        <f t="shared" si="2"/>
        <v>-0.11958766200152277</v>
      </c>
      <c r="I27" s="95">
        <v>0</v>
      </c>
      <c r="J27" s="70"/>
      <c r="K27" s="70"/>
      <c r="L27" s="70"/>
      <c r="M27" s="70"/>
      <c r="N27" s="69">
        <v>-836.37631782940764</v>
      </c>
      <c r="P27" s="70"/>
      <c r="Q27" s="69">
        <v>985.30405148026057</v>
      </c>
      <c r="R27" s="69">
        <v>4711.2909712187893</v>
      </c>
      <c r="S27" s="69">
        <f t="shared" si="3"/>
        <v>0</v>
      </c>
      <c r="T27" s="69">
        <v>-1441.6923577004534</v>
      </c>
      <c r="U27" s="69">
        <v>334.50437435821368</v>
      </c>
      <c r="V27" s="69">
        <v>5129.3913891442462</v>
      </c>
      <c r="W27" s="69"/>
      <c r="X27" s="69">
        <v>19292.759057232775</v>
      </c>
      <c r="Y27" s="94">
        <v>0.7</v>
      </c>
      <c r="Z27" s="69">
        <v>16842.612462606212</v>
      </c>
      <c r="AA27" s="70">
        <f t="shared" si="4"/>
        <v>0.8018311511973838</v>
      </c>
      <c r="AB27" s="70"/>
      <c r="AD27" s="93">
        <f t="shared" si="5"/>
        <v>13504.931340062942</v>
      </c>
      <c r="AE27" s="69"/>
      <c r="AG27" s="69">
        <v>7279.1989921138857</v>
      </c>
      <c r="AH27" s="96"/>
      <c r="AI27" s="80">
        <f t="shared" si="6"/>
        <v>0.21379003186857576</v>
      </c>
      <c r="AJ27" s="80"/>
      <c r="AK27" s="97">
        <v>0</v>
      </c>
      <c r="AL27" s="90"/>
      <c r="AM27" s="90"/>
      <c r="AN27" s="90"/>
      <c r="AO27" s="69">
        <v>938.00599999999997</v>
      </c>
      <c r="AP27" s="90"/>
      <c r="AQ27" s="76">
        <f t="shared" si="7"/>
        <v>0.35022870217690261</v>
      </c>
      <c r="AR27" s="76">
        <f t="shared" si="29"/>
        <v>0.53900303591472831</v>
      </c>
      <c r="AS27" s="76">
        <f t="shared" si="9"/>
        <v>0.53900303591472831</v>
      </c>
      <c r="AT27" s="76">
        <f t="shared" si="10"/>
        <v>0</v>
      </c>
      <c r="AU27" s="76">
        <v>0.16775154889812566</v>
      </c>
      <c r="AV27" s="90"/>
      <c r="AW27" s="91">
        <f t="shared" si="11"/>
        <v>4491.0013662381725</v>
      </c>
      <c r="AX27" s="90">
        <v>0</v>
      </c>
      <c r="AY27" s="76">
        <f t="shared" si="12"/>
        <v>0.61696367568789079</v>
      </c>
      <c r="AZ27" s="90"/>
      <c r="BA27" s="70">
        <f t="shared" si="13"/>
        <v>0.17222618704588685</v>
      </c>
      <c r="BB27" s="70">
        <f t="shared" si="14"/>
        <v>0.21379003186857576</v>
      </c>
      <c r="BC27" s="70">
        <f t="shared" si="15"/>
        <v>8.1889347981507959E-2</v>
      </c>
      <c r="BD27" s="71">
        <f t="shared" si="16"/>
        <v>0.12886115642891666</v>
      </c>
      <c r="BE27" s="71">
        <f t="shared" si="27"/>
        <v>0.12886115642891666</v>
      </c>
      <c r="BF27" s="71">
        <f t="shared" si="17"/>
        <v>2.2193265630075888E-2</v>
      </c>
      <c r="BG27" s="71">
        <f t="shared" si="18"/>
        <v>1.9658873265027511E-2</v>
      </c>
      <c r="BH27" s="71">
        <f t="shared" si="19"/>
        <v>2.7549230739559619E-2</v>
      </c>
      <c r="BI27" s="71">
        <f t="shared" si="28"/>
        <v>2.7549230739559619E-2</v>
      </c>
      <c r="BJ27" s="71">
        <f t="shared" si="20"/>
        <v>2.2978344273324E-2</v>
      </c>
      <c r="BL27" s="69">
        <v>126374</v>
      </c>
      <c r="BM27" s="69">
        <v>6428.3440000000001</v>
      </c>
      <c r="BN27" s="69">
        <v>5499.7</v>
      </c>
      <c r="BP27" s="68">
        <v>40</v>
      </c>
      <c r="BW27" s="69">
        <f t="shared" si="21"/>
        <v>3053.1944070577119</v>
      </c>
      <c r="BX27" s="69">
        <v>24352.588488046684</v>
      </c>
      <c r="BY27" s="69">
        <v>-21299.394080988972</v>
      </c>
      <c r="BZ27" s="70">
        <f t="shared" si="22"/>
        <v>7.2238721816378415E-2</v>
      </c>
      <c r="CA27" s="70">
        <f t="shared" si="23"/>
        <v>0.5761833773932663</v>
      </c>
      <c r="CB27" s="70">
        <f t="shared" si="24"/>
        <v>-0.50394465557688795</v>
      </c>
      <c r="CF27" s="69"/>
      <c r="CG27" s="69"/>
      <c r="CH27" s="69"/>
      <c r="CI27" s="69"/>
      <c r="CJ27" s="69"/>
      <c r="CK27" s="69"/>
      <c r="CL27" s="69"/>
      <c r="CN27" s="69">
        <v>310</v>
      </c>
      <c r="CO27" s="88">
        <f t="shared" si="30"/>
        <v>231.33797168653368</v>
      </c>
      <c r="CP27" s="85">
        <f t="shared" si="31"/>
        <v>0.2466273901089478</v>
      </c>
      <c r="CQ27" s="85"/>
      <c r="CR27" s="69">
        <v>911</v>
      </c>
      <c r="CS27" s="69">
        <v>834</v>
      </c>
      <c r="CT27" s="69">
        <v>1130</v>
      </c>
      <c r="CU27" s="69">
        <v>1053</v>
      </c>
      <c r="CV27" s="69">
        <f t="shared" si="32"/>
        <v>-219</v>
      </c>
      <c r="CW27" s="70">
        <f t="shared" si="33"/>
        <v>-3.8667397177242261E-3</v>
      </c>
      <c r="CX27" s="69">
        <f t="shared" si="34"/>
        <v>-219</v>
      </c>
      <c r="CY27" s="70">
        <f t="shared" si="35"/>
        <v>-3.8667397177242261E-3</v>
      </c>
      <c r="CZ27" s="69">
        <f t="shared" si="36"/>
        <v>0</v>
      </c>
      <c r="DA27" s="70">
        <f t="shared" si="37"/>
        <v>0</v>
      </c>
      <c r="DB27" s="70"/>
      <c r="DC27" s="69">
        <v>243</v>
      </c>
      <c r="DD27" s="69">
        <v>31</v>
      </c>
      <c r="DE27" s="69">
        <v>271</v>
      </c>
      <c r="DF27" s="69">
        <v>141</v>
      </c>
      <c r="DG27" s="69"/>
      <c r="DH27" s="69">
        <f t="shared" si="39"/>
        <v>865</v>
      </c>
      <c r="DI27" s="69">
        <f t="shared" si="40"/>
        <v>1194</v>
      </c>
      <c r="DJ27" s="69">
        <f t="shared" si="41"/>
        <v>-329</v>
      </c>
      <c r="DK27" s="70">
        <f t="shared" si="42"/>
        <v>-5.8089377494578561E-3</v>
      </c>
      <c r="DL27" s="69">
        <f t="shared" si="43"/>
        <v>-28</v>
      </c>
      <c r="DM27" s="70">
        <f t="shared" si="44"/>
        <v>-4.9437768080492399E-4</v>
      </c>
      <c r="DN27" s="70"/>
      <c r="DO27" s="69">
        <v>2861.6</v>
      </c>
      <c r="DQ27" s="69">
        <v>2262</v>
      </c>
      <c r="DS27" s="69">
        <f t="shared" si="45"/>
        <v>599.59999999999991</v>
      </c>
      <c r="DT27" s="70">
        <f t="shared" si="46"/>
        <v>1.0586744907522583E-2</v>
      </c>
      <c r="DU27" s="70">
        <f t="shared" si="47"/>
        <v>-0.1465522179978867</v>
      </c>
      <c r="DV27" s="70">
        <v>0.34</v>
      </c>
      <c r="DW27" s="71">
        <f t="shared" si="25"/>
        <v>0.06</v>
      </c>
      <c r="DX27" s="70"/>
      <c r="DY27" s="70"/>
      <c r="DZ27" s="83"/>
      <c r="EA27" s="83"/>
      <c r="EB27" s="83"/>
      <c r="EC27" s="70"/>
      <c r="ED27" s="70"/>
      <c r="EE27" s="70"/>
      <c r="EF27" s="70"/>
      <c r="EG27" s="70"/>
      <c r="EH27" s="70"/>
      <c r="EI27" s="70"/>
      <c r="EJ27" s="70"/>
      <c r="EK27" s="70"/>
      <c r="EL27" s="70"/>
      <c r="EM27" s="70"/>
      <c r="EN27" s="68">
        <f t="shared" si="26"/>
        <v>0.74625152156946351</v>
      </c>
      <c r="EO27" s="68">
        <v>0.58772083333333303</v>
      </c>
    </row>
    <row r="28" spans="1:145" s="68" customFormat="1" x14ac:dyDescent="0.2">
      <c r="A28" s="67">
        <v>1993</v>
      </c>
      <c r="B28" s="69">
        <f t="shared" si="0"/>
        <v>37121.097047421274</v>
      </c>
      <c r="C28" s="69">
        <v>34925.142939976504</v>
      </c>
      <c r="D28" s="81">
        <v>0.62635311342517719</v>
      </c>
      <c r="E28" s="69">
        <f t="shared" si="1"/>
        <v>45800.530720168405</v>
      </c>
      <c r="F28" s="69">
        <v>43604.576612723635</v>
      </c>
      <c r="G28" s="69">
        <v>-4661.6465455505841</v>
      </c>
      <c r="H28" s="70">
        <f t="shared" si="2"/>
        <v>-0.11444349584343999</v>
      </c>
      <c r="I28" s="95">
        <v>0</v>
      </c>
      <c r="J28" s="70"/>
      <c r="K28" s="70"/>
      <c r="L28" s="70"/>
      <c r="M28" s="70"/>
      <c r="N28" s="69">
        <v>-691.40030212926638</v>
      </c>
      <c r="P28" s="70"/>
      <c r="Q28" s="69">
        <v>1049.5720728728077</v>
      </c>
      <c r="R28" s="69">
        <v>5067.3592000693552</v>
      </c>
      <c r="S28" s="69">
        <f t="shared" si="3"/>
        <v>0</v>
      </c>
      <c r="T28" s="69">
        <v>-1802.2535311415961</v>
      </c>
      <c r="U28" s="69">
        <v>393.70057630317024</v>
      </c>
      <c r="V28" s="69">
        <v>5088.089348929102</v>
      </c>
      <c r="W28" s="69"/>
      <c r="X28" s="69">
        <v>20775.121463488013</v>
      </c>
      <c r="Y28" s="94">
        <v>0.7</v>
      </c>
      <c r="Z28" s="69">
        <v>18171.207511897443</v>
      </c>
      <c r="AA28" s="70">
        <f t="shared" si="4"/>
        <v>0.80030922628119094</v>
      </c>
      <c r="AB28" s="70"/>
      <c r="AD28" s="93">
        <f t="shared" si="5"/>
        <v>14542.585024441607</v>
      </c>
      <c r="AE28" s="69"/>
      <c r="AG28" s="69">
        <v>8649.7842747163631</v>
      </c>
      <c r="AH28" s="96"/>
      <c r="AI28" s="80">
        <f t="shared" si="6"/>
        <v>0.23301531912342138</v>
      </c>
      <c r="AJ28" s="80"/>
      <c r="AK28" s="97">
        <f t="shared" ref="AK28:AK33" si="48">AK29*I28/I29</f>
        <v>0</v>
      </c>
      <c r="AL28" s="90"/>
      <c r="AM28" s="90"/>
      <c r="AN28" s="90"/>
      <c r="AO28" s="69">
        <v>1209.895</v>
      </c>
      <c r="AP28" s="90"/>
      <c r="AQ28" s="76">
        <f t="shared" si="7"/>
        <v>0.37295819858432511</v>
      </c>
      <c r="AR28" s="76">
        <f t="shared" si="29"/>
        <v>0.59479000880371269</v>
      </c>
      <c r="AS28" s="76">
        <f t="shared" si="9"/>
        <v>0.59479000880371269</v>
      </c>
      <c r="AT28" s="76">
        <f t="shared" si="10"/>
        <v>0</v>
      </c>
      <c r="AU28" s="76">
        <v>0.19526977087952696</v>
      </c>
      <c r="AV28" s="90"/>
      <c r="AW28" s="91">
        <f t="shared" si="11"/>
        <v>4661.6465455505841</v>
      </c>
      <c r="AX28" s="90">
        <v>0</v>
      </c>
      <c r="AY28" s="76">
        <f t="shared" si="12"/>
        <v>0.53893211639702365</v>
      </c>
      <c r="AZ28" s="90"/>
      <c r="BA28" s="70">
        <f t="shared" si="13"/>
        <v>0.18885773022074184</v>
      </c>
      <c r="BB28" s="70">
        <f t="shared" si="14"/>
        <v>0.23301531912342138</v>
      </c>
      <c r="BC28" s="70">
        <f t="shared" si="15"/>
        <v>0.10743588003530803</v>
      </c>
      <c r="BD28" s="71">
        <f t="shared" si="16"/>
        <v>0.13987574274384709</v>
      </c>
      <c r="BE28" s="71">
        <f t="shared" si="27"/>
        <v>0.13987574274384709</v>
      </c>
      <c r="BF28" s="71">
        <f t="shared" si="17"/>
        <v>2.6416615287543362E-2</v>
      </c>
      <c r="BG28" s="71">
        <f t="shared" si="18"/>
        <v>2.2209367307772072E-2</v>
      </c>
      <c r="BH28" s="71">
        <f t="shared" si="19"/>
        <v>3.2593190833083124E-2</v>
      </c>
      <c r="BI28" s="71">
        <f t="shared" si="28"/>
        <v>3.2593190833083124E-2</v>
      </c>
      <c r="BJ28" s="71">
        <f t="shared" si="20"/>
        <v>2.5958851741155208E-2</v>
      </c>
      <c r="BL28" s="69">
        <v>149388</v>
      </c>
      <c r="BM28" s="69">
        <v>6726.3510000000006</v>
      </c>
      <c r="BN28" s="69">
        <v>5754.8</v>
      </c>
      <c r="BP28" s="68">
        <v>40</v>
      </c>
      <c r="BW28" s="69">
        <f t="shared" si="21"/>
        <v>4589.3298830317362</v>
      </c>
      <c r="BX28" s="69">
        <v>28537.071272937821</v>
      </c>
      <c r="BY28" s="69">
        <v>-23947.741389906085</v>
      </c>
      <c r="BZ28" s="70">
        <f t="shared" si="22"/>
        <v>0.10020254811175824</v>
      </c>
      <c r="CA28" s="70">
        <f t="shared" si="23"/>
        <v>0.62307293876774739</v>
      </c>
      <c r="CB28" s="70">
        <f t="shared" si="24"/>
        <v>-0.52287039065598917</v>
      </c>
      <c r="CF28" s="69"/>
      <c r="CG28" s="69"/>
      <c r="CH28" s="69"/>
      <c r="CI28" s="69"/>
      <c r="CJ28" s="69"/>
      <c r="CK28" s="69"/>
      <c r="CL28" s="69"/>
      <c r="CN28" s="69">
        <v>322</v>
      </c>
      <c r="CO28" s="88">
        <f t="shared" si="30"/>
        <v>276.89721311114624</v>
      </c>
      <c r="CP28" s="85">
        <f t="shared" si="31"/>
        <v>0.2288605317908961</v>
      </c>
      <c r="CQ28" s="85"/>
      <c r="CR28" s="69">
        <v>970</v>
      </c>
      <c r="CS28" s="69">
        <v>756</v>
      </c>
      <c r="CT28" s="69">
        <v>958</v>
      </c>
      <c r="CU28" s="69">
        <v>901</v>
      </c>
      <c r="CV28" s="69">
        <f t="shared" si="32"/>
        <v>12</v>
      </c>
      <c r="CW28" s="70">
        <f t="shared" si="33"/>
        <v>2.2530635861451015E-4</v>
      </c>
      <c r="CX28" s="69">
        <f t="shared" si="34"/>
        <v>-145</v>
      </c>
      <c r="CY28" s="70">
        <f t="shared" si="35"/>
        <v>-2.7224518332586642E-3</v>
      </c>
      <c r="CZ28" s="69">
        <f t="shared" si="36"/>
        <v>157</v>
      </c>
      <c r="DA28" s="70">
        <f t="shared" si="37"/>
        <v>2.9477581918731744E-3</v>
      </c>
      <c r="DB28" s="70"/>
      <c r="DC28" s="69">
        <v>239</v>
      </c>
      <c r="DD28" s="69">
        <v>8</v>
      </c>
      <c r="DE28" s="69">
        <v>248</v>
      </c>
      <c r="DF28" s="69">
        <v>169</v>
      </c>
      <c r="DG28" s="69"/>
      <c r="DH28" s="69">
        <f t="shared" si="39"/>
        <v>764</v>
      </c>
      <c r="DI28" s="69">
        <f t="shared" si="40"/>
        <v>1070</v>
      </c>
      <c r="DJ28" s="69">
        <f t="shared" si="41"/>
        <v>-306</v>
      </c>
      <c r="DK28" s="70">
        <f t="shared" si="42"/>
        <v>-5.7453121446700084E-3</v>
      </c>
      <c r="DL28" s="69">
        <f t="shared" si="43"/>
        <v>148</v>
      </c>
      <c r="DM28" s="70">
        <f t="shared" si="44"/>
        <v>2.778778422912292E-3</v>
      </c>
      <c r="DN28" s="70"/>
      <c r="DO28" s="69">
        <v>2728.3999999999996</v>
      </c>
      <c r="DQ28" s="69">
        <v>2519.2999999999997</v>
      </c>
      <c r="DS28" s="69">
        <f t="shared" si="45"/>
        <v>209.09999999999991</v>
      </c>
      <c r="DT28" s="70">
        <f t="shared" si="46"/>
        <v>3.925963298857838E-3</v>
      </c>
      <c r="DU28" s="70">
        <f t="shared" si="47"/>
        <v>-3.9180274083241068E-2</v>
      </c>
      <c r="DV28" s="70">
        <v>0.35</v>
      </c>
      <c r="DW28" s="71">
        <f t="shared" si="25"/>
        <v>5.0000000000000044E-2</v>
      </c>
      <c r="DX28" s="70"/>
      <c r="DY28" s="70"/>
      <c r="DZ28" s="83"/>
      <c r="EA28" s="83"/>
      <c r="EB28" s="83"/>
      <c r="EC28" s="70"/>
      <c r="ED28" s="70"/>
      <c r="EE28" s="70"/>
      <c r="EF28" s="70"/>
      <c r="EG28" s="70"/>
      <c r="EH28" s="70"/>
      <c r="EI28" s="70"/>
      <c r="EJ28" s="70"/>
      <c r="EK28" s="70"/>
      <c r="EL28" s="70"/>
      <c r="EM28" s="70"/>
      <c r="EN28" s="68">
        <f t="shared" si="26"/>
        <v>0.85992923326442927</v>
      </c>
      <c r="EO28" s="68">
        <v>0.67724930666666705</v>
      </c>
    </row>
    <row r="29" spans="1:145" s="68" customFormat="1" x14ac:dyDescent="0.2">
      <c r="A29" s="67">
        <v>1994</v>
      </c>
      <c r="B29" s="69">
        <f t="shared" si="0"/>
        <v>39923.328754131784</v>
      </c>
      <c r="C29" s="69">
        <v>37586.514899004367</v>
      </c>
      <c r="D29" s="81">
        <v>0.63569740414051468</v>
      </c>
      <c r="E29" s="69">
        <f t="shared" si="1"/>
        <v>49200.498165756289</v>
      </c>
      <c r="F29" s="69">
        <v>46863.684310628865</v>
      </c>
      <c r="G29" s="69">
        <v>-4718.0406925659363</v>
      </c>
      <c r="H29" s="70">
        <f t="shared" si="2"/>
        <v>-0.10818178735919511</v>
      </c>
      <c r="I29" s="95">
        <v>1169.3221933297598</v>
      </c>
      <c r="J29" s="70"/>
      <c r="K29" s="70"/>
      <c r="L29" s="70"/>
      <c r="M29" s="70"/>
      <c r="N29" s="69">
        <v>-344.8669040664887</v>
      </c>
      <c r="P29" s="70"/>
      <c r="Q29" s="69">
        <v>1029.2161652894242</v>
      </c>
      <c r="R29" s="69">
        <v>5588.3448843479891</v>
      </c>
      <c r="S29" s="69">
        <f t="shared" si="3"/>
        <v>0</v>
      </c>
      <c r="T29" s="69">
        <v>-1895.4269113367295</v>
      </c>
      <c r="U29" s="69">
        <v>441.3869437906942</v>
      </c>
      <c r="V29" s="69">
        <v>5993.3478422071094</v>
      </c>
      <c r="W29" s="69"/>
      <c r="X29" s="69">
        <v>22088.137699793348</v>
      </c>
      <c r="Y29" s="94">
        <v>0.7</v>
      </c>
      <c r="Z29" s="69">
        <v>19410.103791056983</v>
      </c>
      <c r="AA29" s="70">
        <f t="shared" si="4"/>
        <v>0.79657978938676099</v>
      </c>
      <c r="AB29" s="70"/>
      <c r="AD29" s="93">
        <f t="shared" si="5"/>
        <v>15461.696389855342</v>
      </c>
      <c r="AE29" s="69"/>
      <c r="AG29" s="69">
        <v>9087.2347783771656</v>
      </c>
      <c r="AH29" s="96"/>
      <c r="AI29" s="80">
        <f t="shared" si="6"/>
        <v>0.22761716174372612</v>
      </c>
      <c r="AJ29" s="80"/>
      <c r="AK29" s="92">
        <f t="shared" si="48"/>
        <v>-1320.2486042753796</v>
      </c>
      <c r="AL29" s="90"/>
      <c r="AM29" s="90"/>
      <c r="AN29" s="90"/>
      <c r="AO29" s="69">
        <v>1448.2629999999999</v>
      </c>
      <c r="AP29" s="90"/>
      <c r="AQ29" s="76">
        <f t="shared" si="7"/>
        <v>0.37016824545650617</v>
      </c>
      <c r="AR29" s="76">
        <f t="shared" si="29"/>
        <v>0.67311394042642403</v>
      </c>
      <c r="AS29" s="76">
        <f t="shared" si="9"/>
        <v>0.58772559939408986</v>
      </c>
      <c r="AT29" s="76">
        <f t="shared" si="10"/>
        <v>0.14528606737628</v>
      </c>
      <c r="AU29" s="76">
        <v>0.21863966424621945</v>
      </c>
      <c r="AV29" s="90"/>
      <c r="AW29" s="91">
        <f t="shared" si="11"/>
        <v>4718.0406925659363</v>
      </c>
      <c r="AX29" s="90">
        <v>0</v>
      </c>
      <c r="AY29" s="76">
        <f t="shared" si="12"/>
        <v>0.51919432122436071</v>
      </c>
      <c r="AZ29" s="90"/>
      <c r="BA29" s="70">
        <f t="shared" si="13"/>
        <v>0.18469802374281469</v>
      </c>
      <c r="BB29" s="70">
        <f t="shared" si="14"/>
        <v>0.22761716174372612</v>
      </c>
      <c r="BC29" s="70">
        <f t="shared" si="15"/>
        <v>0.10943962395317672</v>
      </c>
      <c r="BD29" s="71">
        <f t="shared" si="16"/>
        <v>0.15937334462251415</v>
      </c>
      <c r="BE29" s="71">
        <f t="shared" si="27"/>
        <v>0.15937334462251415</v>
      </c>
      <c r="BF29" s="71">
        <f t="shared" si="17"/>
        <v>2.9435941789060904E-2</v>
      </c>
      <c r="BG29" s="71">
        <f t="shared" si="18"/>
        <v>2.3176659230340214E-2</v>
      </c>
      <c r="BH29" s="71">
        <f t="shared" si="19"/>
        <v>3.6276108360581399E-2</v>
      </c>
      <c r="BI29" s="71">
        <f t="shared" si="28"/>
        <v>3.6276108360581399E-2</v>
      </c>
      <c r="BJ29" s="71">
        <f t="shared" si="20"/>
        <v>2.7071268036871765E-2</v>
      </c>
      <c r="BL29" s="69">
        <v>166223</v>
      </c>
      <c r="BM29" s="69">
        <v>7172</v>
      </c>
      <c r="BN29" s="69">
        <v>6140.2</v>
      </c>
      <c r="BP29" s="68">
        <v>40</v>
      </c>
      <c r="BW29" s="69">
        <f t="shared" si="21"/>
        <v>4599.5081034684117</v>
      </c>
      <c r="BX29" s="69">
        <v>32915.613207307593</v>
      </c>
      <c r="BY29" s="69">
        <v>-28316.105103839182</v>
      </c>
      <c r="BZ29" s="70">
        <f t="shared" si="22"/>
        <v>9.3484990496898762E-2</v>
      </c>
      <c r="CA29" s="70">
        <f t="shared" si="23"/>
        <v>0.6690097546657966</v>
      </c>
      <c r="CB29" s="70">
        <f t="shared" si="24"/>
        <v>-0.57552476416889786</v>
      </c>
      <c r="CF29" s="69"/>
      <c r="CG29" s="69"/>
      <c r="CH29" s="69"/>
      <c r="CI29" s="69"/>
      <c r="CJ29" s="69"/>
      <c r="CK29" s="69"/>
      <c r="CL29" s="69"/>
      <c r="CN29" s="69">
        <v>403</v>
      </c>
      <c r="CO29" s="88">
        <f t="shared" si="30"/>
        <v>342.139972080576</v>
      </c>
      <c r="CP29" s="85">
        <f t="shared" si="31"/>
        <v>0.23624160258224924</v>
      </c>
      <c r="CQ29" s="85"/>
      <c r="CR29" s="69">
        <v>1248</v>
      </c>
      <c r="CS29" s="69">
        <v>1065</v>
      </c>
      <c r="CT29" s="69">
        <v>873</v>
      </c>
      <c r="CU29" s="69">
        <v>831</v>
      </c>
      <c r="CV29" s="69">
        <f t="shared" si="32"/>
        <v>375</v>
      </c>
      <c r="CW29" s="70">
        <f t="shared" si="33"/>
        <v>6.4708381468041708E-3</v>
      </c>
      <c r="CX29" s="69">
        <f t="shared" si="34"/>
        <v>234</v>
      </c>
      <c r="CY29" s="70">
        <f t="shared" si="35"/>
        <v>4.0378030036058027E-3</v>
      </c>
      <c r="CZ29" s="69">
        <f t="shared" si="36"/>
        <v>141</v>
      </c>
      <c r="DA29" s="70">
        <f t="shared" si="37"/>
        <v>2.4330351431983682E-3</v>
      </c>
      <c r="DB29" s="70"/>
      <c r="DC29" s="69">
        <v>319</v>
      </c>
      <c r="DD29" s="69">
        <v>45</v>
      </c>
      <c r="DE29" s="69">
        <v>290</v>
      </c>
      <c r="DF29" s="69">
        <v>214</v>
      </c>
      <c r="DG29" s="69"/>
      <c r="DH29" s="69">
        <f t="shared" si="39"/>
        <v>1110</v>
      </c>
      <c r="DI29" s="69">
        <f t="shared" si="40"/>
        <v>1045</v>
      </c>
      <c r="DJ29" s="69">
        <f t="shared" si="41"/>
        <v>65</v>
      </c>
      <c r="DK29" s="70">
        <f t="shared" si="42"/>
        <v>1.1216119454460563E-3</v>
      </c>
      <c r="DL29" s="69">
        <f t="shared" si="43"/>
        <v>170</v>
      </c>
      <c r="DM29" s="70">
        <f t="shared" si="44"/>
        <v>2.9334466265512242E-3</v>
      </c>
      <c r="DN29" s="70"/>
      <c r="DO29" s="69">
        <v>3418.7000000000007</v>
      </c>
      <c r="DQ29" s="69">
        <v>2893.4</v>
      </c>
      <c r="DS29" s="69">
        <f t="shared" si="45"/>
        <v>525.30000000000064</v>
      </c>
      <c r="DT29" s="70">
        <f t="shared" si="46"/>
        <v>9.0643500760432937E-3</v>
      </c>
      <c r="DU29" s="70">
        <f t="shared" si="47"/>
        <v>-9.6960485612329297E-2</v>
      </c>
      <c r="DV29" s="70">
        <v>0.35</v>
      </c>
      <c r="DW29" s="71">
        <f t="shared" si="25"/>
        <v>5.0000000000000044E-2</v>
      </c>
      <c r="DX29" s="70"/>
      <c r="DY29" s="70"/>
      <c r="DZ29" s="83"/>
      <c r="EA29" s="83"/>
      <c r="EB29" s="83"/>
      <c r="EC29" s="70"/>
      <c r="ED29" s="70"/>
      <c r="EE29" s="70"/>
      <c r="EF29" s="70"/>
      <c r="EG29" s="70"/>
      <c r="EH29" s="70"/>
      <c r="EI29" s="70"/>
      <c r="EJ29" s="70"/>
      <c r="EK29" s="70"/>
      <c r="EL29" s="70"/>
      <c r="EM29" s="70"/>
      <c r="EN29" s="68">
        <f t="shared" si="26"/>
        <v>0.84898256099398517</v>
      </c>
      <c r="EO29" s="68">
        <v>0.66862810166666697</v>
      </c>
    </row>
    <row r="30" spans="1:145" s="68" customFormat="1" x14ac:dyDescent="0.2">
      <c r="A30" s="67">
        <v>1995</v>
      </c>
      <c r="B30" s="69">
        <v>43858.406606677781</v>
      </c>
      <c r="C30" s="69">
        <v>41827.798006002136</v>
      </c>
      <c r="D30" s="81">
        <v>0.65710587084511984</v>
      </c>
      <c r="E30" s="69">
        <v>54813</v>
      </c>
      <c r="F30" s="69">
        <v>53088.576018993102</v>
      </c>
      <c r="G30" s="69">
        <v>-5948</v>
      </c>
      <c r="H30" s="70">
        <f t="shared" si="2"/>
        <v>-0.12267412120962909</v>
      </c>
      <c r="I30" s="95">
        <v>1586.6745169120534</v>
      </c>
      <c r="J30" s="70"/>
      <c r="K30" s="70"/>
      <c r="L30" s="70"/>
      <c r="M30" s="70"/>
      <c r="N30" s="69">
        <v>-939.50723015653318</v>
      </c>
      <c r="P30" s="70"/>
      <c r="Q30" s="69">
        <v>1321</v>
      </c>
      <c r="R30" s="69">
        <v>6326.816106040118</v>
      </c>
      <c r="S30" s="69">
        <f t="shared" si="3"/>
        <v>0.77728728210058762</v>
      </c>
      <c r="T30" s="69">
        <v>-2220.6449253647957</v>
      </c>
      <c r="U30" s="69">
        <v>274.09653717303445</v>
      </c>
      <c r="V30" s="69">
        <v>7094.9930902986216</v>
      </c>
      <c r="W30" s="69"/>
      <c r="X30" s="69">
        <v>23828.038651353902</v>
      </c>
      <c r="Y30" s="94">
        <v>0.7</v>
      </c>
      <c r="Z30" s="69">
        <v>21172.879985131673</v>
      </c>
      <c r="AA30" s="70">
        <f t="shared" si="4"/>
        <v>0.7877826288941675</v>
      </c>
      <c r="AB30" s="70"/>
      <c r="AD30" s="93">
        <f t="shared" si="5"/>
        <v>16679.627055947731</v>
      </c>
      <c r="AE30" s="69"/>
      <c r="AG30" s="69">
        <v>12170.466695484674</v>
      </c>
      <c r="AH30" s="90"/>
      <c r="AI30" s="80">
        <f t="shared" si="6"/>
        <v>0.27749450190084257</v>
      </c>
      <c r="AJ30" s="80"/>
      <c r="AK30" s="92">
        <f t="shared" si="48"/>
        <v>-1791.469304475688</v>
      </c>
      <c r="AL30" s="90"/>
      <c r="AM30" s="90"/>
      <c r="AN30" s="90"/>
      <c r="AO30" s="69">
        <v>1458.155</v>
      </c>
      <c r="AP30" s="90"/>
      <c r="AQ30" s="76">
        <f t="shared" si="7"/>
        <v>0.42185189415131147</v>
      </c>
      <c r="AR30" s="76">
        <f t="shared" si="29"/>
        <v>0.83706523851693215</v>
      </c>
      <c r="AS30" s="76">
        <f t="shared" si="9"/>
        <v>0.72966060060346793</v>
      </c>
      <c r="AT30" s="76">
        <f t="shared" si="10"/>
        <v>0.14719807787981831</v>
      </c>
      <c r="AU30" s="76">
        <v>0.21492666625409984</v>
      </c>
      <c r="AV30" s="90"/>
      <c r="AW30" s="91">
        <f t="shared" si="11"/>
        <v>5948</v>
      </c>
      <c r="AX30" s="90">
        <v>0</v>
      </c>
      <c r="AY30" s="76">
        <f t="shared" si="12"/>
        <v>0.48872406858536888</v>
      </c>
      <c r="AZ30" s="90"/>
      <c r="BA30" s="70">
        <f t="shared" si="13"/>
        <v>0.22203613550589593</v>
      </c>
      <c r="BB30" s="70">
        <f t="shared" si="14"/>
        <v>0.27749450190084257</v>
      </c>
      <c r="BC30" s="70">
        <f t="shared" si="15"/>
        <v>0.1418762599217924</v>
      </c>
      <c r="BD30" s="71">
        <f t="shared" si="16"/>
        <v>0.11981093547883298</v>
      </c>
      <c r="BE30" s="71">
        <f t="shared" si="27"/>
        <v>0.11981093547883298</v>
      </c>
      <c r="BF30" s="71">
        <f t="shared" si="17"/>
        <v>2.6602357105066317E-2</v>
      </c>
      <c r="BG30" s="71">
        <f t="shared" si="18"/>
        <v>2.4768783360456324E-2</v>
      </c>
      <c r="BH30" s="71">
        <f t="shared" si="19"/>
        <v>3.3246875862972744E-2</v>
      </c>
      <c r="BI30" s="71">
        <f t="shared" si="28"/>
        <v>3.3246875862972744E-2</v>
      </c>
      <c r="BJ30" s="71">
        <f t="shared" si="20"/>
        <v>2.8950844972605909E-2</v>
      </c>
      <c r="BL30" s="69">
        <v>187587</v>
      </c>
      <c r="BM30" s="69">
        <v>7573.5250000000005</v>
      </c>
      <c r="BN30" s="69">
        <v>6479.5</v>
      </c>
      <c r="BP30" s="68">
        <v>38</v>
      </c>
      <c r="BW30" s="69">
        <f t="shared" si="21"/>
        <v>5988.8852055198004</v>
      </c>
      <c r="BX30" s="69">
        <v>40258.627540111018</v>
      </c>
      <c r="BY30" s="69">
        <v>-34269.742334591218</v>
      </c>
      <c r="BZ30" s="70">
        <f t="shared" si="22"/>
        <v>0.10926030696221335</v>
      </c>
      <c r="CA30" s="70">
        <f t="shared" si="23"/>
        <v>0.73447225184009302</v>
      </c>
      <c r="CB30" s="70">
        <f t="shared" si="24"/>
        <v>-0.62521194487787968</v>
      </c>
      <c r="CC30" s="69"/>
      <c r="CD30" s="69"/>
      <c r="CF30" s="69"/>
      <c r="CG30" s="69"/>
      <c r="CH30" s="69"/>
      <c r="CI30" s="69"/>
      <c r="CJ30" s="69"/>
      <c r="CK30" s="69"/>
      <c r="CL30" s="69"/>
      <c r="CN30" s="69">
        <v>620</v>
      </c>
      <c r="CO30" s="88">
        <f t="shared" si="30"/>
        <v>491.02613438399925</v>
      </c>
      <c r="CP30" s="85">
        <f t="shared" si="31"/>
        <v>0.33674481408629348</v>
      </c>
      <c r="CQ30" s="85"/>
      <c r="CR30" s="69">
        <v>1127</v>
      </c>
      <c r="CS30" s="69">
        <v>1025</v>
      </c>
      <c r="CT30" s="69">
        <v>2100</v>
      </c>
      <c r="CU30" s="69">
        <v>2050</v>
      </c>
      <c r="CV30" s="69">
        <f t="shared" si="32"/>
        <v>-973</v>
      </c>
      <c r="CW30" s="70">
        <f t="shared" si="33"/>
        <v>-1.4058603614624953E-2</v>
      </c>
      <c r="CX30" s="69">
        <f t="shared" si="34"/>
        <v>-1025</v>
      </c>
      <c r="CY30" s="70">
        <f t="shared" si="35"/>
        <v>-1.4809937004101312E-2</v>
      </c>
      <c r="CZ30" s="69">
        <f t="shared" si="36"/>
        <v>52</v>
      </c>
      <c r="DA30" s="70">
        <f t="shared" si="37"/>
        <v>7.5133338947635923E-4</v>
      </c>
      <c r="DB30" s="70"/>
      <c r="DC30" s="69">
        <v>442</v>
      </c>
      <c r="DD30" s="69">
        <v>30</v>
      </c>
      <c r="DE30" s="69">
        <v>362</v>
      </c>
      <c r="DF30" s="69">
        <v>268</v>
      </c>
      <c r="DG30" s="69"/>
      <c r="DH30" s="69">
        <f t="shared" si="39"/>
        <v>1055</v>
      </c>
      <c r="DI30" s="69">
        <f t="shared" si="40"/>
        <v>2318</v>
      </c>
      <c r="DJ30" s="69">
        <f t="shared" si="41"/>
        <v>-1263</v>
      </c>
      <c r="DK30" s="70">
        <f t="shared" si="42"/>
        <v>-1.8248732132858495E-2</v>
      </c>
      <c r="DL30" s="69">
        <f t="shared" si="43"/>
        <v>132</v>
      </c>
      <c r="DM30" s="70">
        <f t="shared" si="44"/>
        <v>1.9072309117476813E-3</v>
      </c>
      <c r="DN30" s="70"/>
      <c r="DO30" s="69">
        <v>4108.7</v>
      </c>
      <c r="DQ30" s="69">
        <v>4078.7000000000003</v>
      </c>
      <c r="DS30" s="69">
        <f t="shared" si="45"/>
        <v>29.999999999999545</v>
      </c>
      <c r="DT30" s="70">
        <f t="shared" si="46"/>
        <v>4.3346157085173915E-4</v>
      </c>
      <c r="DU30" s="70">
        <f t="shared" si="47"/>
        <v>-3.9672373518193369E-3</v>
      </c>
      <c r="DV30" s="70">
        <v>0.35</v>
      </c>
      <c r="DW30" s="71">
        <f t="shared" si="25"/>
        <v>3.0000000000000027E-2</v>
      </c>
      <c r="DX30" s="70"/>
      <c r="DY30" s="70"/>
      <c r="DZ30" s="83"/>
      <c r="EA30" s="83"/>
      <c r="EB30" s="83"/>
      <c r="EC30" s="70"/>
      <c r="ED30" s="70"/>
      <c r="EE30" s="70"/>
      <c r="EF30" s="70"/>
      <c r="EG30" s="70"/>
      <c r="EH30" s="70"/>
      <c r="EI30" s="70"/>
      <c r="EJ30" s="70"/>
      <c r="EK30" s="70"/>
      <c r="EL30" s="70"/>
      <c r="EM30" s="70"/>
      <c r="EN30" s="68">
        <f t="shared" si="26"/>
        <v>0.79197763610322458</v>
      </c>
      <c r="EO30" s="68">
        <v>0.62373307499999997</v>
      </c>
    </row>
    <row r="31" spans="1:145" s="68" customFormat="1" x14ac:dyDescent="0.2">
      <c r="A31" s="67">
        <v>1996</v>
      </c>
      <c r="B31" s="69">
        <v>48546.346145822259</v>
      </c>
      <c r="C31" s="69"/>
      <c r="D31" s="81">
        <v>0.66161173485920044</v>
      </c>
      <c r="E31" s="69">
        <v>60206</v>
      </c>
      <c r="F31" s="69"/>
      <c r="G31" s="69">
        <v>-6535</v>
      </c>
      <c r="H31" s="70">
        <f t="shared" si="2"/>
        <v>-0.12256465857407016</v>
      </c>
      <c r="I31" s="95">
        <v>1735.0776724548909</v>
      </c>
      <c r="J31" s="70"/>
      <c r="K31" s="70"/>
      <c r="L31" s="70"/>
      <c r="M31" s="70"/>
      <c r="N31" s="69">
        <v>-1166.1089549682092</v>
      </c>
      <c r="P31" s="70"/>
      <c r="Q31" s="69">
        <v>1763</v>
      </c>
      <c r="R31" s="69">
        <v>6887.2042229068138</v>
      </c>
      <c r="S31" s="69">
        <f t="shared" si="3"/>
        <v>0.44963127092341892</v>
      </c>
      <c r="T31" s="69"/>
      <c r="U31" s="69"/>
      <c r="V31" s="69">
        <v>7854.8325606297458</v>
      </c>
      <c r="W31" s="69"/>
      <c r="X31" s="69">
        <v>25934.860794415981</v>
      </c>
      <c r="Y31" s="94">
        <v>0.7</v>
      </c>
      <c r="Z31" s="69"/>
      <c r="AA31" s="69"/>
      <c r="AB31" s="69"/>
      <c r="AC31" s="69"/>
      <c r="AD31" s="93">
        <f t="shared" si="5"/>
        <v>18154.402556091187</v>
      </c>
      <c r="AE31" s="91"/>
      <c r="AF31" s="91"/>
      <c r="AG31" s="69">
        <v>12396.713640472512</v>
      </c>
      <c r="AH31" s="90"/>
      <c r="AI31" s="80">
        <f t="shared" si="6"/>
        <v>0.25535832507838147</v>
      </c>
      <c r="AJ31" s="80"/>
      <c r="AK31" s="92">
        <f t="shared" si="48"/>
        <v>-1959.0271085549607</v>
      </c>
      <c r="AL31" s="90"/>
      <c r="AM31" s="90"/>
      <c r="AN31" s="90"/>
      <c r="AO31" s="69">
        <v>1813.46</v>
      </c>
      <c r="AP31" s="90"/>
      <c r="AQ31" s="76">
        <f t="shared" si="7"/>
        <v>0.40576958173026939</v>
      </c>
      <c r="AR31" s="76">
        <f t="shared" si="29"/>
        <v>0.79075809323236679</v>
      </c>
      <c r="AS31" s="76">
        <f t="shared" si="9"/>
        <v>0.68284889035432061</v>
      </c>
      <c r="AT31" s="76">
        <f t="shared" si="10"/>
        <v>0.15802793912728394</v>
      </c>
      <c r="AU31" s="76">
        <v>0.18231403040501332</v>
      </c>
      <c r="AV31" s="90"/>
      <c r="AW31" s="91">
        <f t="shared" si="11"/>
        <v>6535</v>
      </c>
      <c r="AX31" s="90">
        <v>0</v>
      </c>
      <c r="AY31" s="76">
        <f t="shared" si="12"/>
        <v>0.52715584061445764</v>
      </c>
      <c r="AZ31" s="90"/>
      <c r="BA31" s="70">
        <f t="shared" si="13"/>
        <v>0.205904953666952</v>
      </c>
      <c r="BB31" s="70">
        <f t="shared" si="14"/>
        <v>0.25535832507838147</v>
      </c>
      <c r="BC31" s="70">
        <f t="shared" si="15"/>
        <v>0.12074469256378735</v>
      </c>
      <c r="BD31" s="71">
        <f t="shared" si="16"/>
        <v>0.14628554410416134</v>
      </c>
      <c r="BE31" s="71">
        <f t="shared" si="27"/>
        <v>0.14628554410416134</v>
      </c>
      <c r="BF31" s="71">
        <f t="shared" si="17"/>
        <v>3.0120918180912202E-2</v>
      </c>
      <c r="BG31" s="71">
        <f t="shared" si="18"/>
        <v>2.53075736359736E-2</v>
      </c>
      <c r="BH31" s="71">
        <f t="shared" si="19"/>
        <v>3.7355231525618343E-2</v>
      </c>
      <c r="BI31" s="71">
        <f t="shared" si="28"/>
        <v>3.7355231525618343E-2</v>
      </c>
      <c r="BJ31" s="71">
        <f t="shared" si="20"/>
        <v>2.9504304722149755E-2</v>
      </c>
      <c r="BL31" s="69">
        <v>203562</v>
      </c>
      <c r="BM31" s="69">
        <v>8043.5209999999997</v>
      </c>
      <c r="BN31" s="69">
        <v>6899.4</v>
      </c>
      <c r="BP31" s="68">
        <v>36</v>
      </c>
      <c r="BW31" s="69">
        <f t="shared" si="21"/>
        <v>6583.7040850013291</v>
      </c>
      <c r="BX31" s="69">
        <v>45054.762528505606</v>
      </c>
      <c r="BY31" s="69">
        <v>-38471.058443504277</v>
      </c>
      <c r="BZ31" s="70">
        <f t="shared" si="22"/>
        <v>0.10935295626683933</v>
      </c>
      <c r="CA31" s="70">
        <f t="shared" si="23"/>
        <v>0.74834339648051029</v>
      </c>
      <c r="CB31" s="70">
        <f t="shared" si="24"/>
        <v>-0.63899044021367102</v>
      </c>
      <c r="CC31" s="69"/>
      <c r="CD31" s="69"/>
      <c r="CF31" s="69"/>
      <c r="CG31" s="69"/>
      <c r="CH31" s="69"/>
      <c r="CI31" s="69"/>
      <c r="CJ31" s="69"/>
      <c r="CK31" s="69"/>
      <c r="CL31" s="69"/>
      <c r="CM31" s="68">
        <v>6404</v>
      </c>
      <c r="CN31" s="69">
        <v>641</v>
      </c>
      <c r="CO31" s="88">
        <f t="shared" si="30"/>
        <v>508.71190671699873</v>
      </c>
      <c r="CP31" s="85">
        <f t="shared" si="31"/>
        <v>0.28052005928832108</v>
      </c>
      <c r="CQ31" s="85"/>
      <c r="CR31" s="69">
        <v>1129</v>
      </c>
      <c r="CS31" s="69">
        <v>923</v>
      </c>
      <c r="CT31" s="69">
        <v>2203</v>
      </c>
      <c r="CU31" s="69">
        <v>2142</v>
      </c>
      <c r="CV31" s="69">
        <f t="shared" si="32"/>
        <v>-1074</v>
      </c>
      <c r="CW31" s="70">
        <f t="shared" si="33"/>
        <v>-1.4157233016722065E-2</v>
      </c>
      <c r="CX31" s="69">
        <f t="shared" si="34"/>
        <v>-1219</v>
      </c>
      <c r="CY31" s="70">
        <f t="shared" si="35"/>
        <v>-1.6068591291791615E-2</v>
      </c>
      <c r="CZ31" s="69">
        <f t="shared" si="36"/>
        <v>145</v>
      </c>
      <c r="DA31" s="70">
        <f t="shared" si="37"/>
        <v>1.9113582750695524E-3</v>
      </c>
      <c r="DB31" s="70"/>
      <c r="DC31" s="69">
        <v>331</v>
      </c>
      <c r="DD31" s="69">
        <v>37</v>
      </c>
      <c r="DE31" s="69">
        <v>258</v>
      </c>
      <c r="DF31" s="69">
        <v>230</v>
      </c>
      <c r="DG31" s="69"/>
      <c r="DH31" s="69">
        <f t="shared" si="39"/>
        <v>960</v>
      </c>
      <c r="DI31" s="69">
        <f t="shared" si="40"/>
        <v>2372</v>
      </c>
      <c r="DJ31" s="69">
        <f t="shared" si="41"/>
        <v>-1412</v>
      </c>
      <c r="DK31" s="70">
        <f t="shared" si="42"/>
        <v>-1.8612675064815228E-2</v>
      </c>
      <c r="DL31" s="69">
        <f t="shared" si="43"/>
        <v>218</v>
      </c>
      <c r="DM31" s="70">
        <f t="shared" si="44"/>
        <v>2.8736283032080169E-3</v>
      </c>
      <c r="DN31" s="70"/>
      <c r="DO31" s="69">
        <v>3668.8000000000006</v>
      </c>
      <c r="DQ31" s="69">
        <v>4803.8</v>
      </c>
      <c r="DS31" s="69">
        <f t="shared" si="45"/>
        <v>-1134.9999999999995</v>
      </c>
      <c r="DT31" s="70">
        <f t="shared" si="46"/>
        <v>-1.4961321670372008E-2</v>
      </c>
      <c r="DU31" s="70">
        <f t="shared" si="47"/>
        <v>0.13681680112848441</v>
      </c>
      <c r="DV31" s="70">
        <v>0.35</v>
      </c>
      <c r="DW31" s="71">
        <f t="shared" si="25"/>
        <v>1.0000000000000009E-2</v>
      </c>
      <c r="DX31" s="70"/>
      <c r="DY31" s="70"/>
      <c r="DZ31" s="83"/>
      <c r="EA31" s="83"/>
      <c r="EB31" s="83"/>
      <c r="EC31" s="70"/>
      <c r="ED31" s="70"/>
      <c r="EE31" s="70"/>
      <c r="EF31" s="70"/>
      <c r="EG31" s="70"/>
      <c r="EH31" s="70"/>
      <c r="EI31" s="70"/>
      <c r="EJ31" s="70"/>
      <c r="EK31" s="70"/>
      <c r="EL31" s="70"/>
      <c r="EM31" s="70"/>
      <c r="EN31" s="68">
        <f t="shared" si="26"/>
        <v>0.79362231937129291</v>
      </c>
      <c r="EO31" s="68">
        <v>0.62502836833333297</v>
      </c>
    </row>
    <row r="32" spans="1:145" s="68" customFormat="1" x14ac:dyDescent="0.2">
      <c r="A32" s="67">
        <v>1997</v>
      </c>
      <c r="B32" s="69">
        <v>55135.639514176364</v>
      </c>
      <c r="C32" s="69"/>
      <c r="D32" s="81">
        <v>0.68830154463340987</v>
      </c>
      <c r="E32" s="69">
        <v>69367</v>
      </c>
      <c r="F32" s="69"/>
      <c r="G32" s="69">
        <v>-8040</v>
      </c>
      <c r="H32" s="70">
        <f t="shared" si="2"/>
        <v>-0.13037476437095555</v>
      </c>
      <c r="I32" s="95">
        <v>2414.6471602400925</v>
      </c>
      <c r="J32" s="70"/>
      <c r="K32" s="70"/>
      <c r="L32" s="70"/>
      <c r="M32" s="70"/>
      <c r="N32" s="69">
        <v>-938.99583129083305</v>
      </c>
      <c r="P32" s="70"/>
      <c r="Q32" s="69">
        <v>1507</v>
      </c>
      <c r="R32" s="69">
        <v>7698.623924367962</v>
      </c>
      <c r="S32" s="69">
        <f t="shared" si="3"/>
        <v>-0.26343854432343505</v>
      </c>
      <c r="T32" s="69"/>
      <c r="U32" s="69"/>
      <c r="V32" s="69">
        <v>8592.4254834613166</v>
      </c>
      <c r="W32" s="69"/>
      <c r="X32" s="69">
        <v>28902.555291576766</v>
      </c>
      <c r="Y32" s="94">
        <v>0.7</v>
      </c>
      <c r="Z32" s="69"/>
      <c r="AA32" s="69"/>
      <c r="AB32" s="69"/>
      <c r="AC32" s="69"/>
      <c r="AD32" s="93">
        <f t="shared" si="5"/>
        <v>20231.788704103736</v>
      </c>
      <c r="AE32" s="91"/>
      <c r="AF32" s="91"/>
      <c r="AG32" s="69">
        <v>16448.123501203816</v>
      </c>
      <c r="AH32" s="90"/>
      <c r="AI32" s="80">
        <f t="shared" si="6"/>
        <v>0.29832107954374426</v>
      </c>
      <c r="AJ32" s="80"/>
      <c r="AK32" s="92">
        <f t="shared" si="48"/>
        <v>-2726.3097898163846</v>
      </c>
      <c r="AL32" s="90"/>
      <c r="AM32" s="90"/>
      <c r="AN32" s="90"/>
      <c r="AO32" s="69">
        <v>2154.9180000000001</v>
      </c>
      <c r="AP32" s="90"/>
      <c r="AQ32" s="76">
        <f t="shared" si="7"/>
        <v>0.44842319712051504</v>
      </c>
      <c r="AR32" s="76">
        <f t="shared" si="29"/>
        <v>0.94773791736619573</v>
      </c>
      <c r="AS32" s="76">
        <f t="shared" si="9"/>
        <v>0.81298414795462648</v>
      </c>
      <c r="AT32" s="76">
        <f t="shared" si="10"/>
        <v>0.16575202573210554</v>
      </c>
      <c r="AU32" s="76">
        <v>0.18559211950638665</v>
      </c>
      <c r="AV32" s="90"/>
      <c r="AW32" s="91">
        <f t="shared" si="11"/>
        <v>8040</v>
      </c>
      <c r="AX32" s="90">
        <v>0</v>
      </c>
      <c r="AY32" s="76">
        <f t="shared" si="12"/>
        <v>0.48880955930392689</v>
      </c>
      <c r="AZ32" s="90"/>
      <c r="BA32" s="70">
        <f t="shared" si="13"/>
        <v>0.23711741175492404</v>
      </c>
      <c r="BB32" s="70">
        <f t="shared" si="14"/>
        <v>0.29832107954374426</v>
      </c>
      <c r="BC32" s="70">
        <f t="shared" si="15"/>
        <v>0.15249888412089491</v>
      </c>
      <c r="BD32" s="71">
        <f t="shared" si="16"/>
        <v>0.13101299974080841</v>
      </c>
      <c r="BE32" s="71">
        <f t="shared" si="27"/>
        <v>0.13101299974080841</v>
      </c>
      <c r="BF32" s="71">
        <f t="shared" si="17"/>
        <v>3.1065463404789023E-2</v>
      </c>
      <c r="BG32" s="71">
        <f t="shared" si="18"/>
        <v>2.5182879815586978E-2</v>
      </c>
      <c r="BH32" s="71">
        <f t="shared" si="19"/>
        <v>3.9083939516942251E-2</v>
      </c>
      <c r="BI32" s="71">
        <f t="shared" si="28"/>
        <v>3.9083939516942251E-2</v>
      </c>
      <c r="BJ32" s="71">
        <f t="shared" si="20"/>
        <v>2.9331879030946834E-2</v>
      </c>
      <c r="BL32" s="69">
        <v>216481</v>
      </c>
      <c r="BM32" s="69">
        <v>8596.3559999999998</v>
      </c>
      <c r="BN32" s="69">
        <v>7380.4</v>
      </c>
      <c r="BP32" s="68">
        <v>36</v>
      </c>
      <c r="BW32" s="69">
        <f t="shared" si="21"/>
        <v>8314.2720794754423</v>
      </c>
      <c r="BX32" s="69">
        <v>53525.170337902688</v>
      </c>
      <c r="BY32" s="69">
        <v>-45210.898258427245</v>
      </c>
      <c r="BZ32" s="70">
        <f t="shared" si="22"/>
        <v>0.11985918490745516</v>
      </c>
      <c r="CA32" s="70">
        <f t="shared" si="23"/>
        <v>0.77162296679837228</v>
      </c>
      <c r="CB32" s="70">
        <f t="shared" si="24"/>
        <v>-0.6517637818909171</v>
      </c>
      <c r="CC32" s="69"/>
      <c r="CD32" s="69"/>
      <c r="CF32" s="69">
        <v>11677</v>
      </c>
      <c r="CG32" s="69">
        <v>2086</v>
      </c>
      <c r="CH32" s="69">
        <v>8123</v>
      </c>
      <c r="CI32" s="89" t="s">
        <v>1009</v>
      </c>
      <c r="CJ32" s="89" t="s">
        <v>1009</v>
      </c>
      <c r="CK32" s="69">
        <v>647</v>
      </c>
      <c r="CL32" s="69">
        <v>8546</v>
      </c>
      <c r="CM32" s="69">
        <v>8576</v>
      </c>
      <c r="CN32" s="88">
        <v>813</v>
      </c>
      <c r="CO32" s="88">
        <f t="shared" si="30"/>
        <v>680.9476588315365</v>
      </c>
      <c r="CP32" s="85">
        <f t="shared" si="31"/>
        <v>0.31599701651363832</v>
      </c>
      <c r="CQ32" s="85"/>
      <c r="CR32" s="69">
        <v>1629</v>
      </c>
      <c r="CS32" s="69">
        <v>1438</v>
      </c>
      <c r="CT32" s="69">
        <v>2850</v>
      </c>
      <c r="CU32" s="69">
        <v>2790</v>
      </c>
      <c r="CV32" s="69">
        <f t="shared" si="32"/>
        <v>-1221</v>
      </c>
      <c r="CW32" s="70">
        <f t="shared" si="33"/>
        <v>-1.4743002425381794E-2</v>
      </c>
      <c r="CX32" s="69">
        <f t="shared" si="34"/>
        <v>-1352</v>
      </c>
      <c r="CY32" s="70">
        <f t="shared" si="35"/>
        <v>-1.632476599436215E-2</v>
      </c>
      <c r="CZ32" s="69">
        <f t="shared" si="36"/>
        <v>131</v>
      </c>
      <c r="DA32" s="70">
        <f t="shared" si="37"/>
        <v>1.5817635689803565E-3</v>
      </c>
      <c r="DB32" s="70"/>
      <c r="DC32" s="69">
        <v>338</v>
      </c>
      <c r="DD32" s="69">
        <v>105</v>
      </c>
      <c r="DE32" s="69">
        <v>340</v>
      </c>
      <c r="DF32" s="69">
        <v>315</v>
      </c>
      <c r="DG32" s="69"/>
      <c r="DH32" s="69">
        <f t="shared" si="39"/>
        <v>1543</v>
      </c>
      <c r="DI32" s="69">
        <f t="shared" si="40"/>
        <v>3105</v>
      </c>
      <c r="DJ32" s="69">
        <f t="shared" si="41"/>
        <v>-1562</v>
      </c>
      <c r="DK32" s="70">
        <f t="shared" si="42"/>
        <v>-1.8860417517155087E-2</v>
      </c>
      <c r="DL32" s="69">
        <f t="shared" si="43"/>
        <v>129</v>
      </c>
      <c r="DM32" s="70">
        <f t="shared" si="44"/>
        <v>1.5576145068585188E-3</v>
      </c>
      <c r="DN32" s="70"/>
      <c r="DO32" s="69">
        <v>4642.2</v>
      </c>
      <c r="DQ32" s="69">
        <v>5866.7000000000007</v>
      </c>
      <c r="DS32" s="69">
        <f t="shared" si="45"/>
        <v>-1224.5000000000009</v>
      </c>
      <c r="DT32" s="70">
        <f t="shared" si="46"/>
        <v>-1.478526328409502E-2</v>
      </c>
      <c r="DU32" s="70">
        <f t="shared" si="47"/>
        <v>0.12335527974356671</v>
      </c>
      <c r="DV32" s="70">
        <v>0.35</v>
      </c>
      <c r="DW32" s="71">
        <f t="shared" si="25"/>
        <v>1.0000000000000009E-2</v>
      </c>
      <c r="DX32" s="70"/>
      <c r="DY32" s="70"/>
      <c r="DZ32" s="83"/>
      <c r="EA32" s="83"/>
      <c r="EB32" s="83"/>
      <c r="EC32" s="70"/>
      <c r="ED32" s="70"/>
      <c r="EE32" s="70"/>
      <c r="EF32" s="70"/>
      <c r="EG32" s="70"/>
      <c r="EH32" s="70"/>
      <c r="EI32" s="70"/>
      <c r="EJ32" s="70"/>
      <c r="EK32" s="70"/>
      <c r="EL32" s="70"/>
      <c r="EM32" s="70"/>
      <c r="EN32" s="68">
        <f t="shared" si="26"/>
        <v>0.83757399610275096</v>
      </c>
      <c r="EO32" s="68">
        <v>0.65964312666666702</v>
      </c>
    </row>
    <row r="33" spans="1:145" s="68" customFormat="1" x14ac:dyDescent="0.2">
      <c r="A33" s="67">
        <v>1998</v>
      </c>
      <c r="B33" s="69">
        <v>63402.889437084275</v>
      </c>
      <c r="C33" s="69"/>
      <c r="D33" s="81">
        <v>0.73668877472803174</v>
      </c>
      <c r="E33" s="69">
        <v>80353</v>
      </c>
      <c r="F33" s="69"/>
      <c r="G33" s="69">
        <v>-9551</v>
      </c>
      <c r="H33" s="70">
        <f t="shared" si="2"/>
        <v>-0.13368558890544008</v>
      </c>
      <c r="I33" s="95">
        <v>8890.7417633806836</v>
      </c>
      <c r="J33" s="70"/>
      <c r="K33" s="70"/>
      <c r="L33" s="70"/>
      <c r="M33" s="70"/>
      <c r="N33" s="69">
        <v>-3513.7001632662</v>
      </c>
      <c r="P33" s="70"/>
      <c r="Q33" s="69">
        <v>1511</v>
      </c>
      <c r="R33" s="69">
        <v>8909.2484468261155</v>
      </c>
      <c r="S33" s="69">
        <f t="shared" si="3"/>
        <v>0.86211608960729791</v>
      </c>
      <c r="T33" s="69"/>
      <c r="U33" s="69"/>
      <c r="V33" s="69">
        <v>9937.2352031376067</v>
      </c>
      <c r="W33" s="69"/>
      <c r="X33" s="69">
        <v>32526.915142477788</v>
      </c>
      <c r="Y33" s="94">
        <v>0.7</v>
      </c>
      <c r="Z33" s="69"/>
      <c r="AA33" s="69"/>
      <c r="AB33" s="69"/>
      <c r="AC33" s="69"/>
      <c r="AD33" s="93">
        <f t="shared" si="5"/>
        <v>22768.840599734449</v>
      </c>
      <c r="AE33" s="91"/>
      <c r="AF33" s="91"/>
      <c r="AG33" s="69">
        <v>20748.462756871977</v>
      </c>
      <c r="AH33" s="90"/>
      <c r="AI33" s="80">
        <f t="shared" si="6"/>
        <v>0.32724790527821318</v>
      </c>
      <c r="AJ33" s="80"/>
      <c r="AK33" s="92">
        <f t="shared" si="48"/>
        <v>-10038.284974863171</v>
      </c>
      <c r="AL33" s="90"/>
      <c r="AM33" s="90"/>
      <c r="AN33" s="90"/>
      <c r="AO33" s="69">
        <v>2614.279</v>
      </c>
      <c r="AP33" s="90"/>
      <c r="AQ33" s="76">
        <f t="shared" si="7"/>
        <v>0.4767865000008582</v>
      </c>
      <c r="AR33" s="76">
        <f t="shared" si="29"/>
        <v>1.3521438475042165</v>
      </c>
      <c r="AS33" s="76">
        <f t="shared" si="9"/>
        <v>0.91126566879799598</v>
      </c>
      <c r="AT33" s="76">
        <f t="shared" si="10"/>
        <v>0.48380861235314643</v>
      </c>
      <c r="AU33" s="76">
        <v>0.19192928132647455</v>
      </c>
      <c r="AV33" s="90"/>
      <c r="AW33" s="91">
        <f t="shared" si="11"/>
        <v>9551</v>
      </c>
      <c r="AX33" s="90">
        <v>0</v>
      </c>
      <c r="AY33" s="76">
        <f t="shared" si="12"/>
        <v>0.46032325921768202</v>
      </c>
      <c r="AZ33" s="90"/>
      <c r="BA33" s="70">
        <f t="shared" si="13"/>
        <v>0.25821640457570938</v>
      </c>
      <c r="BB33" s="70">
        <f t="shared" si="14"/>
        <v>0.32724790527821318</v>
      </c>
      <c r="BC33" s="70">
        <f t="shared" si="15"/>
        <v>0.17660808294838681</v>
      </c>
      <c r="BD33" s="71">
        <f t="shared" si="16"/>
        <v>0.12599868388486468</v>
      </c>
      <c r="BE33" s="71">
        <f t="shared" si="27"/>
        <v>0.12599868388486468</v>
      </c>
      <c r="BF33" s="71">
        <f t="shared" si="17"/>
        <v>3.2534927134021133E-2</v>
      </c>
      <c r="BG33" s="71">
        <f t="shared" si="18"/>
        <v>2.3238112975384532E-2</v>
      </c>
      <c r="BH33" s="71">
        <f t="shared" si="19"/>
        <v>4.1232805369133721E-2</v>
      </c>
      <c r="BI33" s="71">
        <f t="shared" si="28"/>
        <v>4.1232805369133721E-2</v>
      </c>
      <c r="BJ33" s="71">
        <f t="shared" si="20"/>
        <v>2.705954971809655E-2</v>
      </c>
      <c r="BL33" s="69">
        <v>212615</v>
      </c>
      <c r="BM33" s="69">
        <v>9149.4089999999997</v>
      </c>
      <c r="BN33" s="69">
        <v>7857.3</v>
      </c>
      <c r="BP33" s="68">
        <v>32</v>
      </c>
      <c r="BW33" s="69">
        <f t="shared" si="21"/>
        <v>8813.0629028243929</v>
      </c>
      <c r="BX33" s="69">
        <v>67888.160825024999</v>
      </c>
      <c r="BY33" s="69">
        <v>-59075.097922200606</v>
      </c>
      <c r="BZ33" s="70">
        <f t="shared" si="22"/>
        <v>0.10967932625819064</v>
      </c>
      <c r="CA33" s="70">
        <f t="shared" si="23"/>
        <v>0.84487400377117217</v>
      </c>
      <c r="CB33" s="70">
        <f t="shared" si="24"/>
        <v>-0.73519467751298151</v>
      </c>
      <c r="CC33" s="69"/>
      <c r="CD33" s="69"/>
      <c r="CF33" s="69">
        <v>14923</v>
      </c>
      <c r="CG33" s="69">
        <v>2429</v>
      </c>
      <c r="CH33" s="69">
        <v>10813</v>
      </c>
      <c r="CI33" s="89" t="s">
        <v>1009</v>
      </c>
      <c r="CJ33" s="89" t="s">
        <v>1009</v>
      </c>
      <c r="CK33" s="69">
        <v>784</v>
      </c>
      <c r="CL33" s="69">
        <v>10925</v>
      </c>
      <c r="CM33" s="69">
        <v>10960</v>
      </c>
      <c r="CN33" s="88">
        <v>1104</v>
      </c>
      <c r="CO33" s="88">
        <f t="shared" si="30"/>
        <v>984.43705166818131</v>
      </c>
      <c r="CP33" s="85">
        <f t="shared" si="31"/>
        <v>0.37656158798207129</v>
      </c>
      <c r="CQ33" s="85"/>
      <c r="CR33" s="69">
        <v>1851</v>
      </c>
      <c r="CS33" s="69">
        <v>1666</v>
      </c>
      <c r="CT33" s="69">
        <v>5618</v>
      </c>
      <c r="CU33" s="69">
        <v>5551</v>
      </c>
      <c r="CV33" s="69">
        <f t="shared" si="32"/>
        <v>-3767</v>
      </c>
      <c r="CW33" s="70">
        <f t="shared" si="33"/>
        <v>-4.1803476643392089E-2</v>
      </c>
      <c r="CX33" s="69">
        <f t="shared" si="34"/>
        <v>-3885</v>
      </c>
      <c r="CY33" s="70">
        <f t="shared" si="35"/>
        <v>-4.3112956400206598E-2</v>
      </c>
      <c r="CZ33" s="69">
        <f t="shared" si="36"/>
        <v>118</v>
      </c>
      <c r="DA33" s="70">
        <f t="shared" si="37"/>
        <v>1.3094797568145118E-3</v>
      </c>
      <c r="DB33" s="70"/>
      <c r="DC33" s="69">
        <v>360</v>
      </c>
      <c r="DD33" s="69">
        <v>124</v>
      </c>
      <c r="DE33" s="69">
        <v>338</v>
      </c>
      <c r="DF33" s="69">
        <v>230</v>
      </c>
      <c r="DG33" s="69"/>
      <c r="DH33" s="69">
        <f t="shared" si="39"/>
        <v>1790</v>
      </c>
      <c r="DI33" s="69">
        <f t="shared" si="40"/>
        <v>5781</v>
      </c>
      <c r="DJ33" s="69">
        <f t="shared" si="41"/>
        <v>-3991</v>
      </c>
      <c r="DK33" s="70">
        <f t="shared" si="42"/>
        <v>-4.4289268724124718E-2</v>
      </c>
      <c r="DL33" s="69">
        <f t="shared" si="43"/>
        <v>140</v>
      </c>
      <c r="DM33" s="70">
        <f t="shared" si="44"/>
        <v>1.5536200504578956E-3</v>
      </c>
      <c r="DN33" s="70"/>
      <c r="DO33" s="69">
        <v>5646.8</v>
      </c>
      <c r="DQ33" s="69">
        <v>8400.8000000000011</v>
      </c>
      <c r="DS33" s="69">
        <f t="shared" si="45"/>
        <v>-2754.0000000000009</v>
      </c>
      <c r="DT33" s="70">
        <f t="shared" si="46"/>
        <v>-3.0561925849721751E-2</v>
      </c>
      <c r="DU33" s="70">
        <f t="shared" si="47"/>
        <v>0.27864800862997136</v>
      </c>
      <c r="DV33" s="70">
        <v>0.35</v>
      </c>
      <c r="DW33" s="71">
        <f t="shared" si="25"/>
        <v>-2.9999999999999971E-2</v>
      </c>
      <c r="DX33" s="70"/>
      <c r="DY33" s="70"/>
      <c r="DZ33" s="83"/>
      <c r="EA33" s="83"/>
      <c r="EB33" s="83"/>
      <c r="EC33" s="70"/>
      <c r="ED33" s="70"/>
      <c r="EE33" s="70"/>
      <c r="EF33" s="70"/>
      <c r="EG33" s="70"/>
      <c r="EH33" s="70"/>
      <c r="EI33" s="70"/>
      <c r="EJ33" s="70"/>
      <c r="EK33" s="70"/>
      <c r="EL33" s="70"/>
      <c r="EM33" s="70"/>
      <c r="EN33" s="68">
        <f t="shared" si="26"/>
        <v>0.89170022796030912</v>
      </c>
      <c r="EO33" s="68">
        <v>0.70227099833333295</v>
      </c>
    </row>
    <row r="34" spans="1:145" s="68" customFormat="1" x14ac:dyDescent="0.2">
      <c r="A34" s="67">
        <v>1999</v>
      </c>
      <c r="B34" s="69">
        <v>70366</v>
      </c>
      <c r="C34" s="69"/>
      <c r="D34" s="81">
        <v>0.76675108420888771</v>
      </c>
      <c r="E34" s="69">
        <v>92716</v>
      </c>
      <c r="F34" s="69"/>
      <c r="G34" s="69">
        <v>-13278</v>
      </c>
      <c r="H34" s="70">
        <f t="shared" si="2"/>
        <v>-0.16148962564763689</v>
      </c>
      <c r="I34" s="69">
        <v>8995</v>
      </c>
      <c r="J34" s="69"/>
      <c r="K34" s="69"/>
      <c r="L34" s="69"/>
      <c r="M34" s="69">
        <v>-11375</v>
      </c>
      <c r="N34" s="69">
        <v>-7010</v>
      </c>
      <c r="P34" s="69">
        <v>-3912</v>
      </c>
      <c r="Q34" s="69">
        <v>1420</v>
      </c>
      <c r="R34" s="69">
        <v>10494</v>
      </c>
      <c r="S34" s="69">
        <f t="shared" si="3"/>
        <v>-2</v>
      </c>
      <c r="T34" s="69"/>
      <c r="U34" s="69"/>
      <c r="V34" s="69">
        <v>11139.13855480482</v>
      </c>
      <c r="W34" s="69"/>
      <c r="X34" s="69">
        <v>36630.014938010034</v>
      </c>
      <c r="Y34" s="70">
        <f t="shared" ref="Y34:Y50" si="49">AD34/X34</f>
        <v>0.72680833041031578</v>
      </c>
      <c r="Z34" s="69"/>
      <c r="AA34" s="69"/>
      <c r="AB34" s="69"/>
      <c r="AC34" s="69"/>
      <c r="AD34" s="69">
        <v>26623</v>
      </c>
      <c r="AE34" s="69">
        <v>31754</v>
      </c>
      <c r="AF34" s="69">
        <v>6044</v>
      </c>
      <c r="AG34" s="69">
        <f t="shared" ref="AG34:AG50" si="50">AE34-AF34</f>
        <v>25710</v>
      </c>
      <c r="AH34" s="80">
        <f t="shared" ref="AH34:AH50" si="51">AF34/AE34</f>
        <v>0.19033822510549853</v>
      </c>
      <c r="AI34" s="80">
        <f t="shared" si="6"/>
        <v>0.36537532330955291</v>
      </c>
      <c r="AJ34" s="68">
        <f t="shared" ref="AJ34:AJ50" si="52">-I34</f>
        <v>-8995</v>
      </c>
      <c r="AK34" s="68">
        <v>-10156</v>
      </c>
      <c r="AL34" s="68">
        <v>15280</v>
      </c>
      <c r="AM34" s="68">
        <v>25436</v>
      </c>
      <c r="AN34" s="69">
        <v>3454</v>
      </c>
      <c r="AO34" s="69">
        <v>3442</v>
      </c>
      <c r="AP34" s="80">
        <f t="shared" ref="AP34:AP50" si="53">(AN34-AO34)/AN34</f>
        <v>3.4742327735958309E-3</v>
      </c>
      <c r="AQ34" s="76">
        <f t="shared" si="7"/>
        <v>0.4912770145032771</v>
      </c>
      <c r="AR34" s="76">
        <f t="shared" si="29"/>
        <v>1.3471810089020773</v>
      </c>
      <c r="AS34" s="76">
        <f t="shared" si="9"/>
        <v>0.96570634413852685</v>
      </c>
      <c r="AT34" s="76">
        <f t="shared" si="10"/>
        <v>0.39502139245429796</v>
      </c>
      <c r="AU34" s="76">
        <v>0.17963478507054217</v>
      </c>
      <c r="AV34" s="80"/>
      <c r="AW34" s="69">
        <v>13302</v>
      </c>
      <c r="AX34" s="69">
        <v>-25</v>
      </c>
      <c r="AY34" s="76">
        <f t="shared" si="12"/>
        <v>0.51738623103850645</v>
      </c>
      <c r="AZ34" s="80"/>
      <c r="BA34" s="70">
        <f t="shared" si="13"/>
        <v>0.27729841667026189</v>
      </c>
      <c r="BB34" s="70">
        <f t="shared" si="14"/>
        <v>0.36537532330955291</v>
      </c>
      <c r="BC34" s="70">
        <f t="shared" si="15"/>
        <v>0.17633516186794759</v>
      </c>
      <c r="BD34" s="71">
        <f t="shared" si="16"/>
        <v>0.1338778685336445</v>
      </c>
      <c r="BE34" s="71">
        <f t="shared" si="27"/>
        <v>0.1338778685336445</v>
      </c>
      <c r="BF34" s="71">
        <f t="shared" si="17"/>
        <v>3.7124120971569093E-2</v>
      </c>
      <c r="BG34" s="71">
        <f t="shared" si="18"/>
        <v>2.3030301530496875E-2</v>
      </c>
      <c r="BH34" s="71">
        <f t="shared" si="19"/>
        <v>4.8915669499474179E-2</v>
      </c>
      <c r="BI34" s="71">
        <f t="shared" si="28"/>
        <v>4.8915669499474179E-2</v>
      </c>
      <c r="BJ34" s="71">
        <f t="shared" si="20"/>
        <v>2.6831122963817212E-2</v>
      </c>
      <c r="BL34" s="69">
        <v>223353</v>
      </c>
      <c r="BM34" s="69">
        <v>9698.223</v>
      </c>
      <c r="BN34" s="69">
        <v>8324.4</v>
      </c>
      <c r="BP34" s="68">
        <v>28</v>
      </c>
      <c r="BW34" s="69">
        <f t="shared" si="21"/>
        <v>12283.234072755979</v>
      </c>
      <c r="BX34" s="69">
        <v>80401.622196133889</v>
      </c>
      <c r="BY34" s="69">
        <v>-68118.38812337791</v>
      </c>
      <c r="BZ34" s="70">
        <f t="shared" si="22"/>
        <v>0.13248235550235105</v>
      </c>
      <c r="CA34" s="70">
        <f t="shared" si="23"/>
        <v>0.86718173989531355</v>
      </c>
      <c r="CB34" s="70">
        <f t="shared" si="24"/>
        <v>-0.73469938439296245</v>
      </c>
      <c r="CC34" s="69"/>
      <c r="CD34" s="69"/>
      <c r="CF34" s="69">
        <v>14845</v>
      </c>
      <c r="CG34" s="69">
        <v>2844</v>
      </c>
      <c r="CH34" s="69">
        <v>11273</v>
      </c>
      <c r="CI34" s="69">
        <v>-1385</v>
      </c>
      <c r="CJ34" s="69">
        <v>1183</v>
      </c>
      <c r="CK34" s="69">
        <v>931</v>
      </c>
      <c r="CL34" s="69">
        <v>12252</v>
      </c>
      <c r="CM34" s="69">
        <v>12316</v>
      </c>
      <c r="CN34" s="88">
        <v>1103</v>
      </c>
      <c r="CO34" s="88">
        <f t="shared" si="30"/>
        <v>1035.3058852441663</v>
      </c>
      <c r="CP34" s="85">
        <f t="shared" si="31"/>
        <v>0.30078613749104194</v>
      </c>
      <c r="CQ34" s="85"/>
      <c r="CR34" s="69">
        <v>2658</v>
      </c>
      <c r="CS34" s="69">
        <v>2449</v>
      </c>
      <c r="CT34" s="69">
        <v>5288</v>
      </c>
      <c r="CU34" s="69">
        <v>5207</v>
      </c>
      <c r="CV34" s="69">
        <f t="shared" si="32"/>
        <v>-2630</v>
      </c>
      <c r="CW34" s="70">
        <f t="shared" si="33"/>
        <v>-2.6625282965633396E-2</v>
      </c>
      <c r="CX34" s="69">
        <f t="shared" si="34"/>
        <v>-2758</v>
      </c>
      <c r="CY34" s="70">
        <f t="shared" si="35"/>
        <v>-2.792111422783913E-2</v>
      </c>
      <c r="CZ34" s="69">
        <f t="shared" si="36"/>
        <v>128</v>
      </c>
      <c r="DA34" s="70">
        <f t="shared" si="37"/>
        <v>1.2958312622057318E-3</v>
      </c>
      <c r="DB34" s="70"/>
      <c r="DC34" s="69">
        <v>331</v>
      </c>
      <c r="DD34" s="69">
        <v>35</v>
      </c>
      <c r="DE34" s="69">
        <v>330</v>
      </c>
      <c r="DF34" s="69">
        <v>146</v>
      </c>
      <c r="DG34" s="69"/>
      <c r="DH34" s="69">
        <f t="shared" si="39"/>
        <v>2484</v>
      </c>
      <c r="DI34" s="69">
        <f t="shared" si="40"/>
        <v>5353</v>
      </c>
      <c r="DJ34" s="69">
        <f t="shared" si="41"/>
        <v>-2869</v>
      </c>
      <c r="DK34" s="70">
        <f t="shared" si="42"/>
        <v>-2.9044842900533163E-2</v>
      </c>
      <c r="DL34" s="69">
        <f t="shared" si="43"/>
        <v>129</v>
      </c>
      <c r="DM34" s="70">
        <f t="shared" si="44"/>
        <v>1.3059549439417141E-3</v>
      </c>
      <c r="DN34" s="70"/>
      <c r="DO34" s="69">
        <v>6383.3999999999987</v>
      </c>
      <c r="DQ34" s="69">
        <v>10994.499999999998</v>
      </c>
      <c r="DS34" s="69">
        <f t="shared" si="45"/>
        <v>-4611.0999999999995</v>
      </c>
      <c r="DT34" s="70">
        <f t="shared" si="46"/>
        <v>-4.6681308852787887E-2</v>
      </c>
      <c r="DU34" s="70">
        <f t="shared" si="47"/>
        <v>0.35235868713067586</v>
      </c>
      <c r="DV34" s="70">
        <v>0.35</v>
      </c>
      <c r="DW34" s="71">
        <f t="shared" si="25"/>
        <v>-6.9999999999999951E-2</v>
      </c>
      <c r="DX34" s="70"/>
      <c r="DY34" s="70"/>
      <c r="DZ34" s="83"/>
      <c r="EA34" s="83"/>
      <c r="EB34" s="83"/>
      <c r="EC34" s="70"/>
      <c r="ED34" s="70"/>
      <c r="EE34" s="70"/>
      <c r="EF34" s="70"/>
      <c r="EG34" s="70"/>
      <c r="EH34" s="70"/>
      <c r="EI34" s="70"/>
      <c r="EJ34" s="70"/>
      <c r="EK34" s="70"/>
      <c r="EL34" s="70"/>
      <c r="EM34" s="70"/>
      <c r="EN34" s="68">
        <v>0.93862727583333305</v>
      </c>
    </row>
    <row r="35" spans="1:145" s="68" customFormat="1" x14ac:dyDescent="0.2">
      <c r="A35" s="67">
        <v>2000</v>
      </c>
      <c r="B35" s="69">
        <v>82011</v>
      </c>
      <c r="C35" s="69"/>
      <c r="D35" s="81">
        <v>0.81547612999564811</v>
      </c>
      <c r="E35" s="69">
        <v>108383</v>
      </c>
      <c r="F35" s="69"/>
      <c r="G35" s="69">
        <v>-15327</v>
      </c>
      <c r="H35" s="70">
        <f t="shared" si="2"/>
        <v>-0.15978107896794372</v>
      </c>
      <c r="I35" s="69">
        <v>11902</v>
      </c>
      <c r="J35" s="69"/>
      <c r="K35" s="69"/>
      <c r="L35" s="69"/>
      <c r="M35" s="69">
        <v>-11234</v>
      </c>
      <c r="N35" s="69">
        <v>-9172</v>
      </c>
      <c r="P35" s="69">
        <v>-6923</v>
      </c>
      <c r="Q35" s="69">
        <v>1413</v>
      </c>
      <c r="R35" s="69">
        <v>12458</v>
      </c>
      <c r="S35" s="69">
        <f t="shared" si="3"/>
        <v>0</v>
      </c>
      <c r="T35" s="69"/>
      <c r="U35" s="69"/>
      <c r="V35" s="69">
        <v>12932.789678383084</v>
      </c>
      <c r="W35" s="69"/>
      <c r="X35" s="69">
        <v>41638.224020877758</v>
      </c>
      <c r="Y35" s="70">
        <f t="shared" si="49"/>
        <v>0.72820108717405418</v>
      </c>
      <c r="Z35" s="69"/>
      <c r="AA35" s="69"/>
      <c r="AB35" s="69"/>
      <c r="AC35" s="69"/>
      <c r="AD35" s="69">
        <v>30321</v>
      </c>
      <c r="AE35" s="69">
        <v>37755</v>
      </c>
      <c r="AF35" s="69">
        <v>7224</v>
      </c>
      <c r="AG35" s="69">
        <f t="shared" si="50"/>
        <v>30531</v>
      </c>
      <c r="AH35" s="80">
        <f t="shared" si="51"/>
        <v>0.19133889551052841</v>
      </c>
      <c r="AI35" s="80">
        <f t="shared" si="6"/>
        <v>0.37227932838277794</v>
      </c>
      <c r="AJ35" s="68">
        <f t="shared" si="52"/>
        <v>-11902</v>
      </c>
      <c r="AK35" s="68">
        <v>-13761</v>
      </c>
      <c r="AL35" s="68">
        <v>14061</v>
      </c>
      <c r="AM35" s="68">
        <v>27822</v>
      </c>
      <c r="AN35" s="69">
        <v>4077</v>
      </c>
      <c r="AO35" s="69">
        <v>3899.7579999999998</v>
      </c>
      <c r="AP35" s="80">
        <f t="shared" si="53"/>
        <v>4.3473632572970371E-2</v>
      </c>
      <c r="AQ35" s="76">
        <f t="shared" si="7"/>
        <v>0.50172549792940246</v>
      </c>
      <c r="AR35" s="76">
        <f t="shared" si="29"/>
        <v>1.4607697635302266</v>
      </c>
      <c r="AS35" s="76">
        <f t="shared" si="9"/>
        <v>1.0069258929454832</v>
      </c>
      <c r="AT35" s="76">
        <f t="shared" si="10"/>
        <v>0.45072221676328977</v>
      </c>
      <c r="AU35" s="76">
        <v>0.16783748713588975</v>
      </c>
      <c r="AV35" s="80"/>
      <c r="AW35" s="69">
        <v>15427</v>
      </c>
      <c r="AX35" s="69">
        <v>-100</v>
      </c>
      <c r="AY35" s="76">
        <f t="shared" si="12"/>
        <v>0.5052897055451836</v>
      </c>
      <c r="AZ35" s="80"/>
      <c r="BA35" s="70">
        <f t="shared" si="13"/>
        <v>0.28169546884659036</v>
      </c>
      <c r="BB35" s="70">
        <f t="shared" si="14"/>
        <v>0.37227932838277794</v>
      </c>
      <c r="BC35" s="70">
        <f t="shared" si="15"/>
        <v>0.18417041616368535</v>
      </c>
      <c r="BD35" s="71">
        <f t="shared" si="16"/>
        <v>0.12773109298745536</v>
      </c>
      <c r="BE35" s="71">
        <f t="shared" si="27"/>
        <v>0.12773109298745536</v>
      </c>
      <c r="BF35" s="71">
        <f t="shared" si="17"/>
        <v>3.5981270125388667E-2</v>
      </c>
      <c r="BG35" s="71">
        <f t="shared" si="18"/>
        <v>2.2084307051864854E-2</v>
      </c>
      <c r="BH35" s="71">
        <f t="shared" si="19"/>
        <v>4.7551645510968035E-2</v>
      </c>
      <c r="BI35" s="71">
        <f t="shared" si="28"/>
        <v>4.7551645510968035E-2</v>
      </c>
      <c r="BJ35" s="71">
        <f t="shared" si="20"/>
        <v>2.5746828337262825E-2</v>
      </c>
      <c r="BL35" s="69">
        <v>229327</v>
      </c>
      <c r="BM35" s="69">
        <v>10384.161</v>
      </c>
      <c r="BN35" s="69">
        <v>8907</v>
      </c>
      <c r="BP35" s="68">
        <v>24</v>
      </c>
      <c r="BW35" s="69">
        <f t="shared" si="21"/>
        <v>14999.778862440115</v>
      </c>
      <c r="BX35" s="69">
        <v>102409.11485800002</v>
      </c>
      <c r="BY35" s="69">
        <v>-87409.335995559901</v>
      </c>
      <c r="BZ35" s="70">
        <f t="shared" si="22"/>
        <v>0.13839604792670543</v>
      </c>
      <c r="CA35" s="70">
        <f t="shared" si="23"/>
        <v>0.94488171445706448</v>
      </c>
      <c r="CB35" s="70">
        <f t="shared" si="24"/>
        <v>-0.80648566653035902</v>
      </c>
      <c r="CC35" s="69"/>
      <c r="CD35" s="69"/>
      <c r="CF35" s="69">
        <v>16420</v>
      </c>
      <c r="CG35" s="69">
        <v>3063</v>
      </c>
      <c r="CH35" s="69">
        <v>12482</v>
      </c>
      <c r="CI35" s="69">
        <v>-1455</v>
      </c>
      <c r="CJ35" s="69">
        <v>1132</v>
      </c>
      <c r="CK35" s="69">
        <v>1198</v>
      </c>
      <c r="CL35" s="69">
        <v>13339</v>
      </c>
      <c r="CM35" s="69">
        <v>13386</v>
      </c>
      <c r="CN35" s="88">
        <v>1347</v>
      </c>
      <c r="CO35" s="88">
        <f t="shared" si="30"/>
        <v>1462.0349224999957</v>
      </c>
      <c r="CP35" s="85">
        <f t="shared" si="31"/>
        <v>0.37490401263360335</v>
      </c>
      <c r="CQ35" s="85"/>
      <c r="CR35" s="69">
        <v>2162</v>
      </c>
      <c r="CS35" s="69">
        <v>1948</v>
      </c>
      <c r="CT35" s="69">
        <v>6575</v>
      </c>
      <c r="CU35" s="69">
        <v>6427</v>
      </c>
      <c r="CV35" s="69">
        <f t="shared" si="32"/>
        <v>-4413</v>
      </c>
      <c r="CW35" s="70">
        <f t="shared" si="33"/>
        <v>-4.4193959177177097E-2</v>
      </c>
      <c r="CX35" s="69">
        <f t="shared" si="34"/>
        <v>-4479</v>
      </c>
      <c r="CY35" s="70">
        <f t="shared" si="35"/>
        <v>-4.4854915738630464E-2</v>
      </c>
      <c r="CZ35" s="69">
        <f t="shared" si="36"/>
        <v>66</v>
      </c>
      <c r="DA35" s="70">
        <f t="shared" si="37"/>
        <v>6.6095656145336251E-4</v>
      </c>
      <c r="DB35" s="70"/>
      <c r="DC35" s="77">
        <f>(DC34+DC36)/2</f>
        <v>496</v>
      </c>
      <c r="DD35" s="77">
        <f>(DD34+DD36)/2</f>
        <v>25.5</v>
      </c>
      <c r="DE35" s="69" t="s">
        <v>1010</v>
      </c>
      <c r="DF35" s="69" t="s">
        <v>1011</v>
      </c>
      <c r="DG35" s="69"/>
      <c r="DH35" s="69">
        <f t="shared" si="39"/>
        <v>1973.5</v>
      </c>
      <c r="DI35" s="69">
        <f t="shared" si="40"/>
        <v>6555</v>
      </c>
      <c r="DJ35" s="69">
        <f t="shared" si="41"/>
        <v>-4581.5</v>
      </c>
      <c r="DK35" s="70">
        <f t="shared" si="42"/>
        <v>-4.5881401307554248E-2</v>
      </c>
      <c r="DL35" s="69">
        <f t="shared" si="43"/>
        <v>353</v>
      </c>
      <c r="DM35" s="70">
        <f t="shared" si="44"/>
        <v>3.5351161544399535E-3</v>
      </c>
      <c r="DN35" s="70"/>
      <c r="DO35" s="69">
        <v>7713.3000000000011</v>
      </c>
      <c r="DQ35" s="69">
        <v>16463.400000000001</v>
      </c>
      <c r="DS35" s="69">
        <f t="shared" si="45"/>
        <v>-8750.1</v>
      </c>
      <c r="DT35" s="70">
        <f t="shared" si="46"/>
        <v>-8.7627818308682839E-2</v>
      </c>
      <c r="DU35" s="70">
        <f t="shared" si="47"/>
        <v>0.63316705658452432</v>
      </c>
      <c r="DV35" s="70">
        <v>0.35</v>
      </c>
      <c r="DW35" s="71">
        <f t="shared" si="25"/>
        <v>-0.10999999999999999</v>
      </c>
      <c r="DX35" s="70"/>
      <c r="DY35" s="70"/>
      <c r="DZ35" s="83"/>
      <c r="EA35" s="83"/>
      <c r="EB35" s="83"/>
      <c r="EC35" s="70"/>
      <c r="ED35" s="70"/>
      <c r="EE35" s="70"/>
      <c r="EF35" s="70"/>
      <c r="EG35" s="70"/>
      <c r="EH35" s="70"/>
      <c r="EI35" s="70"/>
      <c r="EJ35" s="70"/>
      <c r="EK35" s="70"/>
      <c r="EL35" s="70"/>
      <c r="EM35" s="70"/>
      <c r="EN35" s="68">
        <v>1.08540083333333</v>
      </c>
    </row>
    <row r="36" spans="1:145" s="68" customFormat="1" x14ac:dyDescent="0.2">
      <c r="A36" s="67">
        <v>2001</v>
      </c>
      <c r="B36" s="69">
        <v>90013</v>
      </c>
      <c r="C36" s="69"/>
      <c r="D36" s="81">
        <v>0.86512917889266172</v>
      </c>
      <c r="E36" s="69">
        <v>121941</v>
      </c>
      <c r="F36" s="69"/>
      <c r="G36" s="69">
        <v>-19142</v>
      </c>
      <c r="H36" s="70">
        <f t="shared" si="2"/>
        <v>-0.17755145578837039</v>
      </c>
      <c r="I36" s="69">
        <v>11057</v>
      </c>
      <c r="J36" s="69"/>
      <c r="K36" s="69"/>
      <c r="L36" s="69"/>
      <c r="M36" s="69">
        <v>-14655</v>
      </c>
      <c r="N36" s="69">
        <v>-8123</v>
      </c>
      <c r="P36" s="69">
        <v>-7407</v>
      </c>
      <c r="Q36" s="69">
        <v>1345</v>
      </c>
      <c r="R36" s="69">
        <v>14130</v>
      </c>
      <c r="S36" s="69">
        <f t="shared" si="3"/>
        <v>1</v>
      </c>
      <c r="T36" s="69"/>
      <c r="U36" s="69"/>
      <c r="V36" s="69">
        <v>13160.97678037086</v>
      </c>
      <c r="W36" s="69"/>
      <c r="X36" s="69">
        <v>46580.624507814471</v>
      </c>
      <c r="Y36" s="70">
        <f t="shared" si="49"/>
        <v>0.71810973668651334</v>
      </c>
      <c r="Z36" s="69"/>
      <c r="AA36" s="69"/>
      <c r="AB36" s="69"/>
      <c r="AC36" s="69"/>
      <c r="AD36" s="69">
        <v>33450</v>
      </c>
      <c r="AE36" s="69">
        <v>42921</v>
      </c>
      <c r="AF36" s="69">
        <v>8286</v>
      </c>
      <c r="AG36" s="69">
        <f t="shared" si="50"/>
        <v>34635</v>
      </c>
      <c r="AH36" s="80">
        <f t="shared" si="51"/>
        <v>0.19305235199552667</v>
      </c>
      <c r="AI36" s="80">
        <f t="shared" si="6"/>
        <v>0.38477775432437539</v>
      </c>
      <c r="AJ36" s="68">
        <f t="shared" si="52"/>
        <v>-11057</v>
      </c>
      <c r="AK36" s="68">
        <v>-12671</v>
      </c>
      <c r="AL36" s="68">
        <v>16696</v>
      </c>
      <c r="AM36" s="68">
        <v>29367</v>
      </c>
      <c r="AN36" s="69">
        <v>4338</v>
      </c>
      <c r="AO36" s="69">
        <v>4154.7430000000004</v>
      </c>
      <c r="AP36" s="80">
        <f t="shared" si="53"/>
        <v>4.2244582757030802E-2</v>
      </c>
      <c r="AQ36" s="76">
        <f t="shared" si="7"/>
        <v>0.50870235734743341</v>
      </c>
      <c r="AR36" s="76">
        <f t="shared" si="29"/>
        <v>1.4142301943198805</v>
      </c>
      <c r="AS36" s="76">
        <f t="shared" si="9"/>
        <v>1.03542600896861</v>
      </c>
      <c r="AT36" s="76">
        <f t="shared" si="10"/>
        <v>0.36584379962465713</v>
      </c>
      <c r="AU36" s="76">
        <v>0.17938361576960221</v>
      </c>
      <c r="AV36" s="80"/>
      <c r="AW36" s="69">
        <v>19129</v>
      </c>
      <c r="AX36" s="69">
        <v>13</v>
      </c>
      <c r="AY36" s="76">
        <f t="shared" si="12"/>
        <v>0.55230258409123723</v>
      </c>
      <c r="AZ36" s="80"/>
      <c r="BA36" s="70">
        <f t="shared" si="13"/>
        <v>0.28403080178118928</v>
      </c>
      <c r="BB36" s="70">
        <f t="shared" si="14"/>
        <v>0.38477775432437539</v>
      </c>
      <c r="BC36" s="70">
        <f t="shared" si="15"/>
        <v>0.17226400631019964</v>
      </c>
      <c r="BD36" s="71">
        <f t="shared" si="16"/>
        <v>0.11995793272701026</v>
      </c>
      <c r="BE36" s="71">
        <f t="shared" si="27"/>
        <v>0.11995793272701026</v>
      </c>
      <c r="BF36" s="71">
        <f t="shared" si="17"/>
        <v>3.4071747812466691E-2</v>
      </c>
      <c r="BG36" s="71">
        <f t="shared" si="18"/>
        <v>1.5501312871806488E-2</v>
      </c>
      <c r="BH36" s="71">
        <f t="shared" si="19"/>
        <v>4.6157143968093499E-2</v>
      </c>
      <c r="BI36" s="71">
        <f t="shared" si="28"/>
        <v>4.6157143968093499E-2</v>
      </c>
      <c r="BJ36" s="71">
        <f t="shared" si="20"/>
        <v>1.812098512727827E-2</v>
      </c>
      <c r="BL36" s="69">
        <v>166434</v>
      </c>
      <c r="BM36" s="69">
        <v>10736.768</v>
      </c>
      <c r="BN36" s="69">
        <v>9184.6</v>
      </c>
      <c r="BP36" s="68">
        <v>20</v>
      </c>
      <c r="BW36" s="69">
        <f t="shared" si="21"/>
        <v>19051.500766779995</v>
      </c>
      <c r="BX36" s="69">
        <v>116254.531558</v>
      </c>
      <c r="BY36" s="69">
        <v>-97203.030791220008</v>
      </c>
      <c r="BZ36" s="70">
        <f t="shared" si="22"/>
        <v>0.15623539881401657</v>
      </c>
      <c r="CA36" s="70">
        <f t="shared" si="23"/>
        <v>0.95336705093446827</v>
      </c>
      <c r="CB36" s="70">
        <f t="shared" si="24"/>
        <v>-0.79713165212045178</v>
      </c>
      <c r="CC36" s="69"/>
      <c r="CD36" s="69"/>
      <c r="CF36" s="69">
        <v>17019</v>
      </c>
      <c r="CG36" s="69">
        <v>3108</v>
      </c>
      <c r="CH36" s="69">
        <v>12714</v>
      </c>
      <c r="CI36" s="69">
        <v>-1343</v>
      </c>
      <c r="CJ36" s="69">
        <v>1095</v>
      </c>
      <c r="CK36" s="69">
        <v>1444</v>
      </c>
      <c r="CL36" s="69">
        <v>18184</v>
      </c>
      <c r="CM36" s="69">
        <v>18220</v>
      </c>
      <c r="CN36" s="88">
        <v>1262</v>
      </c>
      <c r="CO36" s="88">
        <f t="shared" si="30"/>
        <v>1410.2976200000001</v>
      </c>
      <c r="CP36" s="85">
        <f t="shared" si="31"/>
        <v>0.33944280548760775</v>
      </c>
      <c r="CQ36" s="85"/>
      <c r="CR36" s="69">
        <v>1877</v>
      </c>
      <c r="CS36" s="69">
        <v>1520</v>
      </c>
      <c r="CT36" s="69">
        <v>8956</v>
      </c>
      <c r="CU36" s="69">
        <v>8845</v>
      </c>
      <c r="CV36" s="69">
        <f t="shared" si="32"/>
        <v>-7079</v>
      </c>
      <c r="CW36" s="70">
        <f t="shared" si="33"/>
        <v>-6.4874433455523572E-2</v>
      </c>
      <c r="CX36" s="69">
        <f t="shared" si="34"/>
        <v>-7325</v>
      </c>
      <c r="CY36" s="70">
        <f t="shared" si="35"/>
        <v>-6.7128863548765391E-2</v>
      </c>
      <c r="CZ36" s="69">
        <f t="shared" si="36"/>
        <v>246</v>
      </c>
      <c r="DA36" s="70">
        <f t="shared" si="37"/>
        <v>2.254430093241814E-3</v>
      </c>
      <c r="DB36" s="70"/>
      <c r="DC36" s="69">
        <v>661</v>
      </c>
      <c r="DD36" s="69">
        <v>16</v>
      </c>
      <c r="DE36" s="69">
        <v>223</v>
      </c>
      <c r="DF36" s="69">
        <v>128</v>
      </c>
      <c r="DG36" s="69"/>
      <c r="DH36" s="69">
        <f t="shared" si="39"/>
        <v>1536</v>
      </c>
      <c r="DI36" s="69">
        <f t="shared" si="40"/>
        <v>8973</v>
      </c>
      <c r="DJ36" s="69">
        <f t="shared" si="41"/>
        <v>-7437</v>
      </c>
      <c r="DK36" s="70">
        <f t="shared" si="42"/>
        <v>-6.8155270745688487E-2</v>
      </c>
      <c r="DL36" s="69">
        <f t="shared" si="43"/>
        <v>684</v>
      </c>
      <c r="DM36" s="70">
        <f t="shared" si="44"/>
        <v>6.2684153812089458E-3</v>
      </c>
      <c r="DN36" s="70"/>
      <c r="DO36" s="69">
        <v>7143.9999999999991</v>
      </c>
      <c r="DQ36" s="69">
        <v>18499.400000000001</v>
      </c>
      <c r="DS36" s="69">
        <f t="shared" si="45"/>
        <v>-11355.400000000001</v>
      </c>
      <c r="DT36" s="70">
        <f t="shared" si="46"/>
        <v>-0.10406485967804104</v>
      </c>
      <c r="DU36" s="70">
        <f t="shared" si="47"/>
        <v>0.66607734526232676</v>
      </c>
      <c r="DV36" s="70">
        <v>0.35</v>
      </c>
      <c r="DW36" s="71">
        <f t="shared" si="25"/>
        <v>-0.14999999999999997</v>
      </c>
      <c r="DX36" s="70"/>
      <c r="DY36" s="70"/>
      <c r="DZ36" s="83"/>
      <c r="EA36" s="83"/>
      <c r="EB36" s="83"/>
      <c r="EC36" s="70"/>
      <c r="ED36" s="70"/>
      <c r="EE36" s="70"/>
      <c r="EF36" s="70"/>
      <c r="EG36" s="70"/>
      <c r="EH36" s="70"/>
      <c r="EI36" s="70"/>
      <c r="EJ36" s="70"/>
      <c r="EK36" s="70"/>
      <c r="EL36" s="70"/>
      <c r="EM36" s="70"/>
      <c r="EN36" s="68">
        <v>1.11751</v>
      </c>
    </row>
    <row r="37" spans="1:145" s="68" customFormat="1" x14ac:dyDescent="0.2">
      <c r="A37" s="67">
        <v>2002</v>
      </c>
      <c r="B37" s="69">
        <v>98136</v>
      </c>
      <c r="C37" s="69"/>
      <c r="D37" s="81">
        <v>0.91357789184035809</v>
      </c>
      <c r="E37" s="69">
        <v>135951</v>
      </c>
      <c r="F37" s="69"/>
      <c r="G37" s="69">
        <v>-23732</v>
      </c>
      <c r="H37" s="70">
        <f t="shared" si="2"/>
        <v>-0.19758061159075205</v>
      </c>
      <c r="I37" s="69">
        <v>9757</v>
      </c>
      <c r="J37" s="69"/>
      <c r="K37" s="69"/>
      <c r="L37" s="69"/>
      <c r="M37" s="69">
        <v>-12532</v>
      </c>
      <c r="N37" s="69">
        <v>-12341</v>
      </c>
      <c r="P37" s="69">
        <v>-8458</v>
      </c>
      <c r="Q37" s="69">
        <v>1756</v>
      </c>
      <c r="R37" s="69">
        <v>15838</v>
      </c>
      <c r="S37" s="69">
        <f t="shared" si="3"/>
        <v>1</v>
      </c>
      <c r="T37" s="69"/>
      <c r="U37" s="69"/>
      <c r="V37" s="69">
        <v>14770.167280167332</v>
      </c>
      <c r="W37" s="69"/>
      <c r="X37" s="69">
        <v>49918.200188754679</v>
      </c>
      <c r="Y37" s="70">
        <f t="shared" si="49"/>
        <v>0.7024492042463355</v>
      </c>
      <c r="Z37" s="69"/>
      <c r="AA37" s="69"/>
      <c r="AB37" s="69"/>
      <c r="AC37" s="69"/>
      <c r="AD37" s="69">
        <v>35065</v>
      </c>
      <c r="AE37" s="69">
        <v>50659</v>
      </c>
      <c r="AF37" s="69">
        <v>9428</v>
      </c>
      <c r="AG37" s="69">
        <f t="shared" si="50"/>
        <v>41231</v>
      </c>
      <c r="AH37" s="80">
        <f t="shared" si="51"/>
        <v>0.18610710831244201</v>
      </c>
      <c r="AI37" s="80">
        <f t="shared" si="6"/>
        <v>0.42014143637401158</v>
      </c>
      <c r="AJ37" s="68">
        <f t="shared" si="52"/>
        <v>-9757</v>
      </c>
      <c r="AK37" s="68">
        <v>-12286</v>
      </c>
      <c r="AL37" s="68">
        <v>21057</v>
      </c>
      <c r="AM37" s="68">
        <v>33343</v>
      </c>
      <c r="AN37" s="69">
        <v>5013</v>
      </c>
      <c r="AO37" s="69">
        <v>4811.3819999999996</v>
      </c>
      <c r="AP37" s="80">
        <f t="shared" si="53"/>
        <v>4.0219030520646397E-2</v>
      </c>
      <c r="AQ37" s="76">
        <f t="shared" si="7"/>
        <v>0.54040840935304602</v>
      </c>
      <c r="AR37" s="76">
        <f t="shared" si="29"/>
        <v>1.5262227292171682</v>
      </c>
      <c r="AS37" s="76">
        <f t="shared" si="9"/>
        <v>1.1758448595465563</v>
      </c>
      <c r="AT37" s="76">
        <f t="shared" si="10"/>
        <v>0.29797967548689092</v>
      </c>
      <c r="AU37" s="76">
        <v>0.18021070026853955</v>
      </c>
      <c r="AV37" s="80"/>
      <c r="AW37" s="69">
        <v>23576</v>
      </c>
      <c r="AX37" s="69">
        <v>157</v>
      </c>
      <c r="AY37" s="76">
        <f t="shared" si="12"/>
        <v>0.57180276976061706</v>
      </c>
      <c r="AZ37" s="80"/>
      <c r="BA37" s="70">
        <f t="shared" si="13"/>
        <v>0.30327838706592819</v>
      </c>
      <c r="BB37" s="70">
        <f t="shared" si="14"/>
        <v>0.42014143637401158</v>
      </c>
      <c r="BC37" s="70">
        <f t="shared" si="15"/>
        <v>0.1799033993641477</v>
      </c>
      <c r="BD37" s="71">
        <f t="shared" si="16"/>
        <v>0.1166933132836943</v>
      </c>
      <c r="BE37" s="71">
        <f t="shared" si="27"/>
        <v>0.1166933132836943</v>
      </c>
      <c r="BF37" s="71">
        <f t="shared" si="17"/>
        <v>3.5390559834057859E-2</v>
      </c>
      <c r="BG37" s="71">
        <f t="shared" si="18"/>
        <v>1.4192176588333849E-2</v>
      </c>
      <c r="BH37" s="71">
        <f t="shared" si="19"/>
        <v>4.9027696258253844E-2</v>
      </c>
      <c r="BI37" s="71">
        <f t="shared" si="28"/>
        <v>4.9027696258253844E-2</v>
      </c>
      <c r="BJ37" s="71">
        <f t="shared" si="20"/>
        <v>1.6618663106137674E-2</v>
      </c>
      <c r="BL37" s="69">
        <v>156827</v>
      </c>
      <c r="BM37" s="69">
        <v>11050.243</v>
      </c>
      <c r="BN37" s="69">
        <v>9436.7999999999993</v>
      </c>
      <c r="BP37" s="68">
        <v>16</v>
      </c>
      <c r="BW37" s="69">
        <f t="shared" si="21"/>
        <v>23363.023286570009</v>
      </c>
      <c r="BX37" s="69">
        <v>123008.65612900001</v>
      </c>
      <c r="BY37" s="69">
        <v>-99645.632842430001</v>
      </c>
      <c r="BZ37" s="70">
        <f t="shared" si="22"/>
        <v>0.17184885206118389</v>
      </c>
      <c r="CA37" s="70">
        <f t="shared" si="23"/>
        <v>0.90480140733793801</v>
      </c>
      <c r="CB37" s="70">
        <f t="shared" si="24"/>
        <v>-0.73295255527675418</v>
      </c>
      <c r="CC37" s="69"/>
      <c r="CD37" s="69"/>
      <c r="CF37" s="69">
        <v>22996</v>
      </c>
      <c r="CG37" s="69">
        <v>3164</v>
      </c>
      <c r="CH37" s="69">
        <v>18098</v>
      </c>
      <c r="CI37" s="69">
        <v>-927</v>
      </c>
      <c r="CJ37" s="69" t="s">
        <v>1008</v>
      </c>
      <c r="CK37" s="69" t="s">
        <v>1008</v>
      </c>
      <c r="CL37" s="69">
        <v>27125</v>
      </c>
      <c r="CM37" s="69">
        <v>27146</v>
      </c>
      <c r="CN37" s="88">
        <v>2075</v>
      </c>
      <c r="CO37" s="88">
        <f t="shared" si="30"/>
        <v>2204.7947083333402</v>
      </c>
      <c r="CP37" s="85">
        <f t="shared" si="31"/>
        <v>0.45824561598587271</v>
      </c>
      <c r="CQ37" s="85"/>
      <c r="CR37" s="69">
        <v>2205</v>
      </c>
      <c r="CS37" s="69">
        <v>1954</v>
      </c>
      <c r="CT37" s="69">
        <v>13081</v>
      </c>
      <c r="CU37" s="69">
        <v>12977</v>
      </c>
      <c r="CV37" s="69">
        <f t="shared" si="32"/>
        <v>-10876</v>
      </c>
      <c r="CW37" s="70">
        <f t="shared" si="33"/>
        <v>-8.5003508077665491E-2</v>
      </c>
      <c r="CX37" s="69">
        <f t="shared" si="34"/>
        <v>-11023</v>
      </c>
      <c r="CY37" s="70">
        <f t="shared" si="35"/>
        <v>-8.6152415367792098E-2</v>
      </c>
      <c r="CZ37" s="69">
        <f t="shared" si="36"/>
        <v>147</v>
      </c>
      <c r="DA37" s="70">
        <f t="shared" si="37"/>
        <v>1.1489072901265931E-3</v>
      </c>
      <c r="DB37" s="70"/>
      <c r="DC37" s="69">
        <v>94</v>
      </c>
      <c r="DD37" s="69">
        <v>35</v>
      </c>
      <c r="DE37" s="69">
        <v>212</v>
      </c>
      <c r="DF37" s="69">
        <v>141</v>
      </c>
      <c r="DG37" s="69"/>
      <c r="DH37" s="69">
        <f t="shared" si="39"/>
        <v>1989</v>
      </c>
      <c r="DI37" s="69">
        <f t="shared" si="40"/>
        <v>13118</v>
      </c>
      <c r="DJ37" s="69">
        <f t="shared" si="41"/>
        <v>-11129</v>
      </c>
      <c r="DK37" s="70">
        <f t="shared" si="42"/>
        <v>-8.6980879128019439E-2</v>
      </c>
      <c r="DL37" s="69">
        <f t="shared" si="43"/>
        <v>29</v>
      </c>
      <c r="DM37" s="70">
        <f t="shared" si="44"/>
        <v>2.2665517968483811E-4</v>
      </c>
      <c r="DN37" s="70"/>
      <c r="DO37" s="69">
        <v>6744.9999999999991</v>
      </c>
      <c r="DQ37" s="69">
        <v>22437.599999999999</v>
      </c>
      <c r="DS37" s="69">
        <f t="shared" si="45"/>
        <v>-15692.599999999999</v>
      </c>
      <c r="DT37" s="70">
        <f t="shared" si="46"/>
        <v>-0.12264858871456173</v>
      </c>
      <c r="DU37" s="70">
        <f t="shared" si="47"/>
        <v>0.71370036659246794</v>
      </c>
      <c r="DV37" s="70">
        <v>0.35</v>
      </c>
      <c r="DW37" s="71">
        <f t="shared" si="25"/>
        <v>-0.18999999999999997</v>
      </c>
      <c r="DX37" s="70"/>
      <c r="DY37" s="70"/>
      <c r="DZ37" s="83"/>
      <c r="EA37" s="83"/>
      <c r="EB37" s="83"/>
      <c r="EC37" s="70"/>
      <c r="ED37" s="70"/>
      <c r="EE37" s="70"/>
      <c r="EF37" s="70"/>
      <c r="EG37" s="70"/>
      <c r="EH37" s="70"/>
      <c r="EI37" s="70"/>
      <c r="EJ37" s="70"/>
      <c r="EK37" s="70"/>
      <c r="EL37" s="70"/>
      <c r="EM37" s="70"/>
      <c r="EN37" s="68">
        <v>1.0625516666666699</v>
      </c>
    </row>
    <row r="38" spans="1:145" s="68" customFormat="1" x14ac:dyDescent="0.2">
      <c r="A38" s="67">
        <v>2003</v>
      </c>
      <c r="B38" s="69">
        <v>107624</v>
      </c>
      <c r="C38" s="69"/>
      <c r="D38" s="81">
        <v>0.94347581877381137</v>
      </c>
      <c r="E38" s="69">
        <v>145557</v>
      </c>
      <c r="F38" s="69"/>
      <c r="G38" s="69">
        <v>-21770</v>
      </c>
      <c r="H38" s="70">
        <f t="shared" si="2"/>
        <v>-0.17048035208069037</v>
      </c>
      <c r="I38" s="69">
        <v>10832</v>
      </c>
      <c r="J38" s="69"/>
      <c r="K38" s="69"/>
      <c r="L38" s="69"/>
      <c r="M38" s="69">
        <v>-10520</v>
      </c>
      <c r="N38" s="69">
        <v>-13224</v>
      </c>
      <c r="P38" s="69">
        <v>-8644</v>
      </c>
      <c r="Q38" s="69">
        <v>1698</v>
      </c>
      <c r="R38" s="69">
        <v>17859</v>
      </c>
      <c r="S38" s="69">
        <f t="shared" si="3"/>
        <v>2</v>
      </c>
      <c r="T38" s="69"/>
      <c r="U38" s="69"/>
      <c r="V38" s="69">
        <v>16171.987960779301</v>
      </c>
      <c r="W38" s="69"/>
      <c r="X38" s="69">
        <v>54343.917044607486</v>
      </c>
      <c r="Y38" s="70">
        <f t="shared" si="49"/>
        <v>0.69687652380512233</v>
      </c>
      <c r="Z38" s="69"/>
      <c r="AA38" s="69"/>
      <c r="AB38" s="69"/>
      <c r="AC38" s="69"/>
      <c r="AD38" s="69">
        <v>37871</v>
      </c>
      <c r="AE38" s="69">
        <v>52942</v>
      </c>
      <c r="AF38" s="69">
        <v>10464</v>
      </c>
      <c r="AG38" s="69">
        <f t="shared" si="50"/>
        <v>42478</v>
      </c>
      <c r="AH38" s="80">
        <f t="shared" si="51"/>
        <v>0.19765025877375242</v>
      </c>
      <c r="AI38" s="80">
        <f t="shared" si="6"/>
        <v>0.39468891697019254</v>
      </c>
      <c r="AJ38" s="68">
        <f t="shared" si="52"/>
        <v>-10832</v>
      </c>
      <c r="AK38" s="68">
        <v>-13268</v>
      </c>
      <c r="AL38" s="68">
        <v>18105</v>
      </c>
      <c r="AM38" s="68">
        <v>31373</v>
      </c>
      <c r="AN38" s="69">
        <v>5680</v>
      </c>
      <c r="AO38" s="69">
        <v>5161.0940000000001</v>
      </c>
      <c r="AP38" s="80">
        <f t="shared" si="53"/>
        <v>9.1356690140845062E-2</v>
      </c>
      <c r="AQ38" s="76">
        <f t="shared" si="7"/>
        <v>0.52866868287097535</v>
      </c>
      <c r="AR38" s="76">
        <f t="shared" si="29"/>
        <v>1.4719970425919569</v>
      </c>
      <c r="AS38" s="76">
        <f t="shared" si="9"/>
        <v>1.1216498112011828</v>
      </c>
      <c r="AT38" s="76">
        <f t="shared" si="10"/>
        <v>0.31234992231272657</v>
      </c>
      <c r="AU38" s="76">
        <v>0.18956950351790758</v>
      </c>
      <c r="AV38" s="80"/>
      <c r="AW38" s="69">
        <v>21555</v>
      </c>
      <c r="AX38" s="69">
        <v>217</v>
      </c>
      <c r="AY38" s="76">
        <f t="shared" si="12"/>
        <v>0.50743914496916054</v>
      </c>
      <c r="AZ38" s="80"/>
      <c r="BA38" s="70">
        <f t="shared" si="13"/>
        <v>0.29183069175649401</v>
      </c>
      <c r="BB38" s="70">
        <f t="shared" si="14"/>
        <v>0.39468891697019254</v>
      </c>
      <c r="BC38" s="70">
        <f t="shared" si="15"/>
        <v>0.19440831041403406</v>
      </c>
      <c r="BD38" s="71">
        <f t="shared" si="16"/>
        <v>0.12150040020716607</v>
      </c>
      <c r="BE38" s="71">
        <f t="shared" si="27"/>
        <v>0.12150040020716607</v>
      </c>
      <c r="BF38" s="71">
        <f t="shared" si="17"/>
        <v>3.5457545841148144E-2</v>
      </c>
      <c r="BG38" s="71">
        <f t="shared" si="18"/>
        <v>1.8203326944785294E-2</v>
      </c>
      <c r="BH38" s="71">
        <f t="shared" si="19"/>
        <v>4.795486136921133E-2</v>
      </c>
      <c r="BI38" s="71">
        <f t="shared" si="28"/>
        <v>4.795486136921133E-2</v>
      </c>
      <c r="BJ38" s="71">
        <f t="shared" si="20"/>
        <v>2.1266803187283304E-2</v>
      </c>
      <c r="BL38" s="69">
        <v>209780</v>
      </c>
      <c r="BM38" s="69">
        <v>11524.267000000002</v>
      </c>
      <c r="BN38" s="69">
        <v>9864.2000000000007</v>
      </c>
      <c r="BP38" s="68">
        <v>12.5</v>
      </c>
      <c r="BW38" s="69">
        <f t="shared" si="21"/>
        <v>22055.024063710298</v>
      </c>
      <c r="BX38" s="69">
        <v>117684.67141899999</v>
      </c>
      <c r="BY38" s="69">
        <v>-95629.647355289693</v>
      </c>
      <c r="BZ38" s="70">
        <f t="shared" si="22"/>
        <v>0.15152156243746639</v>
      </c>
      <c r="CA38" s="70">
        <f t="shared" si="23"/>
        <v>0.80851261992896251</v>
      </c>
      <c r="CB38" s="70">
        <f t="shared" si="24"/>
        <v>-0.65699105749149611</v>
      </c>
      <c r="CC38" s="69"/>
      <c r="CD38" s="69"/>
      <c r="CF38" s="69">
        <v>28100</v>
      </c>
      <c r="CG38" s="69">
        <v>3694</v>
      </c>
      <c r="CH38" s="69">
        <v>23332</v>
      </c>
      <c r="CI38" s="69">
        <v>-1570</v>
      </c>
      <c r="CJ38" s="69">
        <v>1088</v>
      </c>
      <c r="CK38" s="69">
        <v>1557</v>
      </c>
      <c r="CL38" s="69">
        <v>31281</v>
      </c>
      <c r="CM38" s="69">
        <v>31300</v>
      </c>
      <c r="CN38" s="88">
        <v>2019</v>
      </c>
      <c r="CO38" s="88">
        <f t="shared" si="30"/>
        <v>1788.9029825000007</v>
      </c>
      <c r="CP38" s="85">
        <f t="shared" si="31"/>
        <v>0.34661313715657971</v>
      </c>
      <c r="CQ38" s="85"/>
      <c r="CR38" s="69">
        <v>2048</v>
      </c>
      <c r="CS38" s="69">
        <v>1878</v>
      </c>
      <c r="CT38" s="69">
        <v>15024</v>
      </c>
      <c r="CU38" s="69">
        <v>14843</v>
      </c>
      <c r="CV38" s="69">
        <f t="shared" si="32"/>
        <v>-12976</v>
      </c>
      <c r="CW38" s="70">
        <f t="shared" si="33"/>
        <v>-7.8987471208301019E-2</v>
      </c>
      <c r="CX38" s="69">
        <f t="shared" si="34"/>
        <v>-12965</v>
      </c>
      <c r="CY38" s="70">
        <f t="shared" si="35"/>
        <v>-7.8920512038811855E-2</v>
      </c>
      <c r="CZ38" s="69">
        <f t="shared" si="36"/>
        <v>-11</v>
      </c>
      <c r="DA38" s="70">
        <f t="shared" si="37"/>
        <v>-6.6959169489157769E-5</v>
      </c>
      <c r="DB38" s="70"/>
      <c r="DC38" s="69">
        <v>110</v>
      </c>
      <c r="DD38" s="69">
        <v>48</v>
      </c>
      <c r="DE38" s="77">
        <f>(DE37+DE39)/2</f>
        <v>274.5</v>
      </c>
      <c r="DF38" s="77">
        <f>(DF37+DF39)/2</f>
        <v>221.5</v>
      </c>
      <c r="DG38" s="69"/>
      <c r="DH38" s="69">
        <f t="shared" si="39"/>
        <v>1926</v>
      </c>
      <c r="DI38" s="69">
        <f t="shared" si="40"/>
        <v>15064.5</v>
      </c>
      <c r="DJ38" s="69">
        <f t="shared" si="41"/>
        <v>-13138.5</v>
      </c>
      <c r="DK38" s="70">
        <f t="shared" si="42"/>
        <v>-7.9976640757572659E-2</v>
      </c>
      <c r="DL38" s="69">
        <f t="shared" si="43"/>
        <v>-175.5</v>
      </c>
      <c r="DM38" s="70">
        <f t="shared" si="44"/>
        <v>-1.0683031132133808E-3</v>
      </c>
      <c r="DN38" s="70"/>
      <c r="DO38" s="69">
        <v>7695.6626569999999</v>
      </c>
      <c r="DQ38" s="69">
        <v>25746.529467</v>
      </c>
      <c r="DS38" s="69">
        <f t="shared" si="45"/>
        <v>-18050.86681</v>
      </c>
      <c r="DT38" s="70">
        <f t="shared" si="46"/>
        <v>-0.10987918637790933</v>
      </c>
      <c r="DU38" s="70">
        <f t="shared" si="47"/>
        <v>0.72517194655550721</v>
      </c>
      <c r="DV38" s="70">
        <v>0.35</v>
      </c>
      <c r="DW38" s="71">
        <f t="shared" si="25"/>
        <v>-0.22499999999999998</v>
      </c>
      <c r="DX38" s="70"/>
      <c r="DY38" s="70"/>
      <c r="DZ38" s="83"/>
      <c r="EA38" s="83"/>
      <c r="EB38" s="83"/>
      <c r="EC38" s="70"/>
      <c r="ED38" s="70"/>
      <c r="EE38" s="70"/>
      <c r="EF38" s="70"/>
      <c r="EG38" s="70"/>
      <c r="EH38" s="70"/>
      <c r="EI38" s="70"/>
      <c r="EJ38" s="70"/>
      <c r="EK38" s="70"/>
      <c r="EL38" s="70"/>
      <c r="EM38" s="70"/>
      <c r="EN38" s="68">
        <v>0.88603416666666701</v>
      </c>
    </row>
    <row r="39" spans="1:145" s="68" customFormat="1" x14ac:dyDescent="0.2">
      <c r="A39" s="67">
        <v>2004</v>
      </c>
      <c r="B39" s="69">
        <v>114745</v>
      </c>
      <c r="C39" s="69"/>
      <c r="D39" s="81">
        <v>0.94832246606756576</v>
      </c>
      <c r="E39" s="69">
        <v>156144</v>
      </c>
      <c r="F39" s="69"/>
      <c r="G39" s="69">
        <v>-22991</v>
      </c>
      <c r="H39" s="70">
        <f t="shared" si="2"/>
        <v>-0.16888755031880823</v>
      </c>
      <c r="I39" s="69">
        <v>10596</v>
      </c>
      <c r="J39" s="69"/>
      <c r="K39" s="69"/>
      <c r="L39" s="69"/>
      <c r="M39" s="69">
        <v>-17796</v>
      </c>
      <c r="N39" s="69">
        <v>-6570</v>
      </c>
      <c r="P39" s="69">
        <v>-8944</v>
      </c>
      <c r="Q39" s="69">
        <v>1608</v>
      </c>
      <c r="R39" s="69">
        <v>20012</v>
      </c>
      <c r="S39" s="69">
        <f t="shared" si="3"/>
        <v>4</v>
      </c>
      <c r="T39" s="69"/>
      <c r="U39" s="69"/>
      <c r="V39" s="69">
        <v>18151.860988751563</v>
      </c>
      <c r="W39" s="69"/>
      <c r="X39" s="69">
        <v>59029.67222121013</v>
      </c>
      <c r="Y39" s="70">
        <f t="shared" si="49"/>
        <v>0.6968021073513726</v>
      </c>
      <c r="Z39" s="69"/>
      <c r="AA39" s="69"/>
      <c r="AB39" s="69"/>
      <c r="AC39" s="69"/>
      <c r="AD39" s="69">
        <v>41132</v>
      </c>
      <c r="AE39" s="69">
        <v>55190</v>
      </c>
      <c r="AF39" s="69">
        <v>11599</v>
      </c>
      <c r="AG39" s="69">
        <f t="shared" si="50"/>
        <v>43591</v>
      </c>
      <c r="AH39" s="80">
        <f t="shared" si="51"/>
        <v>0.21016488494292443</v>
      </c>
      <c r="AI39" s="80">
        <f t="shared" si="6"/>
        <v>0.37989454878208201</v>
      </c>
      <c r="AJ39" s="68">
        <f t="shared" si="52"/>
        <v>-10596</v>
      </c>
      <c r="AK39" s="68">
        <v>-12919</v>
      </c>
      <c r="AL39" s="68">
        <v>21991</v>
      </c>
      <c r="AM39" s="68">
        <v>34910</v>
      </c>
      <c r="AN39" s="69">
        <v>5947</v>
      </c>
      <c r="AO39" s="69">
        <v>5341.4970000000003</v>
      </c>
      <c r="AP39" s="80">
        <f t="shared" si="53"/>
        <v>0.10181654615772653</v>
      </c>
      <c r="AQ39" s="76">
        <f t="shared" si="7"/>
        <v>0.51451199792264202</v>
      </c>
      <c r="AR39" s="76">
        <f t="shared" si="29"/>
        <v>1.3738694933385198</v>
      </c>
      <c r="AS39" s="76">
        <f t="shared" si="9"/>
        <v>1.0597831372167654</v>
      </c>
      <c r="AT39" s="76">
        <f t="shared" si="10"/>
        <v>0.29636851643687917</v>
      </c>
      <c r="AU39" s="76">
        <v>0.21747829369573424</v>
      </c>
      <c r="AV39" s="80"/>
      <c r="AW39" s="69">
        <v>22715</v>
      </c>
      <c r="AX39" s="69">
        <v>280</v>
      </c>
      <c r="AY39" s="76">
        <f t="shared" si="12"/>
        <v>0.52109380376683256</v>
      </c>
      <c r="AZ39" s="80"/>
      <c r="BA39" s="70">
        <f t="shared" si="13"/>
        <v>0.27917179014243265</v>
      </c>
      <c r="BB39" s="70">
        <f t="shared" si="14"/>
        <v>0.37989454878208201</v>
      </c>
      <c r="BC39" s="70">
        <f t="shared" si="15"/>
        <v>0.18193385332694234</v>
      </c>
      <c r="BD39" s="71">
        <f t="shared" si="16"/>
        <v>0.12253669335413274</v>
      </c>
      <c r="BE39" s="71">
        <f t="shared" si="27"/>
        <v>0.12253669335413274</v>
      </c>
      <c r="BF39" s="71">
        <f t="shared" si="17"/>
        <v>3.4208788041807561E-2</v>
      </c>
      <c r="BG39" s="71">
        <f t="shared" si="18"/>
        <v>2.2299027523316684E-2</v>
      </c>
      <c r="BH39" s="71">
        <f t="shared" si="19"/>
        <v>4.6551021831016608E-2</v>
      </c>
      <c r="BI39" s="71">
        <f t="shared" si="28"/>
        <v>4.6551021831016608E-2</v>
      </c>
      <c r="BJ39" s="71">
        <f t="shared" si="20"/>
        <v>2.5985636900074948E-2</v>
      </c>
      <c r="BL39" s="69">
        <v>273912</v>
      </c>
      <c r="BM39" s="69">
        <v>12283.585000000001</v>
      </c>
      <c r="BN39" s="69">
        <v>10540.9</v>
      </c>
      <c r="BP39" s="68">
        <v>12.5</v>
      </c>
      <c r="BW39" s="69">
        <f t="shared" si="21"/>
        <v>22446.911401320103</v>
      </c>
      <c r="BX39" s="69">
        <v>125752.65193600001</v>
      </c>
      <c r="BY39" s="69">
        <v>-103305.74053467991</v>
      </c>
      <c r="BZ39" s="70">
        <f t="shared" si="22"/>
        <v>0.143757758231633</v>
      </c>
      <c r="CA39" s="70">
        <f t="shared" si="23"/>
        <v>0.80536333087406498</v>
      </c>
      <c r="CB39" s="70">
        <f t="shared" si="24"/>
        <v>-0.66160557264243203</v>
      </c>
      <c r="CC39" s="69"/>
      <c r="CD39" s="69"/>
      <c r="CF39" s="69">
        <v>35957</v>
      </c>
      <c r="CG39" s="69">
        <v>4569</v>
      </c>
      <c r="CH39" s="69">
        <v>29592</v>
      </c>
      <c r="CI39" s="69">
        <v>-1443</v>
      </c>
      <c r="CJ39" s="69">
        <v>1430</v>
      </c>
      <c r="CK39" s="69">
        <v>1809</v>
      </c>
      <c r="CL39" s="69">
        <v>39266</v>
      </c>
      <c r="CM39" s="69">
        <v>39286</v>
      </c>
      <c r="CN39" s="88">
        <v>1920</v>
      </c>
      <c r="CO39" s="88">
        <f t="shared" si="30"/>
        <v>1546.3008</v>
      </c>
      <c r="CP39" s="85">
        <f t="shared" si="31"/>
        <v>0.28948828390243408</v>
      </c>
      <c r="CQ39" s="85"/>
      <c r="CR39" s="69">
        <v>2330</v>
      </c>
      <c r="CS39" s="69">
        <v>2161</v>
      </c>
      <c r="CT39" s="69">
        <v>15384</v>
      </c>
      <c r="CU39" s="69">
        <v>14919</v>
      </c>
      <c r="CV39" s="69">
        <f t="shared" si="32"/>
        <v>-13054</v>
      </c>
      <c r="CW39" s="70">
        <f t="shared" si="33"/>
        <v>-6.7330379073163235E-2</v>
      </c>
      <c r="CX39" s="69">
        <f t="shared" si="34"/>
        <v>-12758</v>
      </c>
      <c r="CY39" s="70">
        <f t="shared" si="35"/>
        <v>-6.5803659890869975E-2</v>
      </c>
      <c r="CZ39" s="69">
        <f t="shared" si="36"/>
        <v>-296</v>
      </c>
      <c r="DA39" s="70">
        <f t="shared" si="37"/>
        <v>-1.5267191822932677E-3</v>
      </c>
      <c r="DB39" s="70"/>
      <c r="DC39" s="69">
        <v>154</v>
      </c>
      <c r="DD39" s="69">
        <v>59</v>
      </c>
      <c r="DE39" s="69">
        <v>337</v>
      </c>
      <c r="DF39" s="69">
        <v>302</v>
      </c>
      <c r="DG39" s="69"/>
      <c r="DH39" s="69">
        <f t="shared" si="39"/>
        <v>2220</v>
      </c>
      <c r="DI39" s="69">
        <f t="shared" si="40"/>
        <v>15221</v>
      </c>
      <c r="DJ39" s="69">
        <f t="shared" si="41"/>
        <v>-13001</v>
      </c>
      <c r="DK39" s="70">
        <f t="shared" si="42"/>
        <v>-6.7057013814171534E-2</v>
      </c>
      <c r="DL39" s="69">
        <f t="shared" si="43"/>
        <v>-479</v>
      </c>
      <c r="DM39" s="70">
        <f t="shared" si="44"/>
        <v>-2.4706030010759297E-3</v>
      </c>
      <c r="DN39" s="70"/>
      <c r="DO39" s="69">
        <v>7551.619955000001</v>
      </c>
      <c r="DQ39" s="69">
        <v>27447.879018000003</v>
      </c>
      <c r="DS39" s="69">
        <f t="shared" si="45"/>
        <v>-19896.259063000001</v>
      </c>
      <c r="DT39" s="70">
        <f t="shared" si="46"/>
        <v>-0.10262162286269723</v>
      </c>
      <c r="DU39" s="70">
        <f t="shared" si="47"/>
        <v>0.71385102359029395</v>
      </c>
      <c r="DV39" s="70">
        <v>0.35</v>
      </c>
      <c r="DW39" s="71">
        <f t="shared" si="25"/>
        <v>-0.22499999999999998</v>
      </c>
      <c r="DX39" s="70"/>
      <c r="DY39" s="70"/>
      <c r="DZ39" s="83"/>
      <c r="EA39" s="83"/>
      <c r="EB39" s="83"/>
      <c r="EC39" s="70"/>
      <c r="ED39" s="70"/>
      <c r="EE39" s="70"/>
      <c r="EF39" s="70"/>
      <c r="EG39" s="70"/>
      <c r="EH39" s="70"/>
      <c r="EI39" s="70"/>
      <c r="EJ39" s="70"/>
      <c r="EK39" s="70"/>
      <c r="EL39" s="70"/>
      <c r="EM39" s="70"/>
      <c r="EN39" s="68">
        <v>0.805365</v>
      </c>
    </row>
    <row r="40" spans="1:145" s="68" customFormat="1" x14ac:dyDescent="0.2">
      <c r="A40" s="67">
        <v>2005</v>
      </c>
      <c r="B40" s="69">
        <v>123834</v>
      </c>
      <c r="C40" s="69"/>
      <c r="D40" s="81">
        <v>0.97742842351001324</v>
      </c>
      <c r="E40" s="69">
        <v>170216</v>
      </c>
      <c r="F40" s="69"/>
      <c r="G40" s="69">
        <v>-24819</v>
      </c>
      <c r="H40" s="70">
        <f t="shared" si="2"/>
        <v>-0.16923968632799183</v>
      </c>
      <c r="I40" s="69">
        <v>9965</v>
      </c>
      <c r="J40" s="69"/>
      <c r="K40" s="69"/>
      <c r="L40" s="69"/>
      <c r="M40" s="69">
        <v>-24160</v>
      </c>
      <c r="N40" s="69">
        <v>93</v>
      </c>
      <c r="P40" s="69">
        <v>-10255</v>
      </c>
      <c r="Q40" s="69">
        <v>2006</v>
      </c>
      <c r="R40" s="69">
        <v>23566</v>
      </c>
      <c r="S40" s="69">
        <f t="shared" si="3"/>
        <v>3</v>
      </c>
      <c r="T40" s="69"/>
      <c r="U40" s="69"/>
      <c r="V40" s="69">
        <v>20609.670212411511</v>
      </c>
      <c r="W40" s="69"/>
      <c r="X40" s="69">
        <v>65746.947478143513</v>
      </c>
      <c r="Y40" s="70">
        <f t="shared" si="49"/>
        <v>0.69049593542105991</v>
      </c>
      <c r="Z40" s="69"/>
      <c r="AA40" s="69"/>
      <c r="AB40" s="69"/>
      <c r="AC40" s="69"/>
      <c r="AD40" s="69">
        <v>45398</v>
      </c>
      <c r="AE40" s="69">
        <v>59220</v>
      </c>
      <c r="AF40" s="69">
        <v>13998</v>
      </c>
      <c r="AG40" s="69">
        <f t="shared" si="50"/>
        <v>45222</v>
      </c>
      <c r="AH40" s="80">
        <f t="shared" si="51"/>
        <v>0.23637284701114489</v>
      </c>
      <c r="AI40" s="80">
        <f t="shared" si="6"/>
        <v>0.36518242162895487</v>
      </c>
      <c r="AJ40" s="68">
        <f t="shared" si="52"/>
        <v>-9965</v>
      </c>
      <c r="AK40" s="68">
        <v>-12667</v>
      </c>
      <c r="AL40" s="68">
        <v>32043</v>
      </c>
      <c r="AM40" s="68">
        <v>44710</v>
      </c>
      <c r="AN40" s="69">
        <v>6215</v>
      </c>
      <c r="AO40" s="69">
        <v>5511.4309999999996</v>
      </c>
      <c r="AP40" s="80">
        <f t="shared" si="53"/>
        <v>0.11320498793242163</v>
      </c>
      <c r="AQ40" s="76">
        <f t="shared" si="7"/>
        <v>0.49902891193996912</v>
      </c>
      <c r="AR40" s="76">
        <f t="shared" si="29"/>
        <v>1.2751442794836776</v>
      </c>
      <c r="AS40" s="76">
        <f t="shared" si="9"/>
        <v>0.99612317723247723</v>
      </c>
      <c r="AT40" s="76">
        <f t="shared" si="10"/>
        <v>0.28010702755296096</v>
      </c>
      <c r="AU40" s="76">
        <v>0.23207432117364324</v>
      </c>
      <c r="AV40" s="80"/>
      <c r="AW40" s="69">
        <v>24358</v>
      </c>
      <c r="AX40" s="69">
        <v>462</v>
      </c>
      <c r="AY40" s="76">
        <f t="shared" si="12"/>
        <v>0.5386316394675158</v>
      </c>
      <c r="AZ40" s="80"/>
      <c r="BA40" s="70">
        <f t="shared" si="13"/>
        <v>0.26567420219015836</v>
      </c>
      <c r="BB40" s="70">
        <f t="shared" si="14"/>
        <v>0.36518242162895487</v>
      </c>
      <c r="BC40" s="70">
        <f t="shared" si="15"/>
        <v>0.16848361516223331</v>
      </c>
      <c r="BD40" s="71">
        <f t="shared" si="16"/>
        <v>0.12187499447171729</v>
      </c>
      <c r="BE40" s="71">
        <f t="shared" si="27"/>
        <v>0.12187499447171729</v>
      </c>
      <c r="BF40" s="71">
        <f t="shared" si="17"/>
        <v>3.2379041923203455E-2</v>
      </c>
      <c r="BG40" s="71">
        <f t="shared" si="18"/>
        <v>2.8518919995941895E-2</v>
      </c>
      <c r="BH40" s="71">
        <f t="shared" si="19"/>
        <v>4.4506605617197215E-2</v>
      </c>
      <c r="BI40" s="71">
        <f t="shared" si="28"/>
        <v>4.4506605617197215E-2</v>
      </c>
      <c r="BJ40" s="71">
        <f t="shared" si="20"/>
        <v>3.3313137244434958E-2</v>
      </c>
      <c r="BL40" s="69">
        <v>374433</v>
      </c>
      <c r="BM40" s="69">
        <v>13129.284</v>
      </c>
      <c r="BN40" s="69">
        <v>11239.8</v>
      </c>
      <c r="BP40" s="68">
        <v>12.5</v>
      </c>
      <c r="BW40" s="69">
        <f t="shared" si="21"/>
        <v>18530.788067208021</v>
      </c>
      <c r="BX40" s="69">
        <v>135441.289189</v>
      </c>
      <c r="BY40" s="69">
        <v>-116910.50112179198</v>
      </c>
      <c r="BZ40" s="70">
        <f t="shared" si="22"/>
        <v>0.10886631143492986</v>
      </c>
      <c r="CA40" s="70">
        <f t="shared" si="23"/>
        <v>0.79570245563871789</v>
      </c>
      <c r="CB40" s="70">
        <f t="shared" si="24"/>
        <v>-0.68683614420378802</v>
      </c>
      <c r="CC40" s="69"/>
      <c r="CD40" s="69"/>
      <c r="CF40" s="88">
        <v>37257</v>
      </c>
      <c r="CG40" s="88">
        <v>4901</v>
      </c>
      <c r="CH40" s="88">
        <v>30751</v>
      </c>
      <c r="CI40" s="88">
        <v>-1799</v>
      </c>
      <c r="CJ40" s="88">
        <v>1709</v>
      </c>
      <c r="CK40" s="88">
        <v>1694</v>
      </c>
      <c r="CL40" s="88">
        <v>42037</v>
      </c>
      <c r="CM40" s="88">
        <v>42056</v>
      </c>
      <c r="CN40" s="88">
        <v>2653</v>
      </c>
      <c r="CO40" s="88">
        <f t="shared" si="30"/>
        <v>2133.3303599999999</v>
      </c>
      <c r="CP40" s="85">
        <f t="shared" si="31"/>
        <v>0.38707376723032549</v>
      </c>
      <c r="CQ40" s="85"/>
      <c r="CR40" s="69">
        <v>2383</v>
      </c>
      <c r="CS40" s="69">
        <v>2079</v>
      </c>
      <c r="CT40" s="69">
        <v>17831</v>
      </c>
      <c r="CU40" s="69">
        <v>17391</v>
      </c>
      <c r="CV40" s="69">
        <f t="shared" si="32"/>
        <v>-15448</v>
      </c>
      <c r="CW40" s="70">
        <f t="shared" si="33"/>
        <v>-7.2978132255487146E-2</v>
      </c>
      <c r="CX40" s="69">
        <f t="shared" si="34"/>
        <v>-15312</v>
      </c>
      <c r="CY40" s="70">
        <f t="shared" si="35"/>
        <v>-7.2335652582600926E-2</v>
      </c>
      <c r="CZ40" s="69">
        <f t="shared" si="36"/>
        <v>-136</v>
      </c>
      <c r="DA40" s="70">
        <f t="shared" si="37"/>
        <v>-6.4247967288621512E-4</v>
      </c>
      <c r="DB40" s="70"/>
      <c r="DC40" s="69">
        <v>188</v>
      </c>
      <c r="DD40" s="69">
        <v>78</v>
      </c>
      <c r="DE40" s="69">
        <v>518</v>
      </c>
      <c r="DF40" s="69">
        <v>408</v>
      </c>
      <c r="DG40" s="70"/>
      <c r="DH40" s="69">
        <f t="shared" si="39"/>
        <v>2157</v>
      </c>
      <c r="DI40" s="69">
        <f t="shared" si="40"/>
        <v>17799</v>
      </c>
      <c r="DJ40" s="69">
        <f t="shared" si="41"/>
        <v>-15642</v>
      </c>
      <c r="DK40" s="70">
        <f t="shared" si="42"/>
        <v>-7.3894610612398354E-2</v>
      </c>
      <c r="DL40" s="69">
        <f t="shared" si="43"/>
        <v>-466</v>
      </c>
      <c r="DM40" s="70">
        <f t="shared" si="44"/>
        <v>-2.2014377026836492E-3</v>
      </c>
      <c r="DN40" s="70"/>
      <c r="DO40" s="69">
        <v>8446.7719929999985</v>
      </c>
      <c r="DQ40" s="69">
        <v>28733.080260999996</v>
      </c>
      <c r="DS40" s="69">
        <f t="shared" si="45"/>
        <v>-20286.308267999997</v>
      </c>
      <c r="DT40" s="70">
        <f t="shared" si="46"/>
        <v>-9.5834858088923239E-2</v>
      </c>
      <c r="DU40" s="70">
        <f t="shared" si="47"/>
        <v>0.88029856826925179</v>
      </c>
      <c r="DV40" s="70">
        <v>0.35</v>
      </c>
      <c r="DW40" s="71">
        <f t="shared" si="25"/>
        <v>-0.22499999999999998</v>
      </c>
      <c r="DX40" s="70"/>
      <c r="DY40" s="69">
        <v>30956</v>
      </c>
      <c r="DZ40" s="84"/>
      <c r="EA40" s="83"/>
      <c r="EB40" s="83"/>
      <c r="EC40" s="70"/>
      <c r="ED40" s="70"/>
      <c r="EE40" s="70"/>
      <c r="EF40" s="70"/>
      <c r="EG40" s="70"/>
      <c r="EH40" s="70"/>
      <c r="EI40" s="70"/>
      <c r="EJ40" s="70"/>
      <c r="EK40" s="70"/>
      <c r="EL40" s="70"/>
      <c r="EM40" s="70"/>
      <c r="EN40" s="68">
        <v>0.80411999999999995</v>
      </c>
    </row>
    <row r="41" spans="1:145" s="68" customFormat="1" x14ac:dyDescent="0.2">
      <c r="A41" s="67">
        <v>2006</v>
      </c>
      <c r="B41" s="69">
        <v>134428</v>
      </c>
      <c r="C41" s="69"/>
      <c r="D41" s="81">
        <v>1.0037889815206789</v>
      </c>
      <c r="E41" s="69">
        <v>185061</v>
      </c>
      <c r="F41" s="69"/>
      <c r="G41" s="69">
        <v>-24276</v>
      </c>
      <c r="H41" s="70">
        <f t="shared" si="2"/>
        <v>-0.15443927017329567</v>
      </c>
      <c r="I41" s="69">
        <v>13759</v>
      </c>
      <c r="J41" s="69"/>
      <c r="K41" s="69"/>
      <c r="L41" s="69"/>
      <c r="M41" s="69">
        <v>-13730</v>
      </c>
      <c r="N41" s="69">
        <v>-6441</v>
      </c>
      <c r="P41" s="69">
        <v>-17264</v>
      </c>
      <c r="Q41" s="69">
        <v>1521</v>
      </c>
      <c r="R41" s="69">
        <v>27873</v>
      </c>
      <c r="S41" s="69">
        <f t="shared" si="3"/>
        <v>5</v>
      </c>
      <c r="T41" s="69"/>
      <c r="U41" s="69"/>
      <c r="V41" s="69">
        <v>23404.136742423823</v>
      </c>
      <c r="W41" s="69"/>
      <c r="X41" s="69">
        <v>72400.094849847446</v>
      </c>
      <c r="Y41" s="70">
        <f t="shared" si="49"/>
        <v>0.69147699466177548</v>
      </c>
      <c r="Z41" s="69"/>
      <c r="AA41" s="69"/>
      <c r="AB41" s="69"/>
      <c r="AC41" s="69"/>
      <c r="AD41" s="69">
        <v>50063</v>
      </c>
      <c r="AE41" s="69">
        <v>63527</v>
      </c>
      <c r="AF41" s="69">
        <v>16854</v>
      </c>
      <c r="AG41" s="69">
        <f t="shared" si="50"/>
        <v>46673</v>
      </c>
      <c r="AH41" s="80">
        <f t="shared" si="51"/>
        <v>0.26530451618996648</v>
      </c>
      <c r="AI41" s="80">
        <f t="shared" si="6"/>
        <v>0.34719701252715207</v>
      </c>
      <c r="AJ41" s="68">
        <f t="shared" si="52"/>
        <v>-13759</v>
      </c>
      <c r="AK41" s="68">
        <v>-17224</v>
      </c>
      <c r="AL41" s="68">
        <v>52570</v>
      </c>
      <c r="AM41" s="68">
        <v>69794</v>
      </c>
      <c r="AN41" s="69">
        <v>7683</v>
      </c>
      <c r="AO41" s="69">
        <v>6687.9440000000004</v>
      </c>
      <c r="AP41" s="80">
        <f t="shared" si="53"/>
        <v>0.12951399193023552</v>
      </c>
      <c r="AQ41" s="76">
        <f t="shared" si="7"/>
        <v>0.48247808468408865</v>
      </c>
      <c r="AR41" s="76">
        <f t="shared" si="29"/>
        <v>1.2763318219044004</v>
      </c>
      <c r="AS41" s="76">
        <f t="shared" si="9"/>
        <v>0.93228532049617474</v>
      </c>
      <c r="AT41" s="76">
        <f t="shared" si="10"/>
        <v>0.36903563087866648</v>
      </c>
      <c r="AU41" s="76">
        <v>0.24640281680603993</v>
      </c>
      <c r="AV41" s="80"/>
      <c r="AW41" s="69">
        <v>23676</v>
      </c>
      <c r="AX41" s="69">
        <v>604</v>
      </c>
      <c r="AY41" s="76">
        <f t="shared" si="12"/>
        <v>0.50727401281254692</v>
      </c>
      <c r="AZ41" s="80"/>
      <c r="BA41" s="70">
        <f t="shared" si="13"/>
        <v>0.25220332755145602</v>
      </c>
      <c r="BB41" s="70">
        <f t="shared" si="14"/>
        <v>0.34719701252715207</v>
      </c>
      <c r="BC41" s="70">
        <f t="shared" si="15"/>
        <v>0.17107299074597554</v>
      </c>
      <c r="BD41" s="71">
        <f t="shared" si="16"/>
        <v>0.14329363872045939</v>
      </c>
      <c r="BE41" s="71">
        <f t="shared" si="27"/>
        <v>0.14329363872045939</v>
      </c>
      <c r="BF41" s="71">
        <f t="shared" si="17"/>
        <v>3.6139132502256012E-2</v>
      </c>
      <c r="BG41" s="71">
        <f t="shared" si="18"/>
        <v>3.0213659526397027E-2</v>
      </c>
      <c r="BH41" s="71">
        <f t="shared" si="19"/>
        <v>4.975112327788854E-2</v>
      </c>
      <c r="BI41" s="71">
        <f t="shared" si="28"/>
        <v>4.975112327788854E-2</v>
      </c>
      <c r="BJ41" s="71">
        <f t="shared" si="20"/>
        <v>3.541924896707984E-2</v>
      </c>
      <c r="BL41" s="69">
        <v>425201</v>
      </c>
      <c r="BM41" s="69">
        <v>14073.137999999999</v>
      </c>
      <c r="BN41" s="69">
        <v>12004.8</v>
      </c>
      <c r="BP41" s="68">
        <v>12.5</v>
      </c>
      <c r="BW41" s="69">
        <f t="shared" si="21"/>
        <v>14883.954970382096</v>
      </c>
      <c r="BX41" s="69">
        <v>146149.16464199999</v>
      </c>
      <c r="BY41" s="69">
        <v>-131265.20967161789</v>
      </c>
      <c r="BZ41" s="70">
        <f t="shared" si="22"/>
        <v>8.0427291381663865E-2</v>
      </c>
      <c r="CA41" s="70">
        <f t="shared" si="23"/>
        <v>0.78973508541507931</v>
      </c>
      <c r="CB41" s="70">
        <f t="shared" si="24"/>
        <v>-0.70930779403341548</v>
      </c>
      <c r="CC41" s="69"/>
      <c r="CD41" s="69"/>
      <c r="CF41" s="88">
        <v>46821</v>
      </c>
      <c r="CG41" s="88">
        <v>5243</v>
      </c>
      <c r="CH41" s="88">
        <v>37855</v>
      </c>
      <c r="CI41" s="88">
        <v>-944</v>
      </c>
      <c r="CJ41" s="88">
        <v>2309</v>
      </c>
      <c r="CK41" s="88">
        <v>2357</v>
      </c>
      <c r="CL41" s="88">
        <v>46887</v>
      </c>
      <c r="CM41" s="88">
        <v>46902</v>
      </c>
      <c r="CN41" s="88">
        <v>2508</v>
      </c>
      <c r="CO41" s="88">
        <f t="shared" si="30"/>
        <v>1999.2292099999991</v>
      </c>
      <c r="CP41" s="85">
        <f t="shared" si="31"/>
        <v>0.29893031550503396</v>
      </c>
      <c r="CQ41" s="85"/>
      <c r="CR41" s="69">
        <v>3489</v>
      </c>
      <c r="CS41" s="69">
        <v>2623</v>
      </c>
      <c r="CT41" s="69">
        <v>18887</v>
      </c>
      <c r="CU41" s="69">
        <v>18497</v>
      </c>
      <c r="CV41" s="69">
        <f t="shared" si="32"/>
        <v>-15398</v>
      </c>
      <c r="CW41" s="70">
        <f t="shared" si="33"/>
        <v>-6.6326100862238183E-2</v>
      </c>
      <c r="CX41" s="69">
        <f t="shared" si="34"/>
        <v>-15874</v>
      </c>
      <c r="CY41" s="70">
        <f t="shared" si="35"/>
        <v>-6.837644662210475E-2</v>
      </c>
      <c r="CZ41" s="69">
        <f t="shared" si="36"/>
        <v>476</v>
      </c>
      <c r="DA41" s="70">
        <f t="shared" si="37"/>
        <v>2.0503457598665654E-3</v>
      </c>
      <c r="DB41" s="70"/>
      <c r="DC41" s="69">
        <v>225</v>
      </c>
      <c r="DD41" s="69">
        <v>66</v>
      </c>
      <c r="DE41" s="69">
        <v>374</v>
      </c>
      <c r="DF41" s="69">
        <v>254</v>
      </c>
      <c r="DG41" s="70"/>
      <c r="DH41" s="69">
        <f t="shared" si="39"/>
        <v>2689</v>
      </c>
      <c r="DI41" s="69">
        <f t="shared" si="40"/>
        <v>18751</v>
      </c>
      <c r="DJ41" s="69">
        <f t="shared" si="41"/>
        <v>-16062</v>
      </c>
      <c r="DK41" s="70">
        <f t="shared" si="42"/>
        <v>-6.9186247048270533E-2</v>
      </c>
      <c r="DL41" s="69">
        <f t="shared" si="43"/>
        <v>327</v>
      </c>
      <c r="DM41" s="70">
        <f t="shared" si="44"/>
        <v>1.4085358476394264E-3</v>
      </c>
      <c r="DN41" s="70"/>
      <c r="DO41" s="69">
        <v>7621.4612080000006</v>
      </c>
      <c r="DQ41" s="69">
        <v>28525.854060000001</v>
      </c>
      <c r="DR41" s="69">
        <v>25833.48388</v>
      </c>
      <c r="DS41" s="69">
        <f t="shared" si="45"/>
        <v>-20904.392852000001</v>
      </c>
      <c r="DT41" s="70">
        <f t="shared" si="46"/>
        <v>-9.0044607661099049E-2</v>
      </c>
      <c r="DU41" s="70">
        <f t="shared" si="47"/>
        <v>1.1195777716023865</v>
      </c>
      <c r="DV41" s="70">
        <v>0.35</v>
      </c>
      <c r="DW41" s="71">
        <f t="shared" si="25"/>
        <v>-0.22499999999999998</v>
      </c>
      <c r="DX41" s="70"/>
      <c r="DY41" s="69">
        <v>40923</v>
      </c>
      <c r="DZ41" s="84"/>
      <c r="EA41" s="83"/>
      <c r="EB41" s="83"/>
      <c r="EC41" s="70"/>
      <c r="ED41" s="69">
        <v>8868</v>
      </c>
      <c r="EE41" s="79">
        <v>438</v>
      </c>
      <c r="EF41" s="79">
        <v>235</v>
      </c>
      <c r="EG41" s="79">
        <v>260</v>
      </c>
      <c r="EH41" s="69">
        <v>16838</v>
      </c>
      <c r="EI41" s="79">
        <v>7448</v>
      </c>
      <c r="EJ41" s="79">
        <v>1326</v>
      </c>
      <c r="EK41" s="79">
        <v>4314</v>
      </c>
      <c r="EL41" s="79"/>
      <c r="EM41" s="79"/>
      <c r="EN41" s="68">
        <v>0.79714083333333297</v>
      </c>
    </row>
    <row r="42" spans="1:145" s="68" customFormat="1" x14ac:dyDescent="0.2">
      <c r="A42" s="67">
        <v>2007</v>
      </c>
      <c r="B42" s="69">
        <v>142198</v>
      </c>
      <c r="C42" s="69"/>
      <c r="D42" s="81">
        <v>1.0309972249276269</v>
      </c>
      <c r="E42" s="69">
        <v>197293</v>
      </c>
      <c r="F42" s="69"/>
      <c r="G42" s="69">
        <v>-28149</v>
      </c>
      <c r="H42" s="70">
        <f t="shared" si="2"/>
        <v>-0.16666765348475071</v>
      </c>
      <c r="I42" s="69">
        <v>17862</v>
      </c>
      <c r="J42" s="69"/>
      <c r="K42" s="69"/>
      <c r="L42" s="69"/>
      <c r="M42" s="69">
        <v>-12122</v>
      </c>
      <c r="N42" s="69">
        <v>-11851</v>
      </c>
      <c r="P42" s="69">
        <v>-21277</v>
      </c>
      <c r="Q42" s="69">
        <v>1455</v>
      </c>
      <c r="R42" s="69">
        <v>28400</v>
      </c>
      <c r="S42" s="69">
        <f t="shared" si="3"/>
        <v>1</v>
      </c>
      <c r="T42" s="69"/>
      <c r="U42" s="69"/>
      <c r="V42" s="69">
        <v>24056.388028112102</v>
      </c>
      <c r="W42" s="69"/>
      <c r="X42" s="69">
        <v>79302.45298523891</v>
      </c>
      <c r="Y42" s="70">
        <f t="shared" si="49"/>
        <v>0.69135314149998772</v>
      </c>
      <c r="Z42" s="69"/>
      <c r="AA42" s="69"/>
      <c r="AB42" s="69"/>
      <c r="AC42" s="69"/>
      <c r="AD42" s="69">
        <v>54826</v>
      </c>
      <c r="AE42" s="69">
        <v>65854</v>
      </c>
      <c r="AF42" s="69">
        <v>17437</v>
      </c>
      <c r="AG42" s="69">
        <f t="shared" si="50"/>
        <v>48417</v>
      </c>
      <c r="AH42" s="80">
        <f t="shared" si="51"/>
        <v>0.26478270112673491</v>
      </c>
      <c r="AI42" s="80">
        <f t="shared" si="6"/>
        <v>0.34049002095669417</v>
      </c>
      <c r="AJ42" s="68">
        <f t="shared" si="52"/>
        <v>-17862</v>
      </c>
      <c r="AK42" s="68">
        <v>-23103</v>
      </c>
      <c r="AL42" s="68">
        <v>71592</v>
      </c>
      <c r="AM42" s="68">
        <v>94695</v>
      </c>
      <c r="AN42" s="69">
        <v>7456</v>
      </c>
      <c r="AO42" s="69">
        <v>6394.6469999999999</v>
      </c>
      <c r="AP42" s="80">
        <f t="shared" si="53"/>
        <v>0.14234884656652361</v>
      </c>
      <c r="AQ42" s="76">
        <f t="shared" si="7"/>
        <v>0.4689615760874829</v>
      </c>
      <c r="AR42" s="76">
        <f t="shared" si="29"/>
        <v>1.3044905701674387</v>
      </c>
      <c r="AS42" s="76">
        <f t="shared" si="9"/>
        <v>0.88310290737971031</v>
      </c>
      <c r="AT42" s="76">
        <f t="shared" si="10"/>
        <v>0.47716711072557161</v>
      </c>
      <c r="AU42" s="76">
        <v>0.24951205691619974</v>
      </c>
      <c r="AV42" s="80"/>
      <c r="AW42" s="69">
        <v>27388</v>
      </c>
      <c r="AX42" s="69">
        <v>761</v>
      </c>
      <c r="AY42" s="76">
        <f t="shared" si="12"/>
        <v>0.56566908317326559</v>
      </c>
      <c r="AZ42" s="80"/>
      <c r="BA42" s="70">
        <f t="shared" si="13"/>
        <v>0.24540657803368593</v>
      </c>
      <c r="BB42" s="70">
        <f t="shared" si="14"/>
        <v>0.34049002095669417</v>
      </c>
      <c r="BC42" s="70">
        <f t="shared" si="15"/>
        <v>0.14788534297247499</v>
      </c>
      <c r="BD42" s="71">
        <f t="shared" si="16"/>
        <v>0.13207441601090525</v>
      </c>
      <c r="BE42" s="71">
        <f t="shared" si="27"/>
        <v>0.13207441601090525</v>
      </c>
      <c r="BF42" s="71">
        <f t="shared" si="17"/>
        <v>3.2411930479033721E-2</v>
      </c>
      <c r="BG42" s="71">
        <f t="shared" si="18"/>
        <v>2.6702104514681149E-2</v>
      </c>
      <c r="BH42" s="71">
        <f t="shared" si="19"/>
        <v>4.497002067539628E-2</v>
      </c>
      <c r="BI42" s="71">
        <f t="shared" si="28"/>
        <v>4.497002067539628E-2</v>
      </c>
      <c r="BJ42" s="71">
        <f t="shared" si="20"/>
        <v>3.1337266869024626E-2</v>
      </c>
      <c r="BL42" s="69">
        <v>386119</v>
      </c>
      <c r="BM42" s="69">
        <v>14460.245999999999</v>
      </c>
      <c r="BN42" s="69">
        <v>12321.4</v>
      </c>
      <c r="BP42" s="68">
        <v>12.5</v>
      </c>
      <c r="BW42" s="69">
        <f t="shared" si="21"/>
        <v>16310.895251525624</v>
      </c>
      <c r="BX42" s="69">
        <v>159304.584137</v>
      </c>
      <c r="BY42" s="69">
        <v>-142993.68888547437</v>
      </c>
      <c r="BZ42" s="70">
        <f t="shared" si="22"/>
        <v>8.2673461559840566E-2</v>
      </c>
      <c r="CA42" s="70">
        <f t="shared" si="23"/>
        <v>0.80745178053453492</v>
      </c>
      <c r="CB42" s="70">
        <f t="shared" si="24"/>
        <v>-0.72477831897469436</v>
      </c>
      <c r="CC42" s="69"/>
      <c r="CD42" s="69"/>
      <c r="CF42" s="88">
        <v>55785</v>
      </c>
      <c r="CG42" s="88">
        <v>6019</v>
      </c>
      <c r="CH42" s="88">
        <v>47320</v>
      </c>
      <c r="CI42" s="88">
        <v>-3117</v>
      </c>
      <c r="CJ42" s="88">
        <v>2531</v>
      </c>
      <c r="CK42" s="88">
        <v>3033</v>
      </c>
      <c r="CL42" s="88">
        <v>65711</v>
      </c>
      <c r="CM42" s="88">
        <v>66142</v>
      </c>
      <c r="CN42" s="88">
        <v>3492</v>
      </c>
      <c r="CO42" s="88">
        <f t="shared" si="30"/>
        <v>2551.3861500000003</v>
      </c>
      <c r="CP42" s="85">
        <f t="shared" si="31"/>
        <v>0.39898780182862326</v>
      </c>
      <c r="CQ42" s="85"/>
      <c r="CR42" s="69">
        <v>4897</v>
      </c>
      <c r="CS42" s="69">
        <v>3006</v>
      </c>
      <c r="CT42" s="69">
        <v>20864</v>
      </c>
      <c r="CU42" s="69">
        <v>19682</v>
      </c>
      <c r="CV42" s="69">
        <f t="shared" si="32"/>
        <v>-15967</v>
      </c>
      <c r="CW42" s="70">
        <f t="shared" si="33"/>
        <v>-5.9130779918699597E-2</v>
      </c>
      <c r="CX42" s="69">
        <f t="shared" si="34"/>
        <v>-16676</v>
      </c>
      <c r="CY42" s="70">
        <f t="shared" si="35"/>
        <v>-6.1756428003020891E-2</v>
      </c>
      <c r="CZ42" s="69">
        <f t="shared" si="36"/>
        <v>709</v>
      </c>
      <c r="DA42" s="70">
        <f t="shared" si="37"/>
        <v>2.6256480843212886E-3</v>
      </c>
      <c r="DB42" s="70"/>
      <c r="DC42" s="69">
        <v>294</v>
      </c>
      <c r="DD42" s="69">
        <v>84</v>
      </c>
      <c r="DE42" s="69">
        <v>462</v>
      </c>
      <c r="DF42" s="69">
        <v>327</v>
      </c>
      <c r="DG42" s="70"/>
      <c r="DH42" s="69">
        <f t="shared" si="39"/>
        <v>3090</v>
      </c>
      <c r="DI42" s="69">
        <f t="shared" si="40"/>
        <v>20009</v>
      </c>
      <c r="DJ42" s="69">
        <f t="shared" si="41"/>
        <v>-16919</v>
      </c>
      <c r="DK42" s="70">
        <f t="shared" si="42"/>
        <v>-6.2656332776631712E-2</v>
      </c>
      <c r="DL42" s="69">
        <f t="shared" si="43"/>
        <v>541</v>
      </c>
      <c r="DM42" s="70">
        <f t="shared" si="44"/>
        <v>2.0034916976273869E-3</v>
      </c>
      <c r="DN42" s="70"/>
      <c r="DO42" s="69">
        <v>7776.9697750000005</v>
      </c>
      <c r="DQ42" s="69">
        <v>30445.040334999998</v>
      </c>
      <c r="DR42" s="69">
        <v>26866.817394000002</v>
      </c>
      <c r="DS42" s="69">
        <f t="shared" si="45"/>
        <v>-22668.070559999996</v>
      </c>
      <c r="DT42" s="70">
        <f t="shared" si="46"/>
        <v>-8.3946933767452464E-2</v>
      </c>
      <c r="DU42" s="70">
        <f t="shared" si="47"/>
        <v>1.0154036396152366</v>
      </c>
      <c r="DV42" s="70">
        <v>0.35</v>
      </c>
      <c r="DW42" s="71">
        <f t="shared" si="25"/>
        <v>-0.22499999999999998</v>
      </c>
      <c r="DX42" s="70"/>
      <c r="DY42" s="69">
        <v>57453</v>
      </c>
      <c r="DZ42" s="84"/>
      <c r="EA42" s="83"/>
      <c r="EB42" s="83"/>
      <c r="EC42" s="70"/>
      <c r="ED42" s="69">
        <v>13474</v>
      </c>
      <c r="EE42" s="79">
        <v>1732</v>
      </c>
      <c r="EF42" s="79">
        <v>384</v>
      </c>
      <c r="EG42" s="79">
        <v>391</v>
      </c>
      <c r="EH42" s="69">
        <v>22196</v>
      </c>
      <c r="EI42" s="79">
        <v>9783</v>
      </c>
      <c r="EJ42" s="79">
        <v>2120</v>
      </c>
      <c r="EK42" s="79">
        <v>5863</v>
      </c>
      <c r="EL42" s="79"/>
      <c r="EM42" s="79"/>
      <c r="EN42" s="68">
        <v>0.73063750000000005</v>
      </c>
    </row>
    <row r="43" spans="1:145" s="68" customFormat="1" x14ac:dyDescent="0.2">
      <c r="A43" s="67">
        <v>2008</v>
      </c>
      <c r="B43" s="69">
        <v>135641</v>
      </c>
      <c r="C43" s="69"/>
      <c r="D43" s="81">
        <v>1.0256548371608882</v>
      </c>
      <c r="E43" s="69">
        <v>187687</v>
      </c>
      <c r="F43" s="69"/>
      <c r="G43" s="69">
        <v>-26717</v>
      </c>
      <c r="H43" s="70">
        <f t="shared" si="2"/>
        <v>-0.16614326490762218</v>
      </c>
      <c r="I43" s="69">
        <v>12855</v>
      </c>
      <c r="J43" s="69"/>
      <c r="K43" s="69"/>
      <c r="L43" s="69"/>
      <c r="M43" s="69">
        <v>-8305</v>
      </c>
      <c r="N43" s="69">
        <v>-12250</v>
      </c>
      <c r="P43" s="69">
        <v>-18368</v>
      </c>
      <c r="Q43" s="69">
        <v>1550</v>
      </c>
      <c r="R43" s="69">
        <v>26880</v>
      </c>
      <c r="S43" s="69">
        <f t="shared" si="3"/>
        <v>-1</v>
      </c>
      <c r="T43" s="69"/>
      <c r="U43" s="69"/>
      <c r="V43" s="69">
        <v>20613.594292428781</v>
      </c>
      <c r="W43" s="69"/>
      <c r="X43" s="69">
        <v>81374.713358159366</v>
      </c>
      <c r="Y43" s="70">
        <f t="shared" si="49"/>
        <v>0.6816122319948974</v>
      </c>
      <c r="Z43" s="69"/>
      <c r="AA43" s="69"/>
      <c r="AB43" s="69"/>
      <c r="AC43" s="69"/>
      <c r="AD43" s="69">
        <v>55466</v>
      </c>
      <c r="AE43" s="69">
        <v>55749</v>
      </c>
      <c r="AF43" s="69">
        <v>17362</v>
      </c>
      <c r="AG43" s="69">
        <f t="shared" si="50"/>
        <v>38387</v>
      </c>
      <c r="AH43" s="80">
        <f t="shared" si="51"/>
        <v>0.31143159518556385</v>
      </c>
      <c r="AI43" s="80">
        <f t="shared" si="6"/>
        <v>0.28300440132408344</v>
      </c>
      <c r="AJ43" s="68">
        <f t="shared" si="52"/>
        <v>-12855</v>
      </c>
      <c r="AK43" s="68">
        <v>-18698</v>
      </c>
      <c r="AL43" s="68">
        <v>79596</v>
      </c>
      <c r="AM43" s="68">
        <v>98294</v>
      </c>
      <c r="AN43" s="69">
        <v>5735</v>
      </c>
      <c r="AO43" s="69">
        <v>5074.7470000000003</v>
      </c>
      <c r="AP43" s="80">
        <f t="shared" si="53"/>
        <v>0.11512693984306882</v>
      </c>
      <c r="AQ43" s="76">
        <f t="shared" si="7"/>
        <v>0.40901196552054808</v>
      </c>
      <c r="AR43" s="76">
        <f t="shared" si="29"/>
        <v>1.0291890527530378</v>
      </c>
      <c r="AS43" s="76">
        <f t="shared" si="9"/>
        <v>0.69208163559658165</v>
      </c>
      <c r="AT43" s="76">
        <f t="shared" si="10"/>
        <v>0.48709198426550654</v>
      </c>
      <c r="AU43" s="76">
        <v>0.21873821609862215</v>
      </c>
      <c r="AV43" s="80"/>
      <c r="AW43" s="69">
        <v>26069</v>
      </c>
      <c r="AX43" s="69">
        <v>648</v>
      </c>
      <c r="AY43" s="76">
        <f t="shared" si="12"/>
        <v>0.67911011540365229</v>
      </c>
      <c r="AZ43" s="80"/>
      <c r="BA43" s="70">
        <f t="shared" si="13"/>
        <v>0.20452668538577526</v>
      </c>
      <c r="BB43" s="70">
        <f t="shared" si="14"/>
        <v>0.28300440132408344</v>
      </c>
      <c r="BC43" s="70">
        <f t="shared" si="15"/>
        <v>9.0813249681143612E-2</v>
      </c>
      <c r="BD43" s="71">
        <f t="shared" si="16"/>
        <v>0.13219962487300388</v>
      </c>
      <c r="BE43" s="71">
        <f t="shared" si="27"/>
        <v>0.13219962487300388</v>
      </c>
      <c r="BF43" s="71">
        <f t="shared" si="17"/>
        <v>2.7038351084518374E-2</v>
      </c>
      <c r="BG43" s="71">
        <f t="shared" si="18"/>
        <v>1.7059329108984309E-2</v>
      </c>
      <c r="BH43" s="71">
        <f t="shared" si="19"/>
        <v>3.7413075692452877E-2</v>
      </c>
      <c r="BI43" s="71">
        <f t="shared" si="28"/>
        <v>3.7413075692452877E-2</v>
      </c>
      <c r="BJ43" s="71">
        <f t="shared" si="20"/>
        <v>2.0067429472633937E-2</v>
      </c>
      <c r="BL43" s="69">
        <v>249394</v>
      </c>
      <c r="BM43" s="69">
        <v>14619.214999999998</v>
      </c>
      <c r="BN43" s="69">
        <v>12427.8</v>
      </c>
      <c r="BP43" s="68">
        <v>12.5</v>
      </c>
      <c r="BW43" s="69">
        <f t="shared" si="21"/>
        <v>16155.46992742407</v>
      </c>
      <c r="BX43" s="69">
        <v>157940.38157999999</v>
      </c>
      <c r="BY43" s="69">
        <v>-141784.91165257592</v>
      </c>
      <c r="BZ43" s="70">
        <f t="shared" si="22"/>
        <v>8.6076659158194596E-2</v>
      </c>
      <c r="CA43" s="70">
        <f t="shared" si="23"/>
        <v>0.8415094363488147</v>
      </c>
      <c r="CB43" s="70">
        <f t="shared" si="24"/>
        <v>-0.75543277719062008</v>
      </c>
      <c r="CC43" s="69"/>
      <c r="CD43" s="69"/>
      <c r="CF43" s="87">
        <v>49063</v>
      </c>
      <c r="CG43" s="87">
        <v>6679</v>
      </c>
      <c r="CH43" s="87">
        <v>38421</v>
      </c>
      <c r="CI43" s="87">
        <v>-2729</v>
      </c>
      <c r="CJ43" s="87">
        <v>2721</v>
      </c>
      <c r="CK43" s="87">
        <v>3971</v>
      </c>
      <c r="CL43" s="87">
        <v>76406</v>
      </c>
      <c r="CM43" s="87">
        <v>76888</v>
      </c>
      <c r="CN43" s="87">
        <v>3457</v>
      </c>
      <c r="CO43" s="87">
        <f t="shared" si="30"/>
        <v>2360.0064767562408</v>
      </c>
      <c r="CP43" s="86">
        <f t="shared" si="31"/>
        <v>0.46504909047805548</v>
      </c>
      <c r="CQ43" s="85"/>
      <c r="CR43" s="69">
        <v>3066</v>
      </c>
      <c r="CS43" s="69">
        <v>2232</v>
      </c>
      <c r="CT43" s="69">
        <v>23783</v>
      </c>
      <c r="CU43" s="69">
        <v>21031</v>
      </c>
      <c r="CV43" s="69">
        <f t="shared" si="32"/>
        <v>-20717</v>
      </c>
      <c r="CW43" s="70">
        <f t="shared" si="33"/>
        <v>-7.5354030874575484E-2</v>
      </c>
      <c r="CX43" s="69">
        <f t="shared" si="34"/>
        <v>-18799</v>
      </c>
      <c r="CY43" s="70">
        <f t="shared" si="35"/>
        <v>-6.8377681440900936E-2</v>
      </c>
      <c r="CZ43" s="69">
        <f t="shared" si="36"/>
        <v>-1918</v>
      </c>
      <c r="DA43" s="70">
        <f t="shared" si="37"/>
        <v>-6.9763494336745561E-3</v>
      </c>
      <c r="DB43" s="70"/>
      <c r="DC43" s="69">
        <v>439</v>
      </c>
      <c r="DD43" s="69">
        <v>208</v>
      </c>
      <c r="DE43" s="69">
        <v>1156</v>
      </c>
      <c r="DF43" s="69">
        <v>404</v>
      </c>
      <c r="DG43" s="70"/>
      <c r="DH43" s="69">
        <f t="shared" si="39"/>
        <v>2440</v>
      </c>
      <c r="DI43" s="69">
        <f t="shared" si="40"/>
        <v>21435</v>
      </c>
      <c r="DJ43" s="69">
        <f t="shared" si="41"/>
        <v>-18995</v>
      </c>
      <c r="DK43" s="70">
        <f t="shared" si="42"/>
        <v>-6.909059306186037E-2</v>
      </c>
      <c r="DL43" s="69">
        <f t="shared" si="43"/>
        <v>-2635</v>
      </c>
      <c r="DM43" s="70">
        <f t="shared" si="44"/>
        <v>-9.5842965368782354E-3</v>
      </c>
      <c r="DN43" s="70"/>
      <c r="DO43" s="69">
        <v>7610.8254919999999</v>
      </c>
      <c r="DQ43" s="69">
        <v>31346.482640999999</v>
      </c>
      <c r="DR43" s="69">
        <v>27772.248317000001</v>
      </c>
      <c r="DS43" s="69">
        <f t="shared" si="45"/>
        <v>-23735.657148999999</v>
      </c>
      <c r="DT43" s="70">
        <f t="shared" si="46"/>
        <v>-8.63338051664857E-2</v>
      </c>
      <c r="DU43" s="70">
        <f t="shared" si="47"/>
        <v>1.0029874069324474</v>
      </c>
      <c r="DV43" s="70">
        <v>0.35</v>
      </c>
      <c r="DW43" s="71">
        <f t="shared" si="25"/>
        <v>-0.22499999999999998</v>
      </c>
      <c r="DX43" s="70"/>
      <c r="DY43" s="69">
        <v>58599</v>
      </c>
      <c r="DZ43" s="84"/>
      <c r="EA43" s="83"/>
      <c r="EB43" s="83"/>
      <c r="EC43" s="70"/>
      <c r="ED43" s="69">
        <v>13822</v>
      </c>
      <c r="EE43" s="79">
        <v>1990</v>
      </c>
      <c r="EF43" s="79">
        <v>1191</v>
      </c>
      <c r="EG43" s="79">
        <v>395</v>
      </c>
      <c r="EH43" s="69">
        <v>25678</v>
      </c>
      <c r="EI43" s="79">
        <v>14116</v>
      </c>
      <c r="EJ43" s="79">
        <v>2151</v>
      </c>
      <c r="EK43" s="79">
        <v>4990</v>
      </c>
      <c r="EL43" s="79"/>
      <c r="EM43" s="79"/>
      <c r="EN43" s="68">
        <v>0.682674711239873</v>
      </c>
    </row>
    <row r="44" spans="1:145" s="68" customFormat="1" x14ac:dyDescent="0.2">
      <c r="A44" s="67">
        <v>2009</v>
      </c>
      <c r="B44" s="69">
        <v>116617</v>
      </c>
      <c r="C44" s="69"/>
      <c r="D44" s="81">
        <v>0.97174511425461607</v>
      </c>
      <c r="E44" s="69">
        <v>169704</v>
      </c>
      <c r="F44" s="69"/>
      <c r="G44" s="69">
        <v>-29413</v>
      </c>
      <c r="H44" s="70">
        <f t="shared" si="2"/>
        <v>-0.20352904542781025</v>
      </c>
      <c r="I44" s="69">
        <v>7634</v>
      </c>
      <c r="J44" s="69"/>
      <c r="K44" s="69"/>
      <c r="L44" s="69"/>
      <c r="M44" s="69">
        <v>-12296</v>
      </c>
      <c r="N44" s="69">
        <v>-13521</v>
      </c>
      <c r="O44" s="69"/>
      <c r="P44" s="69">
        <v>-10838</v>
      </c>
      <c r="Q44" s="69">
        <v>1510</v>
      </c>
      <c r="R44" s="69">
        <v>25189</v>
      </c>
      <c r="S44" s="69">
        <f t="shared" si="3"/>
        <v>-5</v>
      </c>
      <c r="T44" s="69"/>
      <c r="U44" s="69"/>
      <c r="V44" s="69">
        <v>16462.265878665614</v>
      </c>
      <c r="W44" s="69"/>
      <c r="X44" s="69">
        <v>74016.703672610354</v>
      </c>
      <c r="Y44" s="70">
        <f t="shared" si="49"/>
        <v>0.66249910583556038</v>
      </c>
      <c r="Z44" s="69"/>
      <c r="AA44" s="69"/>
      <c r="AB44" s="69"/>
      <c r="AC44" s="69"/>
      <c r="AD44" s="69">
        <v>49036</v>
      </c>
      <c r="AE44" s="69">
        <v>54258</v>
      </c>
      <c r="AF44" s="69">
        <v>17032</v>
      </c>
      <c r="AG44" s="69">
        <f t="shared" si="50"/>
        <v>37226</v>
      </c>
      <c r="AH44" s="80">
        <f t="shared" si="51"/>
        <v>0.31390762652512072</v>
      </c>
      <c r="AI44" s="80">
        <f t="shared" si="6"/>
        <v>0.3192158947666292</v>
      </c>
      <c r="AJ44" s="68">
        <f t="shared" si="52"/>
        <v>-7634</v>
      </c>
      <c r="AK44" s="68">
        <v>-11110</v>
      </c>
      <c r="AL44" s="68">
        <v>42309</v>
      </c>
      <c r="AM44" s="68">
        <v>53419</v>
      </c>
      <c r="AN44" s="69">
        <v>4073</v>
      </c>
      <c r="AO44" s="69">
        <v>3891.7559999999999</v>
      </c>
      <c r="AP44" s="80">
        <f t="shared" si="53"/>
        <v>4.4498895163270352E-2</v>
      </c>
      <c r="AQ44" s="76">
        <f t="shared" si="7"/>
        <v>0.43154575595279498</v>
      </c>
      <c r="AR44" s="76">
        <f t="shared" si="29"/>
        <v>0.98572477363569622</v>
      </c>
      <c r="AS44" s="76">
        <f t="shared" si="9"/>
        <v>0.75915653805367489</v>
      </c>
      <c r="AT44" s="76">
        <f t="shared" si="10"/>
        <v>0.29844732176435823</v>
      </c>
      <c r="AU44" s="76">
        <v>0.20685069076893847</v>
      </c>
      <c r="AV44" s="80"/>
      <c r="AW44" s="69">
        <v>29022</v>
      </c>
      <c r="AX44" s="69">
        <v>387</v>
      </c>
      <c r="AY44" s="76">
        <f t="shared" si="12"/>
        <v>0.77961639714178266</v>
      </c>
      <c r="AZ44" s="80"/>
      <c r="BA44" s="70">
        <f t="shared" si="13"/>
        <v>0.2193584122943478</v>
      </c>
      <c r="BB44" s="70">
        <f t="shared" si="14"/>
        <v>0.3192158947666292</v>
      </c>
      <c r="BC44" s="70">
        <f t="shared" si="15"/>
        <v>7.0349948978279328E-2</v>
      </c>
      <c r="BD44" s="71">
        <f t="shared" si="16"/>
        <v>0.10454402836727018</v>
      </c>
      <c r="BE44" s="71">
        <f t="shared" si="27"/>
        <v>0.10454402836727018</v>
      </c>
      <c r="BF44" s="71">
        <f t="shared" si="17"/>
        <v>2.2932612077499647E-2</v>
      </c>
      <c r="BG44" s="71">
        <f t="shared" si="18"/>
        <v>1.3843211501247826E-2</v>
      </c>
      <c r="BH44" s="71">
        <f t="shared" si="19"/>
        <v>3.3372115557766022E-2</v>
      </c>
      <c r="BI44" s="71">
        <f t="shared" si="28"/>
        <v>3.3372115557766022E-2</v>
      </c>
      <c r="BJ44" s="71">
        <f t="shared" si="20"/>
        <v>1.6374432010291848E-2</v>
      </c>
      <c r="BL44" s="69">
        <v>198558</v>
      </c>
      <c r="BM44" s="69">
        <v>14343.348</v>
      </c>
      <c r="BN44" s="69">
        <v>12126.1</v>
      </c>
      <c r="BP44" s="68">
        <v>12.5</v>
      </c>
      <c r="BW44" s="69">
        <f t="shared" si="21"/>
        <v>22921.924138291186</v>
      </c>
      <c r="BX44" s="69">
        <v>158596.261837</v>
      </c>
      <c r="BY44" s="69">
        <v>-135674.33769870881</v>
      </c>
      <c r="BZ44" s="70">
        <f t="shared" si="22"/>
        <v>0.13507002862802989</v>
      </c>
      <c r="CA44" s="70">
        <f t="shared" si="23"/>
        <v>0.93454639747442603</v>
      </c>
      <c r="CB44" s="70">
        <f t="shared" si="24"/>
        <v>-0.79947636884639617</v>
      </c>
      <c r="CC44" s="69"/>
      <c r="CD44" s="69"/>
      <c r="CF44" s="69">
        <v>55476</v>
      </c>
      <c r="CG44" s="69">
        <v>7316</v>
      </c>
      <c r="CH44" s="69">
        <v>44177</v>
      </c>
      <c r="CI44" s="69">
        <v>-2883</v>
      </c>
      <c r="CJ44" s="69">
        <v>2407</v>
      </c>
      <c r="CK44" s="69">
        <v>4458</v>
      </c>
      <c r="CL44" s="69">
        <v>69580</v>
      </c>
      <c r="CM44" s="69">
        <v>70017</v>
      </c>
      <c r="CN44" s="69">
        <v>2333</v>
      </c>
      <c r="CO44" s="69">
        <f t="shared" si="30"/>
        <v>1679.3945583798397</v>
      </c>
      <c r="CP44" s="70">
        <f t="shared" si="31"/>
        <v>0.43152616926134107</v>
      </c>
      <c r="CQ44" s="70"/>
      <c r="CR44" s="69">
        <v>4408</v>
      </c>
      <c r="CS44" s="69">
        <v>3208</v>
      </c>
      <c r="CT44" s="69">
        <v>23228</v>
      </c>
      <c r="CU44" s="69">
        <v>22654</v>
      </c>
      <c r="CV44" s="69">
        <f t="shared" si="32"/>
        <v>-18820</v>
      </c>
      <c r="CW44" s="70">
        <f t="shared" si="33"/>
        <v>-7.9829892230974364E-2</v>
      </c>
      <c r="CX44" s="69">
        <f t="shared" si="34"/>
        <v>-19446</v>
      </c>
      <c r="CY44" s="70">
        <f t="shared" si="35"/>
        <v>-8.2485232960867558E-2</v>
      </c>
      <c r="CZ44" s="69">
        <f t="shared" si="36"/>
        <v>626</v>
      </c>
      <c r="DA44" s="70">
        <f t="shared" si="37"/>
        <v>2.6553407298931962E-3</v>
      </c>
      <c r="DB44" s="70"/>
      <c r="DC44" s="69">
        <v>2956</v>
      </c>
      <c r="DD44" s="69">
        <v>1300</v>
      </c>
      <c r="DE44" s="69">
        <v>2306</v>
      </c>
      <c r="DF44" s="69">
        <v>996</v>
      </c>
      <c r="DG44" s="70"/>
      <c r="DH44" s="69">
        <f t="shared" si="39"/>
        <v>4508</v>
      </c>
      <c r="DI44" s="69">
        <f t="shared" si="40"/>
        <v>23650</v>
      </c>
      <c r="DJ44" s="69">
        <f t="shared" si="41"/>
        <v>-19142</v>
      </c>
      <c r="DK44" s="70">
        <f t="shared" si="42"/>
        <v>-8.1195738421111122E-2</v>
      </c>
      <c r="DL44" s="69">
        <f t="shared" si="43"/>
        <v>1276</v>
      </c>
      <c r="DM44" s="70">
        <f t="shared" si="44"/>
        <v>5.4124836602934797E-3</v>
      </c>
      <c r="DN44" s="70"/>
      <c r="DO44" s="69">
        <v>7465.0027620000001</v>
      </c>
      <c r="DQ44" s="69">
        <v>28100.577524</v>
      </c>
      <c r="DR44" s="69">
        <v>23807.694982000001</v>
      </c>
      <c r="DS44" s="69">
        <f t="shared" si="45"/>
        <v>-20635.574762</v>
      </c>
      <c r="DT44" s="70">
        <f t="shared" si="46"/>
        <v>-8.7531121645838178E-2</v>
      </c>
      <c r="DU44" s="70">
        <f t="shared" si="47"/>
        <v>0.64804251938741075</v>
      </c>
      <c r="DV44" s="70">
        <v>0.35</v>
      </c>
      <c r="DW44" s="71">
        <f t="shared" si="25"/>
        <v>-0.22499999999999998</v>
      </c>
      <c r="DX44" s="70"/>
      <c r="DY44" s="69">
        <v>49450</v>
      </c>
      <c r="DZ44" s="79">
        <v>15324</v>
      </c>
      <c r="EA44" s="79">
        <v>34125</v>
      </c>
      <c r="EB44" s="79"/>
      <c r="EC44" s="70"/>
      <c r="ED44" s="69">
        <v>12716</v>
      </c>
      <c r="EE44" s="79">
        <v>2719</v>
      </c>
      <c r="EF44" s="79">
        <v>1993</v>
      </c>
      <c r="EG44" s="79">
        <v>322</v>
      </c>
      <c r="EH44" s="69">
        <v>26137</v>
      </c>
      <c r="EI44" s="79">
        <v>14536</v>
      </c>
      <c r="EJ44" s="79">
        <v>2729</v>
      </c>
      <c r="EK44" s="79">
        <v>4997</v>
      </c>
      <c r="EL44" s="79"/>
      <c r="EM44" s="79"/>
      <c r="EN44" s="68">
        <v>0.71984335978561498</v>
      </c>
    </row>
    <row r="45" spans="1:145" s="68" customFormat="1" x14ac:dyDescent="0.2">
      <c r="A45" s="67">
        <v>2010</v>
      </c>
      <c r="B45" s="69">
        <v>114835</v>
      </c>
      <c r="C45" s="69"/>
      <c r="D45" s="81">
        <v>0.93789873178144478</v>
      </c>
      <c r="E45" s="69">
        <v>167124</v>
      </c>
      <c r="F45" s="69"/>
      <c r="G45" s="69">
        <v>-28457</v>
      </c>
      <c r="H45" s="70">
        <f t="shared" si="2"/>
        <v>-0.20034920478466878</v>
      </c>
      <c r="I45" s="69">
        <v>7999</v>
      </c>
      <c r="J45" s="69"/>
      <c r="K45" s="69"/>
      <c r="L45" s="69"/>
      <c r="M45" s="69">
        <v>-12112</v>
      </c>
      <c r="N45" s="69">
        <v>-10707</v>
      </c>
      <c r="O45" s="69"/>
      <c r="P45" s="69">
        <v>-13392</v>
      </c>
      <c r="Q45" s="69">
        <v>1265</v>
      </c>
      <c r="R45" s="69">
        <v>25087</v>
      </c>
      <c r="S45" s="69">
        <f t="shared" si="3"/>
        <v>10</v>
      </c>
      <c r="T45" s="69"/>
      <c r="U45" s="69"/>
      <c r="V45" s="69">
        <v>16234.971218579483</v>
      </c>
      <c r="W45" s="69"/>
      <c r="X45" s="69">
        <v>69044.616057478692</v>
      </c>
      <c r="Y45" s="70">
        <f t="shared" si="49"/>
        <v>0.66359989549159271</v>
      </c>
      <c r="Z45" s="69"/>
      <c r="AA45" s="69"/>
      <c r="AB45" s="69"/>
      <c r="AC45" s="69"/>
      <c r="AD45" s="69">
        <v>45818</v>
      </c>
      <c r="AE45" s="69">
        <v>59089</v>
      </c>
      <c r="AF45" s="69">
        <v>17468</v>
      </c>
      <c r="AG45" s="69">
        <f t="shared" si="50"/>
        <v>41621</v>
      </c>
      <c r="AH45" s="80">
        <f t="shared" si="51"/>
        <v>0.29562185855235323</v>
      </c>
      <c r="AI45" s="80">
        <f t="shared" si="6"/>
        <v>0.36244176427047503</v>
      </c>
      <c r="AJ45" s="68">
        <f t="shared" si="52"/>
        <v>-7999</v>
      </c>
      <c r="AK45" s="68">
        <v>-13317</v>
      </c>
      <c r="AL45" s="68">
        <v>34649</v>
      </c>
      <c r="AM45" s="68">
        <v>47966</v>
      </c>
      <c r="AN45" s="69">
        <v>4174</v>
      </c>
      <c r="AO45" s="69">
        <v>3944.8119999999999</v>
      </c>
      <c r="AP45" s="80">
        <f t="shared" si="53"/>
        <v>5.4908481073310998E-2</v>
      </c>
      <c r="AQ45" s="76">
        <f t="shared" si="7"/>
        <v>0.47600041171559604</v>
      </c>
      <c r="AR45" s="76">
        <f t="shared" si="29"/>
        <v>1.1990484089222577</v>
      </c>
      <c r="AS45" s="76">
        <f t="shared" si="9"/>
        <v>0.90839844602557951</v>
      </c>
      <c r="AT45" s="76">
        <f t="shared" si="10"/>
        <v>0.31995867470747941</v>
      </c>
      <c r="AU45" s="76">
        <v>0.17645738232432837</v>
      </c>
      <c r="AV45" s="80"/>
      <c r="AW45" s="69">
        <v>28212</v>
      </c>
      <c r="AX45" s="69">
        <v>254</v>
      </c>
      <c r="AY45" s="76">
        <f t="shared" si="12"/>
        <v>0.67783090266932555</v>
      </c>
      <c r="AZ45" s="80"/>
      <c r="BA45" s="70">
        <f t="shared" si="13"/>
        <v>0.24904262703142577</v>
      </c>
      <c r="BB45" s="70">
        <f t="shared" si="14"/>
        <v>0.36244176427047503</v>
      </c>
      <c r="BC45" s="70">
        <f t="shared" si="15"/>
        <v>0.11676753602995603</v>
      </c>
      <c r="BD45" s="71">
        <f t="shared" si="16"/>
        <v>9.4779366185339123E-2</v>
      </c>
      <c r="BE45" s="71">
        <f t="shared" si="27"/>
        <v>9.4779366185339123E-2</v>
      </c>
      <c r="BF45" s="71">
        <f t="shared" si="17"/>
        <v>2.3604102343170341E-2</v>
      </c>
      <c r="BG45" s="71">
        <f t="shared" si="18"/>
        <v>1.7904490415036008E-2</v>
      </c>
      <c r="BH45" s="71">
        <f t="shared" si="19"/>
        <v>3.4352000696651716E-2</v>
      </c>
      <c r="BI45" s="71">
        <f t="shared" si="28"/>
        <v>3.4352000696651716E-2</v>
      </c>
      <c r="BJ45" s="71">
        <f t="shared" si="20"/>
        <v>2.0962337611366223E-2</v>
      </c>
      <c r="BL45" s="69">
        <v>267049.7</v>
      </c>
      <c r="BM45" s="69">
        <v>14915.236000000001</v>
      </c>
      <c r="BN45" s="69">
        <v>12739.5</v>
      </c>
      <c r="BP45" s="68">
        <v>12.5</v>
      </c>
      <c r="BW45" s="69">
        <f t="shared" si="21"/>
        <v>27870.059098195314</v>
      </c>
      <c r="BX45" s="69">
        <v>172794.79328400001</v>
      </c>
      <c r="BY45" s="69">
        <v>-144924.7341858047</v>
      </c>
      <c r="BZ45" s="70">
        <f t="shared" si="22"/>
        <v>0.16676275758236586</v>
      </c>
      <c r="CA45" s="70">
        <f t="shared" si="23"/>
        <v>1.0339316512529619</v>
      </c>
      <c r="CB45" s="70">
        <f t="shared" si="24"/>
        <v>-0.86716889367059613</v>
      </c>
      <c r="CC45" s="69"/>
      <c r="CD45" s="69"/>
      <c r="CF45" s="69">
        <v>61741</v>
      </c>
      <c r="CG45" s="69">
        <v>7190</v>
      </c>
      <c r="CH45" s="69">
        <v>51391</v>
      </c>
      <c r="CI45" s="69">
        <v>-1667</v>
      </c>
      <c r="CJ45" s="69">
        <v>2351</v>
      </c>
      <c r="CK45" s="69">
        <v>2475</v>
      </c>
      <c r="CL45" s="69">
        <v>95344</v>
      </c>
      <c r="CM45" s="69">
        <v>95671</v>
      </c>
      <c r="CN45" s="69">
        <v>3101</v>
      </c>
      <c r="CO45" s="69">
        <f t="shared" si="30"/>
        <v>2341.3943961204782</v>
      </c>
      <c r="CP45" s="70">
        <f t="shared" si="31"/>
        <v>0.59353763781910984</v>
      </c>
      <c r="CQ45" s="70"/>
      <c r="CR45" s="69">
        <v>8086</v>
      </c>
      <c r="CS45" s="69">
        <v>6189</v>
      </c>
      <c r="CT45" s="69">
        <v>28769</v>
      </c>
      <c r="CU45" s="69">
        <v>27995</v>
      </c>
      <c r="CV45" s="69">
        <f t="shared" si="32"/>
        <v>-20683</v>
      </c>
      <c r="CW45" s="70">
        <f t="shared" si="33"/>
        <v>-9.3443160419842505E-2</v>
      </c>
      <c r="CX45" s="69">
        <f t="shared" si="34"/>
        <v>-21806</v>
      </c>
      <c r="CY45" s="70">
        <f t="shared" si="35"/>
        <v>-9.8516731427504986E-2</v>
      </c>
      <c r="CZ45" s="69">
        <f t="shared" si="36"/>
        <v>1123</v>
      </c>
      <c r="DA45" s="70">
        <f t="shared" si="37"/>
        <v>5.0735710076624824E-3</v>
      </c>
      <c r="DB45" s="70"/>
      <c r="DC45" s="69">
        <v>3542</v>
      </c>
      <c r="DD45" s="69">
        <v>1580</v>
      </c>
      <c r="DE45" s="69">
        <v>3068</v>
      </c>
      <c r="DF45" s="69">
        <v>2283</v>
      </c>
      <c r="DG45" s="70"/>
      <c r="DH45" s="69">
        <f t="shared" si="39"/>
        <v>7769</v>
      </c>
      <c r="DI45" s="69">
        <f t="shared" si="40"/>
        <v>30278</v>
      </c>
      <c r="DJ45" s="69">
        <f t="shared" si="41"/>
        <v>-22509</v>
      </c>
      <c r="DK45" s="70">
        <f t="shared" si="42"/>
        <v>-0.10169279591404703</v>
      </c>
      <c r="DL45" s="69">
        <f t="shared" si="43"/>
        <v>1597</v>
      </c>
      <c r="DM45" s="70">
        <f t="shared" si="44"/>
        <v>7.2150426529269673E-3</v>
      </c>
      <c r="DN45" s="70"/>
      <c r="DO45" s="69">
        <v>7275.841852999999</v>
      </c>
      <c r="DQ45" s="69">
        <v>33848.028366999999</v>
      </c>
      <c r="DR45" s="69">
        <v>28003.628259000001</v>
      </c>
      <c r="DS45" s="69">
        <f t="shared" si="45"/>
        <v>-26572.186514000001</v>
      </c>
      <c r="DT45" s="70">
        <f t="shared" si="46"/>
        <v>-0.12004975521605557</v>
      </c>
      <c r="DU45" s="70">
        <f t="shared" si="47"/>
        <v>0.71988348571629823</v>
      </c>
      <c r="DV45" s="70">
        <v>0.35</v>
      </c>
      <c r="DW45" s="71">
        <f t="shared" si="25"/>
        <v>-0.22499999999999998</v>
      </c>
      <c r="DX45" s="70"/>
      <c r="DY45" s="69">
        <v>67041</v>
      </c>
      <c r="DZ45" s="79">
        <v>15332</v>
      </c>
      <c r="EA45" s="79">
        <v>51709</v>
      </c>
      <c r="EB45" s="79"/>
      <c r="EC45" s="70"/>
      <c r="ED45" s="69">
        <v>12071</v>
      </c>
      <c r="EE45" s="79">
        <v>1659</v>
      </c>
      <c r="EF45" s="79">
        <v>4066</v>
      </c>
      <c r="EG45" s="79">
        <v>391</v>
      </c>
      <c r="EH45" s="69">
        <v>25979</v>
      </c>
      <c r="EI45" s="79">
        <v>12807</v>
      </c>
      <c r="EJ45" s="79">
        <v>3716</v>
      </c>
      <c r="EK45" s="79" t="s">
        <v>1008</v>
      </c>
      <c r="EL45" s="79"/>
      <c r="EM45" s="79"/>
      <c r="EN45" s="68">
        <v>0.75504495198983501</v>
      </c>
    </row>
    <row r="46" spans="1:145" s="68" customFormat="1" x14ac:dyDescent="0.2">
      <c r="A46" s="67">
        <v>2011</v>
      </c>
      <c r="B46" s="69">
        <v>115391</v>
      </c>
      <c r="C46" s="69"/>
      <c r="D46" s="81">
        <v>0.97166134271436178</v>
      </c>
      <c r="E46" s="69">
        <v>173070</v>
      </c>
      <c r="F46" s="69"/>
      <c r="G46" s="69">
        <v>-33788</v>
      </c>
      <c r="H46" s="70">
        <f t="shared" si="2"/>
        <v>-0.22872848139397919</v>
      </c>
      <c r="I46" s="69">
        <v>4752</v>
      </c>
      <c r="J46" s="69"/>
      <c r="K46" s="69"/>
      <c r="L46" s="69"/>
      <c r="M46" s="69">
        <v>-10333</v>
      </c>
      <c r="N46" s="69">
        <v>-14726</v>
      </c>
      <c r="O46" s="69"/>
      <c r="P46" s="69">
        <v>-13335</v>
      </c>
      <c r="Q46" s="69">
        <v>1458</v>
      </c>
      <c r="R46" s="69">
        <v>25349</v>
      </c>
      <c r="S46" s="69">
        <f t="shared" si="3"/>
        <v>0</v>
      </c>
      <c r="T46" s="69"/>
      <c r="U46" s="69"/>
      <c r="V46" s="69">
        <v>16054.43896998325</v>
      </c>
      <c r="W46" s="69"/>
      <c r="X46" s="69">
        <v>69521.643153857964</v>
      </c>
      <c r="Y46" s="70">
        <f t="shared" si="49"/>
        <v>0.66300216607354689</v>
      </c>
      <c r="Z46" s="69"/>
      <c r="AA46" s="69"/>
      <c r="AB46" s="69"/>
      <c r="AC46" s="69"/>
      <c r="AD46" s="69">
        <v>46093</v>
      </c>
      <c r="AE46" s="69">
        <v>65152</v>
      </c>
      <c r="AF46" s="69">
        <v>17737</v>
      </c>
      <c r="AG46" s="69">
        <f t="shared" si="50"/>
        <v>47415</v>
      </c>
      <c r="AH46" s="80">
        <f t="shared" si="51"/>
        <v>0.27224029960707269</v>
      </c>
      <c r="AI46" s="80">
        <f t="shared" si="6"/>
        <v>0.41090726313144005</v>
      </c>
      <c r="AJ46" s="68">
        <f t="shared" si="52"/>
        <v>-4752</v>
      </c>
      <c r="AK46" s="68">
        <v>-11192</v>
      </c>
      <c r="AL46" s="68">
        <v>37276</v>
      </c>
      <c r="AM46" s="68">
        <v>48468</v>
      </c>
      <c r="AN46" s="69">
        <v>3996</v>
      </c>
      <c r="AO46" s="69">
        <v>3752.5630000000001</v>
      </c>
      <c r="AP46" s="80">
        <f t="shared" si="53"/>
        <v>6.0920170170170145E-2</v>
      </c>
      <c r="AQ46" s="76">
        <f t="shared" si="7"/>
        <v>0.50706891388972064</v>
      </c>
      <c r="AR46" s="76">
        <f t="shared" si="29"/>
        <v>1.2714945870305687</v>
      </c>
      <c r="AS46" s="76">
        <f t="shared" si="9"/>
        <v>1.0286811446423534</v>
      </c>
      <c r="AT46" s="76">
        <f t="shared" si="10"/>
        <v>0.23604344616682485</v>
      </c>
      <c r="AU46" s="76">
        <v>0.1665255503536209</v>
      </c>
      <c r="AV46" s="80"/>
      <c r="AW46" s="69">
        <v>33642</v>
      </c>
      <c r="AX46" s="69">
        <v>146</v>
      </c>
      <c r="AY46" s="76">
        <f t="shared" si="12"/>
        <v>0.70952230306864916</v>
      </c>
      <c r="AZ46" s="80"/>
      <c r="BA46" s="70">
        <f t="shared" si="13"/>
        <v>0.27396429190500954</v>
      </c>
      <c r="BB46" s="70">
        <f t="shared" si="14"/>
        <v>0.41090726313144005</v>
      </c>
      <c r="BC46" s="70">
        <f t="shared" si="15"/>
        <v>0.11935939544678528</v>
      </c>
      <c r="BD46" s="71">
        <f t="shared" si="16"/>
        <v>7.9142950543077087E-2</v>
      </c>
      <c r="BE46" s="71">
        <f t="shared" si="27"/>
        <v>7.9142950543077087E-2</v>
      </c>
      <c r="BF46" s="71">
        <f t="shared" si="17"/>
        <v>2.1682342404807303E-2</v>
      </c>
      <c r="BG46" s="71">
        <f t="shared" si="18"/>
        <v>1.7623513424299662E-2</v>
      </c>
      <c r="BH46" s="71">
        <f t="shared" si="19"/>
        <v>3.2520413203802723E-2</v>
      </c>
      <c r="BI46" s="71">
        <f t="shared" si="28"/>
        <v>3.2520413203802723E-2</v>
      </c>
      <c r="BJ46" s="71">
        <f t="shared" si="20"/>
        <v>2.0532548699474996E-2</v>
      </c>
      <c r="BL46" s="69">
        <v>274156.75</v>
      </c>
      <c r="BM46" s="69">
        <v>15556.305</v>
      </c>
      <c r="BN46" s="69">
        <v>13352.3</v>
      </c>
      <c r="BP46" s="68">
        <v>12.5</v>
      </c>
      <c r="BW46" s="69">
        <f t="shared" si="21"/>
        <v>32160.364663357119</v>
      </c>
      <c r="BX46" s="69">
        <v>177303.07745399998</v>
      </c>
      <c r="BY46" s="69">
        <v>-145142.71279064287</v>
      </c>
      <c r="BZ46" s="70">
        <f t="shared" si="22"/>
        <v>0.18582287319210214</v>
      </c>
      <c r="CA46" s="70">
        <f t="shared" si="23"/>
        <v>1.0244587591957011</v>
      </c>
      <c r="CB46" s="70">
        <f t="shared" si="24"/>
        <v>-0.83863588600359895</v>
      </c>
      <c r="CC46" s="69"/>
      <c r="CD46" s="69"/>
      <c r="CF46" s="69">
        <v>72241</v>
      </c>
      <c r="CG46" s="69">
        <v>7421</v>
      </c>
      <c r="CH46" s="69">
        <v>62852</v>
      </c>
      <c r="CI46" s="69">
        <v>-3199</v>
      </c>
      <c r="CJ46" s="69">
        <v>1485</v>
      </c>
      <c r="CK46" s="69">
        <v>3683</v>
      </c>
      <c r="CL46" s="82">
        <v>119203</v>
      </c>
      <c r="CM46" s="82" t="s">
        <v>1008</v>
      </c>
      <c r="CN46" s="69">
        <v>2351</v>
      </c>
      <c r="CO46" s="69">
        <f t="shared" si="30"/>
        <v>1691.204201235121</v>
      </c>
      <c r="CP46" s="70">
        <f t="shared" si="31"/>
        <v>0.45067976240108987</v>
      </c>
      <c r="CQ46" s="70"/>
      <c r="CR46" s="69">
        <v>8248</v>
      </c>
      <c r="CS46" s="69">
        <v>6981</v>
      </c>
      <c r="CT46" s="69">
        <v>30585</v>
      </c>
      <c r="CU46" s="69">
        <v>30185</v>
      </c>
      <c r="CV46" s="69">
        <f t="shared" si="32"/>
        <v>-22337</v>
      </c>
      <c r="CW46" s="70">
        <f t="shared" si="33"/>
        <v>-9.2842423873968183E-2</v>
      </c>
      <c r="CX46" s="69">
        <f t="shared" si="34"/>
        <v>-23204</v>
      </c>
      <c r="CY46" s="70">
        <f t="shared" si="35"/>
        <v>-9.6446058269756801E-2</v>
      </c>
      <c r="CZ46" s="69">
        <f t="shared" si="36"/>
        <v>867</v>
      </c>
      <c r="DA46" s="70">
        <f t="shared" si="37"/>
        <v>3.6036343957886203E-3</v>
      </c>
      <c r="DB46" s="70"/>
      <c r="DC46" s="69">
        <v>4397</v>
      </c>
      <c r="DD46" s="69">
        <v>2028</v>
      </c>
      <c r="DE46" s="69">
        <v>4452</v>
      </c>
      <c r="DF46" s="69">
        <v>3542</v>
      </c>
      <c r="DG46" s="70"/>
      <c r="DH46" s="69">
        <f t="shared" si="39"/>
        <v>9009</v>
      </c>
      <c r="DI46" s="69">
        <f t="shared" si="40"/>
        <v>33727</v>
      </c>
      <c r="DJ46" s="69">
        <f t="shared" si="41"/>
        <v>-24718</v>
      </c>
      <c r="DK46" s="70">
        <f t="shared" si="42"/>
        <v>-0.10273891002895399</v>
      </c>
      <c r="DL46" s="69">
        <f t="shared" si="43"/>
        <v>812</v>
      </c>
      <c r="DM46" s="70">
        <f t="shared" si="44"/>
        <v>3.3750301376936098E-3</v>
      </c>
      <c r="DN46" s="70"/>
      <c r="DO46" s="69">
        <v>7657.624847</v>
      </c>
      <c r="DQ46" s="69">
        <v>39370.514698999999</v>
      </c>
      <c r="DR46" s="69">
        <v>34592.573956</v>
      </c>
      <c r="DS46" s="69">
        <f t="shared" si="45"/>
        <v>-31712.889852</v>
      </c>
      <c r="DT46" s="70">
        <f t="shared" si="46"/>
        <v>-0.1318127573939136</v>
      </c>
      <c r="DU46" s="70">
        <f t="shared" si="47"/>
        <v>0.70934624532280621</v>
      </c>
      <c r="DV46" s="70">
        <v>0.35</v>
      </c>
      <c r="DW46" s="71">
        <f t="shared" si="25"/>
        <v>-0.22499999999999998</v>
      </c>
      <c r="DX46" s="70"/>
      <c r="DY46" s="69">
        <v>74637</v>
      </c>
      <c r="DZ46" s="79">
        <v>10529</v>
      </c>
      <c r="EA46" s="79">
        <v>64108</v>
      </c>
      <c r="EB46" s="79"/>
      <c r="EC46" s="70"/>
      <c r="ED46" s="69">
        <v>12539</v>
      </c>
      <c r="EE46" s="79">
        <v>2120</v>
      </c>
      <c r="EF46" s="79">
        <v>4585</v>
      </c>
      <c r="EG46" s="79">
        <v>385</v>
      </c>
      <c r="EH46" s="69">
        <v>29483</v>
      </c>
      <c r="EI46" s="79">
        <v>14692</v>
      </c>
      <c r="EJ46" s="79">
        <v>3980</v>
      </c>
      <c r="EK46" s="79">
        <v>6064</v>
      </c>
      <c r="EL46" s="79"/>
      <c r="EM46" s="79"/>
      <c r="EN46" s="68">
        <v>0.71935525360915398</v>
      </c>
    </row>
    <row r="47" spans="1:145" s="68" customFormat="1" x14ac:dyDescent="0.2">
      <c r="A47" s="67">
        <v>2012</v>
      </c>
      <c r="B47" s="69">
        <v>116596</v>
      </c>
      <c r="C47" s="69"/>
      <c r="D47" s="81">
        <v>0.99773052876267754</v>
      </c>
      <c r="E47" s="69">
        <v>175754</v>
      </c>
      <c r="F47" s="69"/>
      <c r="G47" s="69">
        <v>-33551</v>
      </c>
      <c r="H47" s="70">
        <f t="shared" si="2"/>
        <v>-0.22553777897284216</v>
      </c>
      <c r="I47" s="69">
        <v>6741</v>
      </c>
      <c r="J47" s="69">
        <v>4661</v>
      </c>
      <c r="K47" s="69">
        <v>-848</v>
      </c>
      <c r="L47" s="69">
        <v>5509</v>
      </c>
      <c r="M47" s="69">
        <v>-12821</v>
      </c>
      <c r="N47" s="69">
        <v>-11238</v>
      </c>
      <c r="O47" s="69"/>
      <c r="P47" s="69">
        <v>-16030</v>
      </c>
      <c r="Q47" s="69">
        <v>1390</v>
      </c>
      <c r="R47" s="69">
        <v>26994</v>
      </c>
      <c r="S47" s="69">
        <f t="shared" si="3"/>
        <v>3</v>
      </c>
      <c r="T47" s="69"/>
      <c r="U47" s="69"/>
      <c r="V47" s="69">
        <v>16423.263786418684</v>
      </c>
      <c r="W47" s="69"/>
      <c r="X47" s="69">
        <v>69615.228300757459</v>
      </c>
      <c r="Y47" s="70">
        <f t="shared" si="49"/>
        <v>0.6694224975987465</v>
      </c>
      <c r="Z47" s="69"/>
      <c r="AA47" s="69"/>
      <c r="AB47" s="69"/>
      <c r="AC47" s="69"/>
      <c r="AD47" s="69">
        <v>46602</v>
      </c>
      <c r="AE47" s="69">
        <v>67206</v>
      </c>
      <c r="AF47" s="69">
        <v>19361</v>
      </c>
      <c r="AG47" s="69">
        <f t="shared" si="50"/>
        <v>47845</v>
      </c>
      <c r="AH47" s="80">
        <f t="shared" si="51"/>
        <v>0.28808439722643814</v>
      </c>
      <c r="AI47" s="80">
        <f t="shared" si="6"/>
        <v>0.41034855398126863</v>
      </c>
      <c r="AJ47" s="68">
        <f t="shared" si="52"/>
        <v>-6741</v>
      </c>
      <c r="AK47" s="68">
        <v>-12989</v>
      </c>
      <c r="AL47" s="68">
        <v>32249</v>
      </c>
      <c r="AM47" s="68">
        <v>45238</v>
      </c>
      <c r="AN47" s="69">
        <v>4260</v>
      </c>
      <c r="AO47" s="69">
        <v>3965.018</v>
      </c>
      <c r="AP47" s="80">
        <f t="shared" si="53"/>
        <v>6.924460093896713E-2</v>
      </c>
      <c r="AQ47" s="76">
        <f t="shared" si="7"/>
        <v>0.5065804101771364</v>
      </c>
      <c r="AR47" s="76">
        <f t="shared" si="29"/>
        <v>1.3053946182567271</v>
      </c>
      <c r="AS47" s="76">
        <f t="shared" si="9"/>
        <v>1.0266726749924897</v>
      </c>
      <c r="AT47" s="76">
        <f t="shared" si="10"/>
        <v>0.27148082349252795</v>
      </c>
      <c r="AU47" s="76">
        <v>0.20390548327839148</v>
      </c>
      <c r="AV47" s="80"/>
      <c r="AW47" s="69">
        <v>33349</v>
      </c>
      <c r="AX47" s="69">
        <v>202</v>
      </c>
      <c r="AY47" s="76">
        <f t="shared" si="12"/>
        <v>0.697021632354478</v>
      </c>
      <c r="AZ47" s="80"/>
      <c r="BA47" s="70">
        <f t="shared" si="13"/>
        <v>0.27222709013735108</v>
      </c>
      <c r="BB47" s="70">
        <f t="shared" si="14"/>
        <v>0.41034855398126863</v>
      </c>
      <c r="BC47" s="70">
        <f t="shared" si="15"/>
        <v>0.12432673505094514</v>
      </c>
      <c r="BD47" s="71">
        <f t="shared" si="16"/>
        <v>8.2872149649911173E-2</v>
      </c>
      <c r="BE47" s="71">
        <f t="shared" si="27"/>
        <v>8.2872149649911173E-2</v>
      </c>
      <c r="BF47" s="71">
        <f t="shared" si="17"/>
        <v>2.2560044152622416E-2</v>
      </c>
      <c r="BG47" s="71">
        <f t="shared" si="18"/>
        <v>2.0000915728355849E-2</v>
      </c>
      <c r="BH47" s="71">
        <f t="shared" si="19"/>
        <v>3.4006466774160346E-2</v>
      </c>
      <c r="BI47" s="71">
        <f t="shared" si="28"/>
        <v>3.4006466774160346E-2</v>
      </c>
      <c r="BJ47" s="71">
        <f t="shared" si="20"/>
        <v>2.3267569816312162E-2</v>
      </c>
      <c r="BL47" s="69">
        <v>327186.24</v>
      </c>
      <c r="BM47" s="69">
        <v>16358.562999999998</v>
      </c>
      <c r="BN47" s="69">
        <v>14061.9</v>
      </c>
      <c r="BP47" s="68">
        <v>12.5</v>
      </c>
      <c r="BW47" s="69">
        <f t="shared" si="21"/>
        <v>30146</v>
      </c>
      <c r="BX47" s="69">
        <v>187662</v>
      </c>
      <c r="BY47" s="69">
        <v>-157516</v>
      </c>
      <c r="BZ47" s="70">
        <f t="shared" si="22"/>
        <v>0.17152383445042502</v>
      </c>
      <c r="CA47" s="70">
        <f t="shared" si="23"/>
        <v>1.0677537922323248</v>
      </c>
      <c r="CB47" s="70">
        <f t="shared" si="24"/>
        <v>-0.89622995778189973</v>
      </c>
      <c r="CC47" s="69"/>
      <c r="CD47" s="69"/>
      <c r="CF47" s="69">
        <v>81682</v>
      </c>
      <c r="CG47" s="69">
        <v>8158</v>
      </c>
      <c r="CH47" s="69">
        <v>69538</v>
      </c>
      <c r="CI47" s="69">
        <v>-2301</v>
      </c>
      <c r="CJ47" s="69">
        <v>1891</v>
      </c>
      <c r="CK47" s="69">
        <v>4396</v>
      </c>
      <c r="CL47" s="69">
        <v>119624</v>
      </c>
      <c r="CM47" s="69">
        <v>119980</v>
      </c>
      <c r="CN47" s="69">
        <v>2884</v>
      </c>
      <c r="CO47" s="69">
        <f t="shared" si="30"/>
        <v>2244.5987464746649</v>
      </c>
      <c r="CP47" s="70">
        <f t="shared" si="31"/>
        <v>0.56610051870500078</v>
      </c>
      <c r="CQ47" s="70"/>
      <c r="CR47" s="69">
        <v>7271</v>
      </c>
      <c r="CS47" s="69">
        <v>5483</v>
      </c>
      <c r="CT47" s="69">
        <v>29500</v>
      </c>
      <c r="CU47" s="69">
        <v>27928</v>
      </c>
      <c r="CV47" s="69">
        <f t="shared" si="32"/>
        <v>-22229</v>
      </c>
      <c r="CW47" s="70">
        <f t="shared" si="33"/>
        <v>-9.8436954298657717E-2</v>
      </c>
      <c r="CX47" s="69">
        <f t="shared" si="34"/>
        <v>-22445</v>
      </c>
      <c r="CY47" s="70">
        <f t="shared" si="35"/>
        <v>-9.9393469757225794E-2</v>
      </c>
      <c r="CZ47" s="69">
        <f t="shared" si="36"/>
        <v>216</v>
      </c>
      <c r="DA47" s="70">
        <f t="shared" si="37"/>
        <v>9.5651545856808976E-4</v>
      </c>
      <c r="DB47" s="70"/>
      <c r="DC47" s="69">
        <v>5227</v>
      </c>
      <c r="DD47" s="69">
        <v>2144</v>
      </c>
      <c r="DE47" s="69">
        <v>4989</v>
      </c>
      <c r="DF47" s="77">
        <f>(DF46+DF48)/2</f>
        <v>3438</v>
      </c>
      <c r="DG47" s="70"/>
      <c r="DH47" s="69">
        <f t="shared" si="39"/>
        <v>7627</v>
      </c>
      <c r="DI47" s="69">
        <f t="shared" si="40"/>
        <v>31366</v>
      </c>
      <c r="DJ47" s="69">
        <f t="shared" si="41"/>
        <v>-23739</v>
      </c>
      <c r="DK47" s="70">
        <f t="shared" si="42"/>
        <v>-0.10512370588401795</v>
      </c>
      <c r="DL47" s="69">
        <f t="shared" si="43"/>
        <v>454</v>
      </c>
      <c r="DM47" s="70">
        <f t="shared" si="44"/>
        <v>2.0104537879162623E-3</v>
      </c>
      <c r="DN47" s="70"/>
      <c r="DO47" s="69">
        <v>7392.7370719999999</v>
      </c>
      <c r="DQ47" s="69">
        <v>33372.378546</v>
      </c>
      <c r="DR47" s="69">
        <v>29857</v>
      </c>
      <c r="DS47" s="69">
        <f t="shared" si="45"/>
        <v>-25979.641474</v>
      </c>
      <c r="DT47" s="70">
        <f t="shared" si="46"/>
        <v>-0.1150459661015633</v>
      </c>
      <c r="DU47" s="70">
        <f t="shared" si="47"/>
        <v>0.67072874431812368</v>
      </c>
      <c r="DV47" s="70">
        <v>0.35</v>
      </c>
      <c r="DW47" s="71">
        <f t="shared" si="25"/>
        <v>-0.22499999999999998</v>
      </c>
      <c r="DX47" s="70"/>
      <c r="DY47" s="69">
        <v>82598</v>
      </c>
      <c r="DZ47" s="79">
        <v>11191</v>
      </c>
      <c r="EA47" s="79">
        <v>71407</v>
      </c>
      <c r="EB47" s="79"/>
      <c r="EC47" s="70"/>
      <c r="ED47" s="69">
        <v>13037</v>
      </c>
      <c r="EE47" s="79">
        <v>2166</v>
      </c>
      <c r="EF47" s="79">
        <v>5380</v>
      </c>
      <c r="EG47" s="79">
        <v>179</v>
      </c>
      <c r="EH47" s="69">
        <v>29631</v>
      </c>
      <c r="EI47" s="79">
        <v>13952</v>
      </c>
      <c r="EJ47" s="79">
        <v>4175</v>
      </c>
      <c r="EK47" s="79">
        <v>5854</v>
      </c>
      <c r="EL47" s="79"/>
      <c r="EM47" s="79"/>
      <c r="EN47" s="68">
        <v>0.77829360141285198</v>
      </c>
    </row>
    <row r="48" spans="1:145" s="68" customFormat="1" x14ac:dyDescent="0.2">
      <c r="A48" s="67">
        <v>2013</v>
      </c>
      <c r="B48" s="69">
        <v>124648</v>
      </c>
      <c r="C48" s="69"/>
      <c r="D48" s="81">
        <v>1.0119054349940435</v>
      </c>
      <c r="E48" s="69">
        <v>180209</v>
      </c>
      <c r="F48" s="69"/>
      <c r="G48" s="69">
        <v>-28310</v>
      </c>
      <c r="H48" s="70">
        <f t="shared" si="2"/>
        <v>-0.18654823171254045</v>
      </c>
      <c r="I48" s="69">
        <v>8535</v>
      </c>
      <c r="J48" s="69">
        <v>6580</v>
      </c>
      <c r="K48" s="69">
        <v>-2032</v>
      </c>
      <c r="L48" s="69">
        <v>8612</v>
      </c>
      <c r="M48" s="69">
        <v>-10717</v>
      </c>
      <c r="N48" s="69">
        <v>-8319</v>
      </c>
      <c r="O48" s="69"/>
      <c r="P48" s="69">
        <v>-17670</v>
      </c>
      <c r="Q48" s="69">
        <v>1203</v>
      </c>
      <c r="R48" s="69">
        <v>28452</v>
      </c>
      <c r="S48" s="69">
        <f t="shared" si="3"/>
        <v>2</v>
      </c>
      <c r="T48" s="69"/>
      <c r="U48" s="69"/>
      <c r="V48" s="69">
        <v>17371.798753560928</v>
      </c>
      <c r="W48" s="69"/>
      <c r="X48" s="69">
        <v>71646.156779228389</v>
      </c>
      <c r="Y48" s="70">
        <f t="shared" si="49"/>
        <v>0.68200448142064662</v>
      </c>
      <c r="Z48" s="69"/>
      <c r="AA48" s="69"/>
      <c r="AB48" s="69"/>
      <c r="AC48" s="69"/>
      <c r="AD48" s="69">
        <v>48863</v>
      </c>
      <c r="AE48" s="69">
        <v>69915</v>
      </c>
      <c r="AF48" s="69">
        <v>20782</v>
      </c>
      <c r="AG48" s="69">
        <f t="shared" si="50"/>
        <v>49133</v>
      </c>
      <c r="AH48" s="80">
        <f t="shared" si="51"/>
        <v>0.29724665665450906</v>
      </c>
      <c r="AI48" s="80">
        <f t="shared" si="6"/>
        <v>0.39417399396701108</v>
      </c>
      <c r="AJ48" s="68">
        <f t="shared" si="52"/>
        <v>-8535</v>
      </c>
      <c r="AK48" s="68">
        <v>-15546</v>
      </c>
      <c r="AL48" s="68">
        <v>25383</v>
      </c>
      <c r="AM48" s="68">
        <v>40929</v>
      </c>
      <c r="AN48" s="69">
        <v>4560</v>
      </c>
      <c r="AO48" s="69">
        <v>4273.4290000000001</v>
      </c>
      <c r="AP48" s="80">
        <f t="shared" si="53"/>
        <v>6.2844517543859627E-2</v>
      </c>
      <c r="AQ48" s="76">
        <f t="shared" si="7"/>
        <v>0.50137760724927549</v>
      </c>
      <c r="AR48" s="76">
        <f t="shared" si="29"/>
        <v>1.3236804944436487</v>
      </c>
      <c r="AS48" s="76">
        <f t="shared" si="9"/>
        <v>1.005525653357346</v>
      </c>
      <c r="AT48" s="76">
        <f t="shared" si="10"/>
        <v>0.31640648851077685</v>
      </c>
      <c r="AU48" s="76">
        <v>0.23273132112815439</v>
      </c>
      <c r="AV48" s="80"/>
      <c r="AW48" s="69">
        <v>28169</v>
      </c>
      <c r="AX48" s="69">
        <v>141</v>
      </c>
      <c r="AY48" s="76">
        <f t="shared" si="12"/>
        <v>0.57332139295381923</v>
      </c>
      <c r="AZ48" s="80"/>
      <c r="BA48" s="70">
        <f t="shared" si="13"/>
        <v>0.2726445405057461</v>
      </c>
      <c r="BB48" s="70">
        <f t="shared" si="14"/>
        <v>0.39417399396701108</v>
      </c>
      <c r="BC48" s="70">
        <f t="shared" si="15"/>
        <v>0.16818561067967397</v>
      </c>
      <c r="BD48" s="71">
        <f t="shared" si="16"/>
        <v>8.6976756965786745E-2</v>
      </c>
      <c r="BE48" s="71">
        <f t="shared" si="27"/>
        <v>8.6976756965786745E-2</v>
      </c>
      <c r="BF48" s="71">
        <f t="shared" si="17"/>
        <v>2.3713737937616879E-2</v>
      </c>
      <c r="BG48" s="71">
        <f t="shared" si="18"/>
        <v>2.1099872770210595E-2</v>
      </c>
      <c r="BH48" s="71">
        <f t="shared" si="19"/>
        <v>3.4283975675502218E-2</v>
      </c>
      <c r="BI48" s="71">
        <f t="shared" si="28"/>
        <v>3.4283975675502218E-2</v>
      </c>
      <c r="BJ48" s="71">
        <f t="shared" si="20"/>
        <v>2.4583104646654856E-2</v>
      </c>
      <c r="BL48" s="69">
        <v>355098.03</v>
      </c>
      <c r="BM48" s="69">
        <v>16829.392</v>
      </c>
      <c r="BN48" s="69">
        <v>14444.8</v>
      </c>
      <c r="BP48" s="68">
        <v>12.5</v>
      </c>
      <c r="BW48" s="69">
        <f t="shared" si="21"/>
        <v>33869</v>
      </c>
      <c r="BX48" s="69">
        <v>191183</v>
      </c>
      <c r="BY48" s="69">
        <v>-157314</v>
      </c>
      <c r="BZ48" s="70">
        <f t="shared" si="22"/>
        <v>0.18794288853497884</v>
      </c>
      <c r="CA48" s="70">
        <f t="shared" si="23"/>
        <v>1.0608959596912473</v>
      </c>
      <c r="CB48" s="70">
        <f t="shared" si="24"/>
        <v>-0.87295307115626852</v>
      </c>
      <c r="CC48" s="69"/>
      <c r="CD48" s="69"/>
      <c r="CF48" s="69">
        <v>77351</v>
      </c>
      <c r="CG48" s="69">
        <v>8267</v>
      </c>
      <c r="CH48" s="69">
        <v>61747</v>
      </c>
      <c r="CI48" s="69">
        <v>-749</v>
      </c>
      <c r="CJ48" s="69">
        <v>1461</v>
      </c>
      <c r="CK48" s="69">
        <v>6625</v>
      </c>
      <c r="CL48" s="69">
        <v>106789</v>
      </c>
      <c r="CM48" s="69">
        <v>107172</v>
      </c>
      <c r="CN48" s="69">
        <v>3615</v>
      </c>
      <c r="CO48" s="69">
        <f t="shared" si="30"/>
        <v>2722.670442377881</v>
      </c>
      <c r="CP48" s="70">
        <f t="shared" si="31"/>
        <v>0.6371161056795096</v>
      </c>
      <c r="CQ48" s="70"/>
      <c r="CR48" s="69">
        <v>8163</v>
      </c>
      <c r="CS48" s="69">
        <v>6243</v>
      </c>
      <c r="CT48" s="69">
        <v>27704</v>
      </c>
      <c r="CU48" s="69">
        <v>26147</v>
      </c>
      <c r="CV48" s="69">
        <f t="shared" si="32"/>
        <v>-19541</v>
      </c>
      <c r="CW48" s="70">
        <f t="shared" si="33"/>
        <v>-8.1668970875358626E-2</v>
      </c>
      <c r="CX48" s="69">
        <f t="shared" si="34"/>
        <v>-19904</v>
      </c>
      <c r="CY48" s="70">
        <f t="shared" si="35"/>
        <v>-8.3186080359405265E-2</v>
      </c>
      <c r="CZ48" s="69">
        <f t="shared" si="36"/>
        <v>363</v>
      </c>
      <c r="DA48" s="70">
        <f t="shared" si="37"/>
        <v>1.5171094840466294E-3</v>
      </c>
      <c r="DB48" s="70"/>
      <c r="DC48" s="69">
        <v>5383</v>
      </c>
      <c r="DD48" s="69">
        <v>1942</v>
      </c>
      <c r="DE48" s="69">
        <v>4761</v>
      </c>
      <c r="DF48" s="69">
        <v>3334</v>
      </c>
      <c r="DG48" s="70"/>
      <c r="DH48" s="69">
        <f t="shared" si="39"/>
        <v>8185</v>
      </c>
      <c r="DI48" s="69">
        <f t="shared" si="40"/>
        <v>29481</v>
      </c>
      <c r="DJ48" s="69">
        <f t="shared" si="41"/>
        <v>-21296</v>
      </c>
      <c r="DK48" s="70">
        <f t="shared" si="42"/>
        <v>-8.9003756397402253E-2</v>
      </c>
      <c r="DL48" s="69">
        <f t="shared" si="43"/>
        <v>985</v>
      </c>
      <c r="DM48" s="70">
        <f t="shared" si="44"/>
        <v>4.1166744952780433E-3</v>
      </c>
      <c r="DN48" s="70"/>
      <c r="DO48" s="69">
        <v>6632.235721</v>
      </c>
      <c r="DQ48" s="69">
        <v>31496.458638999997</v>
      </c>
      <c r="DR48" s="69">
        <v>28659.799845000001</v>
      </c>
      <c r="DS48" s="69">
        <f t="shared" si="45"/>
        <v>-24864.222917999996</v>
      </c>
      <c r="DT48" s="70">
        <f t="shared" si="46"/>
        <v>-0.10391666226541969</v>
      </c>
      <c r="DU48" s="70">
        <f t="shared" si="47"/>
        <v>0.55291617084026734</v>
      </c>
      <c r="DV48" s="70">
        <v>0.35</v>
      </c>
      <c r="DW48" s="71">
        <f t="shared" si="25"/>
        <v>-0.22499999999999998</v>
      </c>
      <c r="DX48" s="70"/>
      <c r="DY48" s="69">
        <v>86051</v>
      </c>
      <c r="DZ48" s="79">
        <v>9995</v>
      </c>
      <c r="EA48" s="79">
        <v>76056</v>
      </c>
      <c r="EB48" s="79"/>
      <c r="EC48" s="70"/>
      <c r="ED48" s="69">
        <v>13637</v>
      </c>
      <c r="EE48" s="79">
        <v>2061</v>
      </c>
      <c r="EF48" s="79">
        <v>5387</v>
      </c>
      <c r="EG48" s="79">
        <v>241</v>
      </c>
      <c r="EH48" s="69">
        <v>32799</v>
      </c>
      <c r="EI48" s="79">
        <v>14991</v>
      </c>
      <c r="EJ48" s="79">
        <v>5078</v>
      </c>
      <c r="EK48" s="79">
        <v>6099</v>
      </c>
      <c r="EL48" s="79"/>
      <c r="EM48" s="79"/>
      <c r="EN48" s="68">
        <v>0.75315918184727004</v>
      </c>
    </row>
    <row r="49" spans="1:144" s="68" customFormat="1" x14ac:dyDescent="0.2">
      <c r="A49" s="67">
        <v>2014</v>
      </c>
      <c r="B49" s="69">
        <v>133599</v>
      </c>
      <c r="C49" s="69"/>
      <c r="D49" s="81">
        <v>1</v>
      </c>
      <c r="E49" s="69">
        <v>193160</v>
      </c>
      <c r="F49" s="69"/>
      <c r="G49" s="69">
        <v>-29715</v>
      </c>
      <c r="H49" s="70">
        <f t="shared" si="2"/>
        <v>-0.18312185321903751</v>
      </c>
      <c r="I49" s="69">
        <v>13517</v>
      </c>
      <c r="J49" s="69">
        <v>13271</v>
      </c>
      <c r="K49" s="69">
        <v>-1964</v>
      </c>
      <c r="L49" s="69">
        <v>15235</v>
      </c>
      <c r="M49" s="69">
        <v>-7972</v>
      </c>
      <c r="N49" s="69">
        <v>-10250</v>
      </c>
      <c r="O49" s="69"/>
      <c r="P49" s="69">
        <v>-24851</v>
      </c>
      <c r="Q49" s="69">
        <v>1043</v>
      </c>
      <c r="R49" s="69">
        <v>30891</v>
      </c>
      <c r="S49" s="69">
        <f t="shared" si="3"/>
        <v>-2</v>
      </c>
      <c r="T49" s="69"/>
      <c r="U49" s="69"/>
      <c r="V49" s="69">
        <v>19342.964480399518</v>
      </c>
      <c r="W49" s="69"/>
      <c r="X49" s="69">
        <v>74150.309599729633</v>
      </c>
      <c r="Y49" s="70">
        <f t="shared" si="49"/>
        <v>0.69553317145135762</v>
      </c>
      <c r="Z49" s="69"/>
      <c r="AA49" s="69"/>
      <c r="AB49" s="69"/>
      <c r="AC49" s="69"/>
      <c r="AD49" s="69">
        <v>51574</v>
      </c>
      <c r="AE49" s="69">
        <v>75836</v>
      </c>
      <c r="AF49" s="69">
        <v>22709</v>
      </c>
      <c r="AG49" s="69">
        <f t="shared" si="50"/>
        <v>53127</v>
      </c>
      <c r="AH49" s="80">
        <f t="shared" si="51"/>
        <v>0.29944881059127593</v>
      </c>
      <c r="AI49" s="80">
        <f t="shared" si="6"/>
        <v>0.39766016212696204</v>
      </c>
      <c r="AJ49" s="68">
        <f t="shared" si="52"/>
        <v>-13517</v>
      </c>
      <c r="AK49" s="68">
        <v>-20434</v>
      </c>
      <c r="AL49" s="68">
        <v>22085</v>
      </c>
      <c r="AM49" s="68">
        <v>42519</v>
      </c>
      <c r="AN49" s="69">
        <v>4946</v>
      </c>
      <c r="AO49" s="69">
        <v>4618.0150000000003</v>
      </c>
      <c r="AP49" s="80">
        <f t="shared" si="53"/>
        <v>6.6313182369591522E-2</v>
      </c>
      <c r="AQ49" s="76">
        <f t="shared" si="7"/>
        <v>0.50741635705485144</v>
      </c>
      <c r="AR49" s="76">
        <f t="shared" si="29"/>
        <v>1.426319463295459</v>
      </c>
      <c r="AS49" s="76">
        <f t="shared" si="9"/>
        <v>1.0301120719742507</v>
      </c>
      <c r="AT49" s="76">
        <f t="shared" si="10"/>
        <v>0.38462551998042427</v>
      </c>
      <c r="AU49" s="76">
        <v>0.26707532712483789</v>
      </c>
      <c r="AV49" s="80"/>
      <c r="AW49" s="69">
        <v>29558</v>
      </c>
      <c r="AX49" s="69">
        <v>157</v>
      </c>
      <c r="AY49" s="76">
        <f t="shared" si="12"/>
        <v>0.55636493684943622</v>
      </c>
      <c r="AZ49" s="80"/>
      <c r="BA49" s="70">
        <f t="shared" si="13"/>
        <v>0.2750414164423276</v>
      </c>
      <c r="BB49" s="70">
        <f t="shared" si="14"/>
        <v>0.39766016212696204</v>
      </c>
      <c r="BC49" s="70">
        <f t="shared" si="15"/>
        <v>0.17641599113765821</v>
      </c>
      <c r="BD49" s="71">
        <f t="shared" si="16"/>
        <v>8.6924068740941524E-2</v>
      </c>
      <c r="BE49" s="71">
        <f t="shared" si="27"/>
        <v>8.6924068740941524E-2</v>
      </c>
      <c r="BF49" s="71">
        <f t="shared" si="17"/>
        <v>2.390771898943881E-2</v>
      </c>
      <c r="BG49" s="71">
        <f t="shared" si="18"/>
        <v>2.148893375891877E-2</v>
      </c>
      <c r="BH49" s="71">
        <f t="shared" si="19"/>
        <v>3.4566239268257998E-2</v>
      </c>
      <c r="BI49" s="71">
        <f t="shared" si="28"/>
        <v>3.4566239268257998E-2</v>
      </c>
      <c r="BJ49" s="71">
        <f t="shared" si="20"/>
        <v>2.5029909132302575E-2</v>
      </c>
      <c r="BL49" s="69">
        <v>379300.74</v>
      </c>
      <c r="BM49" s="69">
        <v>17650.98</v>
      </c>
      <c r="BN49" s="69">
        <v>15153.9</v>
      </c>
      <c r="BP49" s="68">
        <v>12.5</v>
      </c>
      <c r="BW49" s="69">
        <f t="shared" si="21"/>
        <v>34608</v>
      </c>
      <c r="BX49" s="69">
        <v>219790</v>
      </c>
      <c r="BY49" s="69">
        <v>-185182</v>
      </c>
      <c r="BZ49" s="70">
        <f t="shared" si="22"/>
        <v>0.17916752950921516</v>
      </c>
      <c r="CA49" s="70">
        <f t="shared" si="23"/>
        <v>1.137864982398012</v>
      </c>
      <c r="CB49" s="70">
        <f t="shared" si="24"/>
        <v>-0.95869745288879682</v>
      </c>
      <c r="CC49" s="69"/>
      <c r="CD49" s="69"/>
      <c r="CF49" s="69">
        <v>79648</v>
      </c>
      <c r="CG49" s="69">
        <v>9209</v>
      </c>
      <c r="CH49" s="69">
        <v>61167</v>
      </c>
      <c r="CI49" s="69">
        <v>104</v>
      </c>
      <c r="CJ49" s="69">
        <v>1718</v>
      </c>
      <c r="CK49" s="69">
        <v>7450</v>
      </c>
      <c r="CL49" s="69">
        <v>108971</v>
      </c>
      <c r="CM49" s="69">
        <v>108830</v>
      </c>
      <c r="CN49" s="69">
        <v>3816</v>
      </c>
      <c r="CO49" s="69">
        <f t="shared" si="30"/>
        <v>2876.2364913136062</v>
      </c>
      <c r="CP49" s="70">
        <f t="shared" si="31"/>
        <v>0.62282961214149501</v>
      </c>
      <c r="CQ49" s="70"/>
      <c r="CR49" s="69">
        <v>7920</v>
      </c>
      <c r="CS49" s="69">
        <v>4921</v>
      </c>
      <c r="CT49" s="69">
        <v>33450</v>
      </c>
      <c r="CU49" s="69">
        <v>31931</v>
      </c>
      <c r="CV49" s="69">
        <f t="shared" si="32"/>
        <v>-25530</v>
      </c>
      <c r="CW49" s="70">
        <f t="shared" si="33"/>
        <v>-9.9620758482062907E-2</v>
      </c>
      <c r="CX49" s="69">
        <f t="shared" si="34"/>
        <v>-27010</v>
      </c>
      <c r="CY49" s="70">
        <f t="shared" si="35"/>
        <v>-0.10539587491580568</v>
      </c>
      <c r="CZ49" s="69">
        <f t="shared" si="36"/>
        <v>1480</v>
      </c>
      <c r="DA49" s="70">
        <f t="shared" si="37"/>
        <v>5.7751164337427781E-3</v>
      </c>
      <c r="DB49" s="70"/>
      <c r="DC49" s="69">
        <v>7812</v>
      </c>
      <c r="DD49" s="69">
        <v>2523</v>
      </c>
      <c r="DE49" s="69">
        <v>7384</v>
      </c>
      <c r="DF49" s="69">
        <v>3657</v>
      </c>
      <c r="DG49" s="70"/>
      <c r="DH49" s="69">
        <f t="shared" si="39"/>
        <v>7444</v>
      </c>
      <c r="DI49" s="69">
        <f t="shared" si="40"/>
        <v>35588</v>
      </c>
      <c r="DJ49" s="69">
        <f t="shared" si="41"/>
        <v>-28144</v>
      </c>
      <c r="DK49" s="70">
        <f t="shared" si="42"/>
        <v>-0.10982086277787617</v>
      </c>
      <c r="DL49" s="69">
        <f t="shared" si="43"/>
        <v>1908</v>
      </c>
      <c r="DM49" s="70">
        <f t="shared" si="44"/>
        <v>7.4452176726900136E-3</v>
      </c>
      <c r="DN49" s="70"/>
      <c r="DO49" s="69">
        <v>7806.5485919999992</v>
      </c>
      <c r="DP49" s="69"/>
      <c r="DQ49" s="69">
        <v>33987.627387</v>
      </c>
      <c r="DR49" s="69">
        <v>30070</v>
      </c>
      <c r="DS49" s="69">
        <f t="shared" si="45"/>
        <v>-26181.078795000001</v>
      </c>
      <c r="DT49" s="70">
        <f t="shared" si="46"/>
        <v>-0.10216133675818856</v>
      </c>
      <c r="DU49" s="70">
        <f t="shared" si="47"/>
        <v>0.57020006380639454</v>
      </c>
      <c r="DV49" s="70">
        <v>0.35</v>
      </c>
      <c r="DW49" s="71">
        <f t="shared" si="25"/>
        <v>-0.22499999999999998</v>
      </c>
      <c r="DX49" s="70"/>
      <c r="DY49" s="69">
        <v>107543</v>
      </c>
      <c r="DZ49" s="79">
        <v>16517</v>
      </c>
      <c r="EA49" s="79">
        <v>91026</v>
      </c>
      <c r="EB49" s="79"/>
      <c r="EC49" s="70"/>
      <c r="ED49" s="69">
        <v>14260</v>
      </c>
      <c r="EE49" s="79">
        <v>1859</v>
      </c>
      <c r="EF49" s="79">
        <v>3377</v>
      </c>
      <c r="EG49" s="79">
        <v>1741</v>
      </c>
      <c r="EH49" s="69">
        <v>40402</v>
      </c>
      <c r="EI49" s="79">
        <v>18663</v>
      </c>
      <c r="EJ49" s="79">
        <v>8030</v>
      </c>
      <c r="EK49" s="79" t="s">
        <v>1008</v>
      </c>
      <c r="EL49" s="79"/>
      <c r="EM49" s="79"/>
      <c r="EN49" s="68">
        <v>0.75373073671740198</v>
      </c>
    </row>
    <row r="50" spans="1:144" s="68" customFormat="1" x14ac:dyDescent="0.2">
      <c r="A50" s="67">
        <v>2015</v>
      </c>
      <c r="B50" s="69">
        <v>142330</v>
      </c>
      <c r="C50" s="69"/>
      <c r="D50" s="81">
        <v>1.0487907660515612</v>
      </c>
      <c r="E50" s="69">
        <v>255815</v>
      </c>
      <c r="F50" s="69"/>
      <c r="G50" s="69">
        <v>-53173</v>
      </c>
      <c r="H50" s="70">
        <f t="shared" si="2"/>
        <v>-0.27372501377041752</v>
      </c>
      <c r="I50" s="69">
        <v>15307</v>
      </c>
      <c r="J50" s="69">
        <v>15016</v>
      </c>
      <c r="K50" s="69">
        <v>-2127</v>
      </c>
      <c r="L50" s="69">
        <v>17143</v>
      </c>
      <c r="M50" s="69">
        <v>-12825</v>
      </c>
      <c r="N50" s="69">
        <v>-27918</v>
      </c>
      <c r="O50" s="69"/>
      <c r="P50" s="69">
        <v>-27645</v>
      </c>
      <c r="Q50" s="69">
        <v>1244</v>
      </c>
      <c r="R50" s="69">
        <v>61558</v>
      </c>
      <c r="S50" s="69">
        <f t="shared" si="3"/>
        <v>-2</v>
      </c>
      <c r="T50" s="69"/>
      <c r="U50" s="69"/>
      <c r="V50" s="69">
        <v>20669.840348448448</v>
      </c>
      <c r="W50" s="69"/>
      <c r="X50" s="69">
        <v>78294.397733414546</v>
      </c>
      <c r="Y50" s="70">
        <f t="shared" si="49"/>
        <v>0.70538891158019279</v>
      </c>
      <c r="Z50" s="69"/>
      <c r="AA50" s="69"/>
      <c r="AB50" s="69"/>
      <c r="AC50" s="69"/>
      <c r="AD50" s="69">
        <v>55228</v>
      </c>
      <c r="AE50" s="69">
        <v>128779</v>
      </c>
      <c r="AF50" s="69">
        <v>52854</v>
      </c>
      <c r="AG50" s="69">
        <f t="shared" si="50"/>
        <v>75925</v>
      </c>
      <c r="AH50" s="80">
        <f t="shared" si="51"/>
        <v>0.4104240598234184</v>
      </c>
      <c r="AI50" s="80">
        <f t="shared" si="6"/>
        <v>0.53344340616876273</v>
      </c>
      <c r="AJ50" s="68">
        <f t="shared" si="52"/>
        <v>-15307</v>
      </c>
      <c r="AK50" s="68">
        <v>-21601</v>
      </c>
      <c r="AL50" s="68">
        <v>21659</v>
      </c>
      <c r="AM50" s="68">
        <v>43260</v>
      </c>
      <c r="AN50" s="69">
        <v>7266</v>
      </c>
      <c r="AO50" s="69">
        <v>6872.9269999999997</v>
      </c>
      <c r="AP50" s="80">
        <f t="shared" si="53"/>
        <v>5.4097577759427515E-2</v>
      </c>
      <c r="AQ50" s="76">
        <f t="shared" si="7"/>
        <v>0.57890402811982955</v>
      </c>
      <c r="AR50" s="76">
        <f t="shared" si="29"/>
        <v>1.7658796262765264</v>
      </c>
      <c r="AS50" s="76">
        <f t="shared" si="9"/>
        <v>1.3747555587745348</v>
      </c>
      <c r="AT50" s="76">
        <f t="shared" si="10"/>
        <v>0.28450444517616069</v>
      </c>
      <c r="AU50" s="76">
        <v>0.29215884801439984</v>
      </c>
      <c r="AV50" s="80"/>
      <c r="AW50" s="69">
        <v>53082</v>
      </c>
      <c r="AX50" s="69">
        <v>91</v>
      </c>
      <c r="AY50" s="76">
        <f t="shared" si="12"/>
        <v>0.69913730655251893</v>
      </c>
      <c r="AZ50" s="80"/>
      <c r="BA50" s="70">
        <f t="shared" si="13"/>
        <v>0.29679651310517369</v>
      </c>
      <c r="BB50" s="70">
        <f t="shared" si="14"/>
        <v>0.53344340616876273</v>
      </c>
      <c r="BC50" s="70">
        <f t="shared" si="15"/>
        <v>0.1604932199817326</v>
      </c>
      <c r="BD50" s="71">
        <f t="shared" si="16"/>
        <v>9.0522581494896281E-2</v>
      </c>
      <c r="BE50" s="71">
        <f t="shared" si="27"/>
        <v>9.0522581494896281E-2</v>
      </c>
      <c r="BF50" s="71">
        <f t="shared" si="17"/>
        <v>2.6866786544964133E-2</v>
      </c>
      <c r="BG50" s="71">
        <f t="shared" si="18"/>
        <v>2.1644702127874779E-2</v>
      </c>
      <c r="BH50" s="71">
        <f t="shared" si="19"/>
        <v>4.8288674207826877E-2</v>
      </c>
      <c r="BI50" s="71">
        <f t="shared" si="28"/>
        <v>4.8288674207826877E-2</v>
      </c>
      <c r="BJ50" s="71">
        <f t="shared" si="20"/>
        <v>2.5271678167669946E-2</v>
      </c>
      <c r="BL50" s="69">
        <v>395888.42</v>
      </c>
      <c r="BM50" s="69">
        <v>18290.314999999999</v>
      </c>
      <c r="BN50" s="69">
        <v>15665.3</v>
      </c>
      <c r="BP50" s="68">
        <v>12.5</v>
      </c>
      <c r="BW50" s="69">
        <f t="shared" si="21"/>
        <v>81212</v>
      </c>
      <c r="BX50" s="69">
        <v>317197</v>
      </c>
      <c r="BY50" s="69">
        <v>-235985</v>
      </c>
      <c r="BZ50" s="70">
        <f t="shared" si="22"/>
        <v>0.3174637921935774</v>
      </c>
      <c r="CA50" s="70">
        <f t="shared" si="23"/>
        <v>1.239946836581123</v>
      </c>
      <c r="CB50" s="70">
        <f t="shared" si="24"/>
        <v>-0.92248304438754569</v>
      </c>
      <c r="CC50" s="69"/>
      <c r="CD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v>8930.7735089999987</v>
      </c>
      <c r="DP50" s="69"/>
      <c r="DQ50" s="69">
        <v>39336.180666</v>
      </c>
      <c r="DR50" s="69"/>
      <c r="DS50" s="69">
        <f t="shared" si="45"/>
        <v>-30405.407157000001</v>
      </c>
      <c r="DT50" s="70">
        <f t="shared" si="46"/>
        <v>-0.1071684922520607</v>
      </c>
      <c r="DU50" s="70">
        <f t="shared" si="47"/>
        <v>0.3375770556747883</v>
      </c>
      <c r="DV50" s="70">
        <v>0.35</v>
      </c>
      <c r="DW50" s="71">
        <f t="shared" si="25"/>
        <v>-0.22499999999999998</v>
      </c>
      <c r="DX50" s="70"/>
      <c r="DY50" s="70"/>
      <c r="DZ50" s="69"/>
      <c r="EA50" s="69"/>
      <c r="EB50" s="69"/>
      <c r="EC50" s="70"/>
      <c r="ED50" s="69">
        <v>15882</v>
      </c>
      <c r="EE50" s="79">
        <v>2065</v>
      </c>
      <c r="EF50" s="79">
        <v>4334</v>
      </c>
      <c r="EG50" s="79">
        <v>2305</v>
      </c>
      <c r="EH50" s="69">
        <v>41909</v>
      </c>
      <c r="EI50" s="79">
        <v>17853</v>
      </c>
      <c r="EJ50" s="79" t="s">
        <v>1008</v>
      </c>
      <c r="EK50" s="79">
        <v>9269</v>
      </c>
      <c r="EL50" s="79"/>
      <c r="EM50" s="79"/>
      <c r="EN50" s="68">
        <v>0.90165896164127801</v>
      </c>
    </row>
    <row r="51" spans="1:144" x14ac:dyDescent="0.2">
      <c r="A51" s="67">
        <v>2016</v>
      </c>
      <c r="B51" s="77">
        <f>B50*1.06</f>
        <v>150869.80000000002</v>
      </c>
      <c r="D51" s="78">
        <f>D50*1.01</f>
        <v>1.0592786737120767</v>
      </c>
      <c r="E51" s="77">
        <f>E50*1.06</f>
        <v>271163.90000000002</v>
      </c>
      <c r="G51" s="69">
        <v>-47465</v>
      </c>
      <c r="J51" s="69">
        <v>16914</v>
      </c>
      <c r="L51" s="69">
        <v>19281</v>
      </c>
      <c r="AW51" s="69">
        <v>47384</v>
      </c>
      <c r="AX51" s="69">
        <v>80</v>
      </c>
      <c r="AY51" s="76" t="e">
        <f t="shared" si="12"/>
        <v>#DIV/0!</v>
      </c>
      <c r="BB51" s="69"/>
      <c r="BC51" s="70"/>
      <c r="BH51" s="75"/>
      <c r="BI51" s="75"/>
      <c r="BP51" s="68">
        <v>12.5</v>
      </c>
      <c r="BW51" s="69">
        <f>102985-41325</f>
        <v>61660</v>
      </c>
      <c r="BX51" s="69"/>
      <c r="BY51" s="69"/>
      <c r="BZ51" s="70"/>
      <c r="CA51" s="69"/>
      <c r="CB51" s="69"/>
      <c r="CC51" s="69"/>
      <c r="CD51" s="69"/>
      <c r="CF51" s="69"/>
      <c r="CG51" s="69"/>
      <c r="CH51" s="69"/>
      <c r="CI51" s="69"/>
      <c r="CJ51" s="69"/>
      <c r="CK51" s="69"/>
      <c r="CL51" s="69"/>
      <c r="CN51" s="69"/>
      <c r="CO51" s="69"/>
      <c r="CP51" s="69"/>
      <c r="CQ51" s="69"/>
      <c r="CR51" s="69" t="s">
        <v>1012</v>
      </c>
      <c r="CS51" s="69"/>
      <c r="CT51" s="69">
        <v>35680</v>
      </c>
      <c r="CU51" s="74">
        <v>33606</v>
      </c>
      <c r="DC51" s="73">
        <f>(DC49+CR49)*EN49/E49</f>
        <v>6.1387926848406341E-2</v>
      </c>
      <c r="DE51" s="72">
        <f>(DE49+CT49)*EN49/E49</f>
        <v>0.15933858409152202</v>
      </c>
      <c r="DO51" s="69">
        <v>9555.6945610000002</v>
      </c>
      <c r="DQ51" s="69">
        <v>45503.865808999995</v>
      </c>
      <c r="DS51" s="69">
        <f t="shared" si="45"/>
        <v>-35948.171247999999</v>
      </c>
      <c r="DT51" s="70">
        <f t="shared" si="46"/>
        <v>-0.11979929560945143</v>
      </c>
      <c r="DU51" s="70"/>
      <c r="DV51" s="70">
        <v>0.35</v>
      </c>
      <c r="DW51" s="71">
        <f t="shared" si="25"/>
        <v>-0.22499999999999998</v>
      </c>
      <c r="DX51" s="70"/>
      <c r="DY51" s="70"/>
      <c r="DZ51" s="70"/>
      <c r="EA51" s="70"/>
      <c r="EB51" s="70"/>
      <c r="EC51" s="70"/>
      <c r="ED51" s="70"/>
      <c r="EE51" s="70"/>
      <c r="EF51" s="70"/>
      <c r="EG51" s="70"/>
      <c r="EH51" s="70"/>
      <c r="EI51" s="70"/>
      <c r="EJ51" s="70"/>
      <c r="EK51" s="70"/>
      <c r="EL51" s="70"/>
      <c r="EM51" s="70"/>
      <c r="EN51" s="67">
        <f>1/1.1066</f>
        <v>0.90366889571660947</v>
      </c>
    </row>
    <row r="52" spans="1:144" x14ac:dyDescent="0.2">
      <c r="A52" s="67">
        <v>2017</v>
      </c>
      <c r="BP52" s="68">
        <v>12.5</v>
      </c>
      <c r="BW52" s="69"/>
      <c r="BX52" s="69"/>
      <c r="BY52" s="69"/>
      <c r="BZ52" s="69"/>
      <c r="CA52" s="69"/>
      <c r="CB52" s="69"/>
      <c r="CC52" s="69"/>
      <c r="CD52" s="69"/>
      <c r="CF52" s="69"/>
      <c r="CG52" s="69"/>
      <c r="CH52" s="69"/>
      <c r="CI52" s="69"/>
      <c r="CJ52" s="69"/>
      <c r="CK52" s="69"/>
      <c r="CL52" s="69"/>
      <c r="CN52" s="69"/>
      <c r="CO52" s="69"/>
      <c r="CP52" s="69"/>
      <c r="CQ52" s="69"/>
      <c r="CR52" s="69"/>
      <c r="CS52" s="69"/>
      <c r="CT52" s="69"/>
    </row>
    <row r="53" spans="1:144" x14ac:dyDescent="0.2">
      <c r="BW53" s="69"/>
      <c r="BX53" s="69"/>
      <c r="BY53" s="69"/>
      <c r="BZ53" s="69"/>
      <c r="CA53" s="69"/>
      <c r="CB53" s="69"/>
      <c r="CC53" s="69"/>
      <c r="CD53" s="69"/>
    </row>
    <row r="54" spans="1:144" x14ac:dyDescent="0.2">
      <c r="CR54" s="67" t="s">
        <v>1013</v>
      </c>
    </row>
    <row r="55" spans="1:144" x14ac:dyDescent="0.2">
      <c r="CR55" s="67" t="s">
        <v>1014</v>
      </c>
    </row>
    <row r="56" spans="1:144" x14ac:dyDescent="0.2">
      <c r="CR56" s="67" t="s">
        <v>1015</v>
      </c>
    </row>
    <row r="58" spans="1:144" x14ac:dyDescent="0.2">
      <c r="CR58" s="67" t="s">
        <v>1016</v>
      </c>
    </row>
    <row r="59" spans="1:144" x14ac:dyDescent="0.2">
      <c r="CR59" s="67" t="s">
        <v>1017</v>
      </c>
    </row>
    <row r="62" spans="1:144" x14ac:dyDescent="0.2">
      <c r="CR62" s="67" t="s">
        <v>1018</v>
      </c>
    </row>
    <row r="64" spans="1:144" x14ac:dyDescent="0.2">
      <c r="CR64" s="67" t="s">
        <v>1019</v>
      </c>
    </row>
    <row r="86" spans="44:44" x14ac:dyDescent="0.2">
      <c r="AR86" s="67" t="s">
        <v>1020</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393EA-30A0-624E-8B32-4B45E1242718}">
  <sheetPr>
    <pageSetUpPr fitToPage="1"/>
  </sheetPr>
  <dimension ref="B1:O22"/>
  <sheetViews>
    <sheetView zoomScale="67" zoomScaleNormal="50" zoomScalePageLayoutView="50" workbookViewId="0">
      <selection activeCell="C3" sqref="C3"/>
    </sheetView>
  </sheetViews>
  <sheetFormatPr baseColWidth="10" defaultColWidth="10.83203125" defaultRowHeight="16" x14ac:dyDescent="0.2"/>
  <cols>
    <col min="1" max="1" width="10.83203125" style="4"/>
    <col min="2" max="2" width="31.1640625" style="4" customWidth="1"/>
    <col min="3" max="9" width="25.83203125" style="4" customWidth="1"/>
    <col min="10" max="11" width="25.83203125" style="189" customWidth="1"/>
    <col min="12" max="16384" width="10.83203125" style="4"/>
  </cols>
  <sheetData>
    <row r="1" spans="2:15" ht="17" thickBot="1" x14ac:dyDescent="0.25"/>
    <row r="2" spans="2:15" ht="27" thickTop="1" x14ac:dyDescent="0.2">
      <c r="B2" s="252"/>
      <c r="C2" s="251" t="s">
        <v>1057</v>
      </c>
      <c r="D2" s="251" t="s">
        <v>1058</v>
      </c>
      <c r="E2" s="251" t="s">
        <v>1059</v>
      </c>
      <c r="F2" s="251" t="s">
        <v>1060</v>
      </c>
      <c r="G2" s="251" t="s">
        <v>1061</v>
      </c>
      <c r="H2" s="251" t="s">
        <v>1062</v>
      </c>
      <c r="I2" s="251" t="s">
        <v>1063</v>
      </c>
      <c r="J2" s="251" t="s">
        <v>1064</v>
      </c>
      <c r="K2" s="251" t="s">
        <v>1065</v>
      </c>
      <c r="L2" s="288"/>
    </row>
    <row r="3" spans="2:15" s="136" customFormat="1" ht="258" customHeight="1" x14ac:dyDescent="0.2">
      <c r="B3" s="236"/>
      <c r="C3" s="237" t="s">
        <v>1051</v>
      </c>
      <c r="D3" s="238" t="s">
        <v>1052</v>
      </c>
      <c r="E3" s="239" t="s">
        <v>1076</v>
      </c>
      <c r="F3" s="239" t="s">
        <v>44</v>
      </c>
      <c r="G3" s="239" t="s">
        <v>45</v>
      </c>
      <c r="H3" s="239" t="s">
        <v>1066</v>
      </c>
      <c r="I3" s="240" t="s">
        <v>1056</v>
      </c>
      <c r="J3" s="237" t="s">
        <v>1053</v>
      </c>
      <c r="K3" s="237" t="s">
        <v>1054</v>
      </c>
    </row>
    <row r="4" spans="2:15" ht="41" customHeight="1" x14ac:dyDescent="0.4">
      <c r="B4" s="241" t="s">
        <v>95</v>
      </c>
      <c r="C4" s="242">
        <v>13.106870602869716</v>
      </c>
      <c r="D4" s="243">
        <v>33.765495023400746</v>
      </c>
      <c r="E4" s="244">
        <v>0</v>
      </c>
      <c r="F4" s="244">
        <v>16.201614819287155</v>
      </c>
      <c r="G4" s="244">
        <v>11.440469870952633</v>
      </c>
      <c r="H4" s="244">
        <v>19.788830602869716</v>
      </c>
      <c r="I4" s="245">
        <v>12.091712517011789</v>
      </c>
      <c r="J4" s="242">
        <f>E4</f>
        <v>0</v>
      </c>
      <c r="K4" s="242">
        <f>C4-(C4-F4)-(C4-H4)</f>
        <v>22.883574819287155</v>
      </c>
      <c r="L4" s="190"/>
    </row>
    <row r="5" spans="2:15" ht="41" customHeight="1" x14ac:dyDescent="0.4">
      <c r="B5" s="241" t="s">
        <v>96</v>
      </c>
      <c r="C5" s="242">
        <v>106.32896387291392</v>
      </c>
      <c r="D5" s="243">
        <v>88.827178117135446</v>
      </c>
      <c r="E5" s="244">
        <v>99.788313428438087</v>
      </c>
      <c r="F5" s="244">
        <v>114.97499700568162</v>
      </c>
      <c r="G5" s="244">
        <v>101.67340757065438</v>
      </c>
      <c r="H5" s="244">
        <v>108.93068387291392</v>
      </c>
      <c r="I5" s="245">
        <v>94.776553088050775</v>
      </c>
      <c r="J5" s="242">
        <f>$C$5-($C$5-E5)-($C$5-I5)-($C$5-G5)</f>
        <v>83.580346341315405</v>
      </c>
      <c r="K5" s="242">
        <f t="shared" ref="K5:K15" si="0">C5-(C5-F5)-(C5-H5)</f>
        <v>117.57671700568162</v>
      </c>
      <c r="L5" s="190"/>
    </row>
    <row r="6" spans="2:15" ht="41" customHeight="1" x14ac:dyDescent="0.4">
      <c r="B6" s="241" t="s">
        <v>97</v>
      </c>
      <c r="C6" s="242">
        <v>46.799572185855702</v>
      </c>
      <c r="D6" s="243">
        <v>87.677932773085743</v>
      </c>
      <c r="E6" s="244">
        <v>41.788958417235847</v>
      </c>
      <c r="F6" s="244">
        <v>46.326891096516782</v>
      </c>
      <c r="G6" s="244">
        <v>47.054092772422806</v>
      </c>
      <c r="H6" s="244">
        <v>46.799572185855702</v>
      </c>
      <c r="I6" s="245">
        <v>30.396164106584788</v>
      </c>
      <c r="J6" s="242">
        <f t="shared" ref="J6:J15" si="1">C6-(C6-E6)-(C6-I6)-(C6-G6)</f>
        <v>25.640070924532036</v>
      </c>
      <c r="K6" s="242">
        <f t="shared" si="0"/>
        <v>46.326891096516782</v>
      </c>
      <c r="L6" s="190"/>
    </row>
    <row r="7" spans="2:15" ht="41" customHeight="1" x14ac:dyDescent="0.4">
      <c r="B7" s="241" t="s">
        <v>31</v>
      </c>
      <c r="C7" s="242">
        <v>12.327426958163088</v>
      </c>
      <c r="D7" s="243">
        <v>4.3028044063658681</v>
      </c>
      <c r="E7" s="244">
        <v>11.832738358163089</v>
      </c>
      <c r="F7" s="244">
        <v>12.682687701191263</v>
      </c>
      <c r="G7" s="244">
        <v>12.136132711917149</v>
      </c>
      <c r="H7" s="244">
        <f>C7</f>
        <v>12.327426958163088</v>
      </c>
      <c r="I7" s="245">
        <v>7.8019948379603576</v>
      </c>
      <c r="J7" s="242">
        <f t="shared" si="1"/>
        <v>7.1160119917144211</v>
      </c>
      <c r="K7" s="242">
        <f t="shared" si="0"/>
        <v>12.682687701191263</v>
      </c>
      <c r="L7" s="190"/>
    </row>
    <row r="8" spans="2:15" ht="41" customHeight="1" x14ac:dyDescent="0.4">
      <c r="B8" s="241" t="s">
        <v>98</v>
      </c>
      <c r="C8" s="242">
        <v>57.35336428752008</v>
      </c>
      <c r="D8" s="243">
        <v>74.266483131457335</v>
      </c>
      <c r="E8" s="244">
        <v>22.383544888763851</v>
      </c>
      <c r="F8" s="244">
        <v>69.573728168815393</v>
      </c>
      <c r="G8" s="244">
        <v>50.773168351437974</v>
      </c>
      <c r="H8" s="244">
        <v>66.471444287520086</v>
      </c>
      <c r="I8" s="245">
        <v>47.613801918891284</v>
      </c>
      <c r="J8" s="242">
        <f t="shared" si="1"/>
        <v>6.0637865840529486</v>
      </c>
      <c r="K8" s="242">
        <f t="shared" si="0"/>
        <v>78.691808168815399</v>
      </c>
      <c r="L8" s="190"/>
    </row>
    <row r="9" spans="2:15" ht="41" customHeight="1" x14ac:dyDescent="0.4">
      <c r="B9" s="241" t="s">
        <v>32</v>
      </c>
      <c r="C9" s="242">
        <v>96.73216830648569</v>
      </c>
      <c r="D9" s="243">
        <f>(D16-D4-D5-D6-D7-D8-D11-D12-D13-D14)*C9/(C16-C14-C13-C12-C11-C8-C7-C6-C5-C4)</f>
        <v>90.682391466726301</v>
      </c>
      <c r="E9" s="244">
        <v>94.910606471313343</v>
      </c>
      <c r="F9" s="244">
        <v>104.33953134065911</v>
      </c>
      <c r="G9" s="244">
        <v>92.261729250673255</v>
      </c>
      <c r="H9" s="244">
        <v>96.968328306485688</v>
      </c>
      <c r="I9" s="245">
        <v>70.435248700899436</v>
      </c>
      <c r="J9" s="242">
        <f t="shared" si="1"/>
        <v>64.143247809914655</v>
      </c>
      <c r="K9" s="242">
        <f t="shared" si="0"/>
        <v>104.57569134065911</v>
      </c>
      <c r="L9" s="190"/>
      <c r="M9" s="167"/>
    </row>
    <row r="10" spans="2:15" ht="41" customHeight="1" x14ac:dyDescent="0.4">
      <c r="B10" s="241" t="s">
        <v>33</v>
      </c>
      <c r="C10" s="242">
        <v>23.950680817428665</v>
      </c>
      <c r="D10" s="243">
        <f>(D16-D4-D5-D6-D7-D8-D11-D12-D13-D14)*C10/(C16-C14-C13-C12-C11-C8-C7-C6-C5-C4)</f>
        <v>22.452768833830191</v>
      </c>
      <c r="E10" s="244">
        <v>23.392884217428666</v>
      </c>
      <c r="F10" s="244">
        <v>25.427665989459999</v>
      </c>
      <c r="G10" s="244">
        <v>23.155381109411792</v>
      </c>
      <c r="H10" s="244">
        <v>25.810440817428667</v>
      </c>
      <c r="I10" s="245">
        <v>14.483938071045625</v>
      </c>
      <c r="J10" s="242">
        <f t="shared" si="1"/>
        <v>13.130841763028752</v>
      </c>
      <c r="K10" s="242">
        <f t="shared" si="0"/>
        <v>27.287425989460001</v>
      </c>
      <c r="L10" s="190"/>
      <c r="M10" s="167"/>
    </row>
    <row r="11" spans="2:15" ht="41" customHeight="1" x14ac:dyDescent="0.4">
      <c r="B11" s="241" t="s">
        <v>34</v>
      </c>
      <c r="C11" s="242">
        <v>70.416271670151048</v>
      </c>
      <c r="D11" s="243">
        <v>74.341150800032239</v>
      </c>
      <c r="E11" s="244">
        <v>51.793238750151041</v>
      </c>
      <c r="F11" s="244">
        <v>88.248598372685763</v>
      </c>
      <c r="G11" s="244">
        <v>60.814249599555424</v>
      </c>
      <c r="H11" s="244">
        <v>75.254671670151055</v>
      </c>
      <c r="I11" s="245">
        <v>48.205663246527891</v>
      </c>
      <c r="J11" s="242">
        <f t="shared" si="1"/>
        <v>19.98060825593226</v>
      </c>
      <c r="K11" s="242">
        <f t="shared" si="0"/>
        <v>93.08699837268577</v>
      </c>
      <c r="L11" s="190"/>
      <c r="M11" s="167"/>
    </row>
    <row r="12" spans="2:15" ht="41" customHeight="1" x14ac:dyDescent="0.4">
      <c r="B12" s="241" t="s">
        <v>35</v>
      </c>
      <c r="C12" s="242">
        <v>41.683062581236257</v>
      </c>
      <c r="D12" s="243">
        <v>44.473688033972344</v>
      </c>
      <c r="E12" s="244">
        <v>40.529867434405602</v>
      </c>
      <c r="F12" s="244">
        <v>42.102053288594817</v>
      </c>
      <c r="G12" s="244">
        <v>41.457452200350886</v>
      </c>
      <c r="H12" s="244">
        <v>41.683062581236257</v>
      </c>
      <c r="I12" s="245">
        <v>41.683062581236257</v>
      </c>
      <c r="J12" s="242">
        <f t="shared" si="1"/>
        <v>40.304257053520232</v>
      </c>
      <c r="K12" s="242">
        <f t="shared" si="0"/>
        <v>42.102053288594817</v>
      </c>
      <c r="L12" s="190"/>
    </row>
    <row r="13" spans="2:15" ht="41" customHeight="1" x14ac:dyDescent="0.4">
      <c r="B13" s="241" t="s">
        <v>36</v>
      </c>
      <c r="C13" s="242">
        <v>39.035168909870336</v>
      </c>
      <c r="D13" s="243">
        <v>27.956819408308149</v>
      </c>
      <c r="E13" s="244">
        <v>28.420912106730032</v>
      </c>
      <c r="F13" s="244">
        <v>41.442380884640698</v>
      </c>
      <c r="G13" s="244">
        <v>37.73897784653245</v>
      </c>
      <c r="H13" s="244">
        <v>71.82936890987034</v>
      </c>
      <c r="I13" s="245">
        <v>34.744773670310515</v>
      </c>
      <c r="J13" s="242">
        <f t="shared" si="1"/>
        <v>22.834325803832325</v>
      </c>
      <c r="K13" s="242">
        <f t="shared" si="0"/>
        <v>74.236580884640702</v>
      </c>
      <c r="L13" s="190"/>
      <c r="O13" s="167"/>
    </row>
    <row r="14" spans="2:15" ht="41" customHeight="1" x14ac:dyDescent="0.4">
      <c r="B14" s="241" t="s">
        <v>37</v>
      </c>
      <c r="C14" s="242">
        <v>58.152724672949248</v>
      </c>
      <c r="D14" s="243">
        <v>50.102998963108526</v>
      </c>
      <c r="E14" s="244">
        <v>49.653832136470946</v>
      </c>
      <c r="F14" s="244">
        <v>57.497610601930624</v>
      </c>
      <c r="G14" s="244">
        <v>58.505478403497733</v>
      </c>
      <c r="H14" s="244">
        <v>74.960044672949238</v>
      </c>
      <c r="I14" s="245">
        <v>58.152724672949248</v>
      </c>
      <c r="J14" s="242">
        <f t="shared" si="1"/>
        <v>50.006585867019432</v>
      </c>
      <c r="K14" s="242">
        <f t="shared" si="0"/>
        <v>74.304930601930607</v>
      </c>
      <c r="L14" s="190"/>
    </row>
    <row r="15" spans="2:15" ht="41" customHeight="1" x14ac:dyDescent="0.4">
      <c r="B15" s="246" t="s">
        <v>1055</v>
      </c>
      <c r="C15" s="247">
        <v>50.575354983473517</v>
      </c>
      <c r="D15" s="248">
        <f>D16-D14-D13-D12-D11-D10-D9-D8-D7-D6-D4-D5</f>
        <v>47.412295407757142</v>
      </c>
      <c r="E15" s="249">
        <v>41.72282984720465</v>
      </c>
      <c r="F15" s="249">
        <v>44.660097771367418</v>
      </c>
      <c r="G15" s="249">
        <v>48.884310243587265</v>
      </c>
      <c r="H15" s="249">
        <v>52.027234983473519</v>
      </c>
      <c r="I15" s="250">
        <v>46.779294185771221</v>
      </c>
      <c r="J15" s="247">
        <f t="shared" si="1"/>
        <v>36.235724309616103</v>
      </c>
      <c r="K15" s="247">
        <f t="shared" si="0"/>
        <v>46.111977771367421</v>
      </c>
      <c r="L15" s="190"/>
    </row>
    <row r="16" spans="2:15" ht="61" customHeight="1" thickBot="1" x14ac:dyDescent="0.45">
      <c r="B16" s="253" t="s">
        <v>132</v>
      </c>
      <c r="C16" s="254">
        <f>+SUM(C4:C15)</f>
        <v>616.46162984891726</v>
      </c>
      <c r="D16" s="255">
        <v>646.26200636518001</v>
      </c>
      <c r="E16" s="254">
        <f t="shared" ref="E16:I16" si="2">+SUM(E4:E15)</f>
        <v>506.2177260563052</v>
      </c>
      <c r="F16" s="254">
        <f>+SUM(F4:F15)</f>
        <v>663.47785704083071</v>
      </c>
      <c r="G16" s="254">
        <f>+SUM(G4:G15)</f>
        <v>585.89484993099381</v>
      </c>
      <c r="H16" s="254">
        <f t="shared" si="2"/>
        <v>692.85110984891719</v>
      </c>
      <c r="I16" s="256">
        <f t="shared" si="2"/>
        <v>507.16493159723916</v>
      </c>
      <c r="J16" s="257">
        <f t="shared" ref="J16:K16" si="3">+SUM(J4:J15)</f>
        <v>369.03580670447855</v>
      </c>
      <c r="K16" s="257">
        <f t="shared" si="3"/>
        <v>739.86733704083065</v>
      </c>
      <c r="L16" s="154"/>
    </row>
    <row r="17" spans="2:12" ht="17" thickTop="1" x14ac:dyDescent="0.2"/>
    <row r="18" spans="2:12" ht="36" x14ac:dyDescent="0.4">
      <c r="B18" s="178"/>
      <c r="C18" s="167">
        <f>C16/1703</f>
        <v>0.36198568987018043</v>
      </c>
      <c r="D18" s="167">
        <f>D16/1703</f>
        <v>0.37948444296252498</v>
      </c>
      <c r="E18" s="167">
        <f>E16/C16</f>
        <v>0.82116664127233563</v>
      </c>
      <c r="F18" s="167">
        <f>F16/$C16</f>
        <v>1.0762678890548893</v>
      </c>
      <c r="G18" s="167">
        <f>G16/$C16</f>
        <v>0.95041576241263426</v>
      </c>
      <c r="H18" s="290">
        <f>(H16-C16)/C16</f>
        <v>0.12391603353921883</v>
      </c>
      <c r="J18" s="235">
        <f>J16/1703</f>
        <v>0.21669747898090344</v>
      </c>
      <c r="K18" s="289">
        <f>K16/1703</f>
        <v>0.43444940519132746</v>
      </c>
    </row>
    <row r="19" spans="2:12" ht="34" hidden="1" x14ac:dyDescent="0.4">
      <c r="C19" s="154">
        <v>2</v>
      </c>
      <c r="D19" s="154"/>
      <c r="E19" s="154">
        <v>3</v>
      </c>
      <c r="F19" s="154">
        <v>6</v>
      </c>
      <c r="G19" s="4">
        <v>7</v>
      </c>
      <c r="H19" s="154"/>
      <c r="I19" s="154">
        <v>5</v>
      </c>
      <c r="J19" s="154">
        <v>6</v>
      </c>
      <c r="K19" s="189">
        <v>7</v>
      </c>
    </row>
    <row r="20" spans="2:12" x14ac:dyDescent="0.2">
      <c r="H20" s="167">
        <f>H16/C16</f>
        <v>1.1239160335392189</v>
      </c>
      <c r="I20" s="167">
        <f>I16/C16</f>
        <v>0.82270316113840758</v>
      </c>
      <c r="J20" s="60">
        <f>(J16+C16-I16)/1703</f>
        <v>0.28087639750801918</v>
      </c>
      <c r="L20" s="4">
        <f>(J20+K18)/2</f>
        <v>0.35766290134967332</v>
      </c>
    </row>
    <row r="21" spans="2:12" x14ac:dyDescent="0.2">
      <c r="H21" s="190"/>
    </row>
    <row r="22" spans="2:12" ht="24" x14ac:dyDescent="0.3">
      <c r="C22" s="234"/>
      <c r="D22" s="234"/>
    </row>
  </sheetData>
  <pageMargins left="0.75" right="0.75" top="1" bottom="1" header="0.5" footer="0.5"/>
  <pageSetup scale="29" orientation="portrait" horizontalDpi="4294967292" verticalDpi="429496729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75BF7-E839-2F48-8525-06B36CC10DE3}">
  <sheetPr>
    <pageSetUpPr fitToPage="1"/>
  </sheetPr>
  <dimension ref="B1:Q54"/>
  <sheetViews>
    <sheetView zoomScale="70" zoomScaleNormal="70" zoomScalePageLayoutView="50" workbookViewId="0">
      <pane xSplit="2" ySplit="3" topLeftCell="C4" activePane="bottomRight" state="frozen"/>
      <selection activeCell="D21" activeCellId="1" sqref="B47 D21"/>
      <selection pane="topRight" activeCell="D21" activeCellId="1" sqref="B47 D21"/>
      <selection pane="bottomLeft" activeCell="D21" activeCellId="1" sqref="B47 D21"/>
      <selection pane="bottomRight" activeCell="K46" sqref="K46"/>
    </sheetView>
  </sheetViews>
  <sheetFormatPr baseColWidth="10" defaultColWidth="10.83203125" defaultRowHeight="26" x14ac:dyDescent="0.3"/>
  <cols>
    <col min="1" max="1" width="10.83203125" style="149"/>
    <col min="2" max="2" width="28.83203125" style="149" customWidth="1"/>
    <col min="3" max="10" width="16.83203125" style="149" customWidth="1"/>
    <col min="11" max="11" width="19.5" style="149" bestFit="1" customWidth="1"/>
    <col min="12" max="12" width="24.1640625" style="149" customWidth="1"/>
    <col min="13" max="13" width="20.83203125" style="149" bestFit="1" customWidth="1"/>
    <col min="14" max="14" width="20.6640625" style="149" customWidth="1"/>
    <col min="15" max="15" width="21.33203125" style="149" customWidth="1"/>
    <col min="16" max="16384" width="10.83203125" style="149"/>
  </cols>
  <sheetData>
    <row r="1" spans="2:15" ht="27" thickBot="1" x14ac:dyDescent="0.35"/>
    <row r="2" spans="2:15" ht="27" thickTop="1" x14ac:dyDescent="0.3">
      <c r="B2" s="280"/>
      <c r="C2" s="282" t="s">
        <v>1057</v>
      </c>
      <c r="D2" s="282" t="s">
        <v>1058</v>
      </c>
      <c r="E2" s="282" t="s">
        <v>1059</v>
      </c>
      <c r="F2" s="282" t="s">
        <v>1060</v>
      </c>
      <c r="G2" s="282" t="s">
        <v>1061</v>
      </c>
      <c r="H2" s="282" t="s">
        <v>1062</v>
      </c>
      <c r="I2" s="282" t="s">
        <v>1063</v>
      </c>
      <c r="J2" s="302"/>
    </row>
    <row r="3" spans="2:15" s="258" customFormat="1" ht="136" customHeight="1" x14ac:dyDescent="0.2">
      <c r="B3" s="281"/>
      <c r="C3" s="278" t="s">
        <v>1073</v>
      </c>
      <c r="D3" s="279" t="s">
        <v>27</v>
      </c>
      <c r="E3" s="279" t="s">
        <v>28</v>
      </c>
      <c r="F3" s="278" t="s">
        <v>1069</v>
      </c>
      <c r="G3" s="277" t="s">
        <v>1079</v>
      </c>
      <c r="H3" s="277" t="s">
        <v>1074</v>
      </c>
      <c r="I3" s="277" t="s">
        <v>1075</v>
      </c>
      <c r="J3" s="277"/>
      <c r="M3" s="258" t="s">
        <v>1077</v>
      </c>
      <c r="N3" s="258" t="s">
        <v>1080</v>
      </c>
      <c r="O3" s="258" t="s">
        <v>1081</v>
      </c>
    </row>
    <row r="4" spans="2:15" ht="40" customHeight="1" x14ac:dyDescent="0.3">
      <c r="B4" s="262"/>
      <c r="C4" s="321" t="s">
        <v>30</v>
      </c>
      <c r="D4" s="321"/>
      <c r="E4" s="321"/>
      <c r="F4" s="321"/>
      <c r="G4" s="321"/>
      <c r="H4" s="321"/>
      <c r="I4" s="321"/>
      <c r="J4" s="303"/>
    </row>
    <row r="5" spans="2:15" ht="26" customHeight="1" x14ac:dyDescent="0.35">
      <c r="B5" s="263" t="s">
        <v>59</v>
      </c>
      <c r="C5" s="264">
        <v>178.84741076861815</v>
      </c>
      <c r="D5" s="265">
        <v>150.54830069919333</v>
      </c>
      <c r="E5" s="266">
        <v>28.299110069424813</v>
      </c>
      <c r="F5" s="264">
        <v>12.959094629306808</v>
      </c>
      <c r="G5" s="286">
        <f t="shared" ref="G5:G34" si="0">F5/M5</f>
        <v>1.0533312533088264E-2</v>
      </c>
      <c r="H5" s="267">
        <f t="shared" ref="H5:H34" si="1">F5/C5</f>
        <v>7.2458944603187428E-2</v>
      </c>
      <c r="I5" s="268">
        <v>7.3234785047652198E-2</v>
      </c>
      <c r="J5" s="268"/>
      <c r="L5" s="149" t="s">
        <v>59</v>
      </c>
      <c r="M5" s="292">
        <v>1230.2962233958635</v>
      </c>
    </row>
    <row r="6" spans="2:15" ht="26" customHeight="1" x14ac:dyDescent="0.35">
      <c r="B6" s="263" t="s">
        <v>60</v>
      </c>
      <c r="C6" s="264">
        <v>47.957043627358011</v>
      </c>
      <c r="D6" s="265">
        <v>36.662221884370965</v>
      </c>
      <c r="E6" s="266">
        <v>11.294821742987047</v>
      </c>
      <c r="F6" s="264">
        <v>3.5894388002507043</v>
      </c>
      <c r="G6" s="286">
        <f t="shared" si="0"/>
        <v>9.3948147574328018E-3</v>
      </c>
      <c r="H6" s="267">
        <f t="shared" si="1"/>
        <v>7.4846957375892961E-2</v>
      </c>
      <c r="I6" s="268">
        <v>0.10563824176055445</v>
      </c>
      <c r="J6" s="268"/>
      <c r="L6" s="149" t="s">
        <v>60</v>
      </c>
      <c r="M6" s="292">
        <v>382.06594732598467</v>
      </c>
    </row>
    <row r="7" spans="2:15" ht="26" customHeight="1" x14ac:dyDescent="0.35">
      <c r="B7" s="263" t="s">
        <v>61</v>
      </c>
      <c r="C7" s="264">
        <v>142.9569900038934</v>
      </c>
      <c r="D7" s="265">
        <v>96.021047611886118</v>
      </c>
      <c r="E7" s="266">
        <v>46.935942392007277</v>
      </c>
      <c r="F7" s="264">
        <v>18.916079243072261</v>
      </c>
      <c r="G7" s="286">
        <f t="shared" si="0"/>
        <v>1.2128620839553867E-2</v>
      </c>
      <c r="H7" s="267">
        <f t="shared" si="1"/>
        <v>0.13232007222981601</v>
      </c>
      <c r="I7" s="268">
        <v>0.10131006286761744</v>
      </c>
      <c r="J7" s="268"/>
      <c r="L7" s="149" t="s">
        <v>61</v>
      </c>
      <c r="M7" s="292">
        <v>1559.6232657700973</v>
      </c>
    </row>
    <row r="8" spans="2:15" ht="26" customHeight="1" x14ac:dyDescent="0.35">
      <c r="B8" s="263" t="s">
        <v>62</v>
      </c>
      <c r="C8" s="264">
        <v>67.542484958596845</v>
      </c>
      <c r="D8" s="265">
        <v>57.64734037003133</v>
      </c>
      <c r="E8" s="266">
        <v>9.8951445885655183</v>
      </c>
      <c r="F8" s="264">
        <v>5.1819143745614014</v>
      </c>
      <c r="G8" s="286">
        <f t="shared" si="0"/>
        <v>2.3403990422467744E-2</v>
      </c>
      <c r="H8" s="267">
        <f t="shared" si="1"/>
        <v>7.6720813244254865E-2</v>
      </c>
      <c r="I8" s="268">
        <v>0.11894894394587266</v>
      </c>
      <c r="J8" s="268"/>
      <c r="L8" s="149" t="s">
        <v>62</v>
      </c>
      <c r="M8" s="292">
        <v>221.41157473670739</v>
      </c>
    </row>
    <row r="9" spans="2:15" ht="26" customHeight="1" x14ac:dyDescent="0.35">
      <c r="B9" s="263" t="s">
        <v>63</v>
      </c>
      <c r="C9" s="264">
        <v>33.577437877940952</v>
      </c>
      <c r="D9" s="265">
        <v>16.08665945983709</v>
      </c>
      <c r="E9" s="266">
        <v>17.490778418103861</v>
      </c>
      <c r="F9" s="264">
        <v>1.7606284926203615</v>
      </c>
      <c r="G9" s="286">
        <f t="shared" si="0"/>
        <v>9.4236956211477159E-3</v>
      </c>
      <c r="H9" s="267">
        <f t="shared" si="1"/>
        <v>5.2434867097975478E-2</v>
      </c>
      <c r="I9" s="268">
        <v>4.9844079449585167E-2</v>
      </c>
      <c r="J9" s="268"/>
      <c r="L9" s="149" t="s">
        <v>63</v>
      </c>
      <c r="M9" s="292">
        <v>186.82994054575946</v>
      </c>
    </row>
    <row r="10" spans="2:15" ht="26" customHeight="1" x14ac:dyDescent="0.35">
      <c r="B10" s="263" t="s">
        <v>64</v>
      </c>
      <c r="C10" s="264">
        <v>51.69259919912686</v>
      </c>
      <c r="D10" s="265">
        <v>46.583304156154874</v>
      </c>
      <c r="E10" s="266">
        <v>5.1092950429719881</v>
      </c>
      <c r="F10" s="264">
        <v>2.9617661722785193</v>
      </c>
      <c r="G10" s="286">
        <f t="shared" si="0"/>
        <v>9.830007756289184E-3</v>
      </c>
      <c r="H10" s="267">
        <f t="shared" si="1"/>
        <v>5.7295748679020701E-2</v>
      </c>
      <c r="I10" s="268">
        <v>8.4310816146709378E-2</v>
      </c>
      <c r="J10" s="268"/>
      <c r="L10" s="149" t="s">
        <v>64</v>
      </c>
      <c r="M10" s="292">
        <v>301.29845730626181</v>
      </c>
    </row>
    <row r="11" spans="2:15" ht="26" customHeight="1" x14ac:dyDescent="0.35">
      <c r="B11" s="263" t="s">
        <v>65</v>
      </c>
      <c r="C11" s="264">
        <v>4.0797019715879275</v>
      </c>
      <c r="D11" s="265">
        <v>2.6246663272094639</v>
      </c>
      <c r="E11" s="266">
        <v>1.4550356443784636</v>
      </c>
      <c r="F11" s="264">
        <v>0.24369349684162625</v>
      </c>
      <c r="G11" s="286">
        <f t="shared" si="0"/>
        <v>1.0849876043429631E-2</v>
      </c>
      <c r="H11" s="267">
        <f t="shared" si="1"/>
        <v>5.9733161524731258E-2</v>
      </c>
      <c r="I11" s="268">
        <v>0.10357464690128163</v>
      </c>
      <c r="J11" s="268"/>
      <c r="L11" s="149" t="s">
        <v>65</v>
      </c>
      <c r="M11" s="292">
        <v>22.46048672502576</v>
      </c>
    </row>
    <row r="12" spans="2:15" ht="26" customHeight="1" x14ac:dyDescent="0.35">
      <c r="B12" s="263" t="s">
        <v>66</v>
      </c>
      <c r="C12" s="264">
        <v>25.094852932206081</v>
      </c>
      <c r="D12" s="265">
        <v>20.848243728764402</v>
      </c>
      <c r="E12" s="266">
        <v>4.2466092034416771</v>
      </c>
      <c r="F12" s="264">
        <v>2.7148693656359137</v>
      </c>
      <c r="G12" s="286">
        <f t="shared" si="0"/>
        <v>1.1678624441088492E-2</v>
      </c>
      <c r="H12" s="267">
        <f t="shared" si="1"/>
        <v>0.10818431066203704</v>
      </c>
      <c r="I12" s="268">
        <v>0.10767039354958928</v>
      </c>
      <c r="J12" s="268"/>
      <c r="L12" s="149" t="s">
        <v>66</v>
      </c>
      <c r="M12" s="292">
        <v>232.46482317594567</v>
      </c>
    </row>
    <row r="13" spans="2:15" ht="26" customHeight="1" x14ac:dyDescent="0.35">
      <c r="B13" s="263" t="s">
        <v>67</v>
      </c>
      <c r="C13" s="264">
        <v>187.65852722592464</v>
      </c>
      <c r="D13" s="265">
        <v>155.87971222540267</v>
      </c>
      <c r="E13" s="266">
        <v>31.778815000521959</v>
      </c>
      <c r="F13" s="264">
        <v>32.084129887442167</v>
      </c>
      <c r="G13" s="286">
        <f t="shared" si="0"/>
        <v>1.3184020398005697E-2</v>
      </c>
      <c r="H13" s="267">
        <f t="shared" si="1"/>
        <v>0.17097080725149061</v>
      </c>
      <c r="I13" s="268">
        <v>0.20997996704769475</v>
      </c>
      <c r="J13" s="268"/>
      <c r="L13" s="149" t="s">
        <v>67</v>
      </c>
      <c r="M13" s="292">
        <v>2433.5619119866824</v>
      </c>
    </row>
    <row r="14" spans="2:15" ht="26" customHeight="1" x14ac:dyDescent="0.35">
      <c r="B14" s="263" t="s">
        <v>68</v>
      </c>
      <c r="C14" s="264">
        <v>553.04943443142031</v>
      </c>
      <c r="D14" s="265">
        <v>510.21356868126225</v>
      </c>
      <c r="E14" s="266">
        <v>42.83586575015805</v>
      </c>
      <c r="F14" s="264">
        <v>54.904338589641874</v>
      </c>
      <c r="G14" s="286">
        <f t="shared" si="0"/>
        <v>1.6265007812461322E-2</v>
      </c>
      <c r="H14" s="267">
        <f t="shared" si="1"/>
        <v>9.9275643679281558E-2</v>
      </c>
      <c r="I14" s="268">
        <v>0.27916595513803488</v>
      </c>
      <c r="J14" s="268"/>
      <c r="L14" s="149" t="s">
        <v>68</v>
      </c>
      <c r="M14" s="292">
        <v>3375.6109571356801</v>
      </c>
    </row>
    <row r="15" spans="2:15" ht="26" customHeight="1" x14ac:dyDescent="0.35">
      <c r="B15" s="263" t="s">
        <v>69</v>
      </c>
      <c r="C15" s="264">
        <v>22.607784095761257</v>
      </c>
      <c r="D15" s="265">
        <v>21.264791270930999</v>
      </c>
      <c r="E15" s="266">
        <v>1.3429928248302583</v>
      </c>
      <c r="F15" s="264">
        <v>1.0465124601954992</v>
      </c>
      <c r="G15" s="286">
        <f t="shared" si="0"/>
        <v>5.3705728765105001E-3</v>
      </c>
      <c r="H15" s="267">
        <f t="shared" si="1"/>
        <v>4.6289917479869699E-2</v>
      </c>
      <c r="I15" s="268">
        <v>7.2011378873881565E-2</v>
      </c>
      <c r="J15" s="268"/>
      <c r="L15" s="149" t="s">
        <v>69</v>
      </c>
      <c r="M15" s="292">
        <v>194.86048960859924</v>
      </c>
    </row>
    <row r="16" spans="2:15" ht="26" customHeight="1" x14ac:dyDescent="0.35">
      <c r="B16" s="263" t="s">
        <v>70</v>
      </c>
      <c r="C16" s="264">
        <v>20.668289583202817</v>
      </c>
      <c r="D16" s="265">
        <v>10.9518498611117</v>
      </c>
      <c r="E16" s="266">
        <v>9.7164397220911169</v>
      </c>
      <c r="F16" s="264">
        <v>2.3948890539900791</v>
      </c>
      <c r="G16" s="286">
        <f t="shared" si="0"/>
        <v>1.9676170197936448E-2</v>
      </c>
      <c r="H16" s="267">
        <f t="shared" si="1"/>
        <v>0.11587262914762007</v>
      </c>
      <c r="I16" s="268">
        <v>0.20717165133116644</v>
      </c>
      <c r="J16" s="268"/>
      <c r="L16" s="149" t="s">
        <v>70</v>
      </c>
      <c r="M16" s="292">
        <v>121.71520320764681</v>
      </c>
    </row>
    <row r="17" spans="2:13" ht="26" customHeight="1" x14ac:dyDescent="0.35">
      <c r="B17" s="263" t="s">
        <v>71</v>
      </c>
      <c r="C17" s="264">
        <v>2.1489969781260903</v>
      </c>
      <c r="D17" s="265">
        <v>2.2451838166311084</v>
      </c>
      <c r="E17" s="266">
        <v>-9.6186838505018343E-2</v>
      </c>
      <c r="F17" s="264">
        <v>0.43774676216057212</v>
      </c>
      <c r="G17" s="286">
        <f t="shared" si="0"/>
        <v>2.6088033250925863E-2</v>
      </c>
      <c r="H17" s="267">
        <f t="shared" si="1"/>
        <v>0.20369817483051283</v>
      </c>
      <c r="I17" s="268">
        <v>0.21980592416387462</v>
      </c>
      <c r="J17" s="268"/>
      <c r="L17" s="149" t="s">
        <v>71</v>
      </c>
      <c r="M17" s="292">
        <v>16.779599977895479</v>
      </c>
    </row>
    <row r="18" spans="2:13" ht="26" customHeight="1" x14ac:dyDescent="0.35">
      <c r="B18" s="263" t="s">
        <v>72</v>
      </c>
      <c r="C18" s="264">
        <v>53.821062621875072</v>
      </c>
      <c r="D18" s="265">
        <v>47.993599947051308</v>
      </c>
      <c r="E18" s="266">
        <v>5.8274626748237663</v>
      </c>
      <c r="F18" s="264">
        <v>0.68065831999156556</v>
      </c>
      <c r="G18" s="286">
        <f t="shared" si="0"/>
        <v>2.2757347516649492E-3</v>
      </c>
      <c r="H18" s="267">
        <f t="shared" si="1"/>
        <v>1.264669047457488E-2</v>
      </c>
      <c r="I18" s="268">
        <v>1.9073748557127242E-2</v>
      </c>
      <c r="J18" s="268"/>
      <c r="L18" s="149" t="s">
        <v>72</v>
      </c>
      <c r="M18" s="292">
        <v>299.09387264644505</v>
      </c>
    </row>
    <row r="19" spans="2:13" ht="26" customHeight="1" x14ac:dyDescent="0.35">
      <c r="B19" s="263" t="s">
        <v>73</v>
      </c>
      <c r="C19" s="264">
        <v>211.89440797463348</v>
      </c>
      <c r="D19" s="265">
        <v>198.69651928591927</v>
      </c>
      <c r="E19" s="266">
        <v>13.197888688714203</v>
      </c>
      <c r="F19" s="264">
        <v>22.702482961511631</v>
      </c>
      <c r="G19" s="286">
        <f t="shared" si="0"/>
        <v>1.2389835735256653E-2</v>
      </c>
      <c r="H19" s="267">
        <f t="shared" si="1"/>
        <v>0.10714054787245454</v>
      </c>
      <c r="I19" s="268">
        <v>0.19118227241411057</v>
      </c>
      <c r="J19" s="268"/>
      <c r="L19" s="149" t="s">
        <v>73</v>
      </c>
      <c r="M19" s="292">
        <v>1832.3473730090866</v>
      </c>
    </row>
    <row r="20" spans="2:13" ht="26" customHeight="1" x14ac:dyDescent="0.35">
      <c r="B20" s="263" t="s">
        <v>74</v>
      </c>
      <c r="C20" s="264">
        <v>634.13536380108962</v>
      </c>
      <c r="D20" s="265">
        <v>602.04369839467972</v>
      </c>
      <c r="E20" s="266">
        <v>32.091665406409945</v>
      </c>
      <c r="F20" s="264">
        <v>8.5543737634504904</v>
      </c>
      <c r="G20" s="286">
        <f t="shared" si="0"/>
        <v>1.9581364071824862E-3</v>
      </c>
      <c r="H20" s="267">
        <f t="shared" si="1"/>
        <v>1.3489822917577825E-2</v>
      </c>
      <c r="I20" s="268">
        <v>1.7437633144078594E-2</v>
      </c>
      <c r="J20" s="268"/>
      <c r="L20" s="149" t="s">
        <v>74</v>
      </c>
      <c r="M20" s="292">
        <v>4368.6301587942826</v>
      </c>
    </row>
    <row r="21" spans="2:13" ht="26" customHeight="1" x14ac:dyDescent="0.35">
      <c r="B21" s="263" t="s">
        <v>75</v>
      </c>
      <c r="C21" s="264">
        <v>248.21706968304588</v>
      </c>
      <c r="D21" s="265">
        <v>245.67299089602625</v>
      </c>
      <c r="E21" s="266">
        <v>2.54407878701964</v>
      </c>
      <c r="F21" s="264">
        <v>4.8346318555725984</v>
      </c>
      <c r="G21" s="286">
        <f t="shared" si="0"/>
        <v>3.4963535070142854E-3</v>
      </c>
      <c r="H21" s="267">
        <f t="shared" si="1"/>
        <v>1.9477435060151389E-2</v>
      </c>
      <c r="I21" s="268">
        <v>2.5672298890945015E-2</v>
      </c>
      <c r="J21" s="268"/>
      <c r="L21" s="149" t="s">
        <v>75</v>
      </c>
      <c r="M21" s="292">
        <v>1382.7640271138193</v>
      </c>
    </row>
    <row r="22" spans="2:13" ht="26" customHeight="1" x14ac:dyDescent="0.35">
      <c r="B22" s="263" t="s">
        <v>76</v>
      </c>
      <c r="C22" s="264">
        <v>4.1858751479217755</v>
      </c>
      <c r="D22" s="265">
        <v>2.9616504770785292</v>
      </c>
      <c r="E22" s="266">
        <v>1.2242246708432463</v>
      </c>
      <c r="F22" s="264">
        <v>0.20097896727392819</v>
      </c>
      <c r="G22" s="286">
        <f t="shared" si="0"/>
        <v>7.4411211777631108E-3</v>
      </c>
      <c r="H22" s="267">
        <f t="shared" si="1"/>
        <v>4.8013607709659296E-2</v>
      </c>
      <c r="I22" s="268">
        <v>6.9945021635384561E-2</v>
      </c>
      <c r="J22" s="268"/>
      <c r="L22" s="149" t="s">
        <v>76</v>
      </c>
      <c r="M22" s="292">
        <v>27.009231871472473</v>
      </c>
    </row>
    <row r="23" spans="2:13" ht="26" customHeight="1" x14ac:dyDescent="0.35">
      <c r="B23" s="263" t="s">
        <v>77</v>
      </c>
      <c r="C23" s="264">
        <v>325.04468785135941</v>
      </c>
      <c r="D23" s="265">
        <v>301.58421413041287</v>
      </c>
      <c r="E23" s="266">
        <v>23.460473720946542</v>
      </c>
      <c r="F23" s="264">
        <v>13.095889552074285</v>
      </c>
      <c r="G23" s="286">
        <f t="shared" si="0"/>
        <v>1.140697525209094E-2</v>
      </c>
      <c r="H23" s="267">
        <f t="shared" si="1"/>
        <v>4.0289504925128755E-2</v>
      </c>
      <c r="I23" s="268">
        <v>0.10509727731973387</v>
      </c>
      <c r="J23" s="268"/>
      <c r="L23" s="149" t="s">
        <v>77</v>
      </c>
      <c r="M23" s="292">
        <v>1148.0597847070599</v>
      </c>
    </row>
    <row r="24" spans="2:13" ht="26" customHeight="1" x14ac:dyDescent="0.35">
      <c r="B24" s="263" t="s">
        <v>78</v>
      </c>
      <c r="C24" s="264">
        <v>43.62366684525152</v>
      </c>
      <c r="D24" s="265">
        <v>37.387512967206689</v>
      </c>
      <c r="E24" s="266">
        <v>6.2361538780448305</v>
      </c>
      <c r="F24" s="264">
        <v>1.5234433952929838</v>
      </c>
      <c r="G24" s="286">
        <f t="shared" si="0"/>
        <v>8.676990005700734E-3</v>
      </c>
      <c r="H24" s="267">
        <f t="shared" si="1"/>
        <v>3.4922405782557731E-2</v>
      </c>
      <c r="I24" s="268">
        <v>5.3623417899033209E-2</v>
      </c>
      <c r="J24" s="268"/>
      <c r="L24" s="149" t="s">
        <v>78</v>
      </c>
      <c r="M24" s="292">
        <v>175.57279589951008</v>
      </c>
    </row>
    <row r="25" spans="2:13" ht="26" customHeight="1" x14ac:dyDescent="0.35">
      <c r="B25" s="263" t="s">
        <v>79</v>
      </c>
      <c r="C25" s="264">
        <v>76.129871814410606</v>
      </c>
      <c r="D25" s="265">
        <v>69.220800988805692</v>
      </c>
      <c r="E25" s="266">
        <v>6.9090708256049158</v>
      </c>
      <c r="F25" s="264">
        <v>5.2156647064681243</v>
      </c>
      <c r="G25" s="286">
        <f t="shared" si="0"/>
        <v>1.3491866933135348E-2</v>
      </c>
      <c r="H25" s="267">
        <f t="shared" si="1"/>
        <v>6.851009442368261E-2</v>
      </c>
      <c r="I25" s="268">
        <v>8.2933723016851785E-2</v>
      </c>
      <c r="J25" s="268"/>
      <c r="L25" s="149" t="s">
        <v>79</v>
      </c>
      <c r="M25" s="292">
        <v>386.57842775329436</v>
      </c>
    </row>
    <row r="26" spans="2:13" ht="26" customHeight="1" x14ac:dyDescent="0.35">
      <c r="B26" s="263" t="s">
        <v>80</v>
      </c>
      <c r="C26" s="264">
        <v>87.784586815227485</v>
      </c>
      <c r="D26" s="265">
        <v>68.400379245525556</v>
      </c>
      <c r="E26" s="266">
        <v>19.384207569701928</v>
      </c>
      <c r="F26" s="264">
        <v>3.6958663942036614</v>
      </c>
      <c r="G26" s="286">
        <f t="shared" si="0"/>
        <v>7.7470682749341884E-3</v>
      </c>
      <c r="H26" s="267">
        <f t="shared" si="1"/>
        <v>4.2101541150758835E-2</v>
      </c>
      <c r="I26" s="268">
        <v>7.996006497283209E-2</v>
      </c>
      <c r="J26" s="268"/>
      <c r="L26" s="149" t="s">
        <v>80</v>
      </c>
      <c r="M26" s="292">
        <v>477.06645443692798</v>
      </c>
    </row>
    <row r="27" spans="2:13" ht="26" customHeight="1" x14ac:dyDescent="0.35">
      <c r="B27" s="263" t="s">
        <v>81</v>
      </c>
      <c r="C27" s="264">
        <v>26.618072907828797</v>
      </c>
      <c r="D27" s="265">
        <v>21.796272457083916</v>
      </c>
      <c r="E27" s="266">
        <v>4.8218004507448811</v>
      </c>
      <c r="F27" s="264">
        <v>2.6381822918681346</v>
      </c>
      <c r="G27" s="286">
        <f t="shared" si="0"/>
        <v>1.3229260011167015E-2</v>
      </c>
      <c r="H27" s="267">
        <f t="shared" si="1"/>
        <v>9.9112445179763684E-2</v>
      </c>
      <c r="I27" s="268">
        <v>8.8987018527531159E-2</v>
      </c>
      <c r="J27" s="268"/>
      <c r="L27" s="149" t="s">
        <v>81</v>
      </c>
      <c r="M27" s="292">
        <v>199.42024645680905</v>
      </c>
    </row>
    <row r="28" spans="2:13" ht="26" customHeight="1" x14ac:dyDescent="0.35">
      <c r="B28" s="263" t="s">
        <v>82</v>
      </c>
      <c r="C28" s="264">
        <v>11.604550057172386</v>
      </c>
      <c r="D28" s="265">
        <v>6.1106002311912384</v>
      </c>
      <c r="E28" s="266">
        <v>5.4939498259811472</v>
      </c>
      <c r="F28" s="264">
        <v>0.63681356041207426</v>
      </c>
      <c r="G28" s="286">
        <f t="shared" si="0"/>
        <v>7.2777511410443496E-3</v>
      </c>
      <c r="H28" s="267">
        <f t="shared" si="1"/>
        <v>5.4876195740004671E-2</v>
      </c>
      <c r="I28" s="268">
        <v>4.8028448162720727E-2</v>
      </c>
      <c r="J28" s="268"/>
      <c r="L28" s="149" t="s">
        <v>82</v>
      </c>
      <c r="M28" s="292">
        <v>87.501420159949603</v>
      </c>
    </row>
    <row r="29" spans="2:13" ht="26" customHeight="1" x14ac:dyDescent="0.35">
      <c r="B29" s="263" t="s">
        <v>83</v>
      </c>
      <c r="C29" s="264">
        <v>3.417758487410429</v>
      </c>
      <c r="D29" s="265">
        <v>2.1654972543629127</v>
      </c>
      <c r="E29" s="266">
        <v>1.2522612330475162</v>
      </c>
      <c r="F29" s="264">
        <v>0.22529901009808276</v>
      </c>
      <c r="G29" s="286">
        <f t="shared" si="0"/>
        <v>5.2668609801426883E-3</v>
      </c>
      <c r="H29" s="267">
        <f t="shared" si="1"/>
        <v>6.5920108435978911E-2</v>
      </c>
      <c r="I29" s="268">
        <v>6.0803338265822897E-2</v>
      </c>
      <c r="J29" s="268"/>
      <c r="L29" s="149" t="s">
        <v>83</v>
      </c>
      <c r="M29" s="292">
        <v>42.776714811253477</v>
      </c>
    </row>
    <row r="30" spans="2:13" ht="26" customHeight="1" x14ac:dyDescent="0.35">
      <c r="B30" s="263" t="s">
        <v>84</v>
      </c>
      <c r="C30" s="264">
        <v>158.95366208289389</v>
      </c>
      <c r="D30" s="265">
        <v>138.10950017172459</v>
      </c>
      <c r="E30" s="266">
        <v>20.844161911169302</v>
      </c>
      <c r="F30" s="264">
        <v>14.362071520602967</v>
      </c>
      <c r="G30" s="286">
        <f t="shared" si="0"/>
        <v>1.1990476876063983E-2</v>
      </c>
      <c r="H30" s="267">
        <f t="shared" si="1"/>
        <v>9.0353825966671894E-2</v>
      </c>
      <c r="I30" s="268">
        <v>0.14169566205750209</v>
      </c>
      <c r="J30" s="268"/>
      <c r="L30" s="149" t="s">
        <v>84</v>
      </c>
      <c r="M30" s="292">
        <v>1197.7898518175941</v>
      </c>
    </row>
    <row r="31" spans="2:13" ht="26" customHeight="1" x14ac:dyDescent="0.35">
      <c r="B31" s="263" t="s">
        <v>85</v>
      </c>
      <c r="C31" s="264">
        <v>63.367762356160583</v>
      </c>
      <c r="D31" s="265">
        <v>38.893850086611252</v>
      </c>
      <c r="E31" s="266">
        <v>24.473912269549327</v>
      </c>
      <c r="F31" s="264">
        <v>8.5410900580049951</v>
      </c>
      <c r="G31" s="286">
        <f t="shared" si="0"/>
        <v>1.7153604312037284E-2</v>
      </c>
      <c r="H31" s="267">
        <f t="shared" si="1"/>
        <v>0.13478604483458828</v>
      </c>
      <c r="I31" s="268">
        <v>0.12759064303400486</v>
      </c>
      <c r="J31" s="268"/>
      <c r="L31" s="149" t="s">
        <v>85</v>
      </c>
      <c r="M31" s="292">
        <v>497.91809946387843</v>
      </c>
    </row>
    <row r="32" spans="2:13" ht="26" customHeight="1" x14ac:dyDescent="0.35">
      <c r="B32" s="263" t="s">
        <v>86</v>
      </c>
      <c r="C32" s="264">
        <v>212.59949330572061</v>
      </c>
      <c r="D32" s="265">
        <v>208.99138955102183</v>
      </c>
      <c r="E32" s="266">
        <v>3.6081037546987877</v>
      </c>
      <c r="F32" s="264">
        <v>4.9754928205897597</v>
      </c>
      <c r="G32" s="286">
        <f t="shared" si="0"/>
        <v>5.7896093734908626E-3</v>
      </c>
      <c r="H32" s="267">
        <f t="shared" si="1"/>
        <v>2.3403126429068867E-2</v>
      </c>
      <c r="I32" s="268">
        <v>8.1066999260363509E-2</v>
      </c>
      <c r="J32" s="268"/>
      <c r="L32" s="149" t="s">
        <v>86</v>
      </c>
      <c r="M32" s="292">
        <v>859.38316380570791</v>
      </c>
    </row>
    <row r="33" spans="2:17" ht="26" customHeight="1" x14ac:dyDescent="0.35">
      <c r="B33" s="263" t="s">
        <v>87</v>
      </c>
      <c r="C33" s="264">
        <v>425.05098961874262</v>
      </c>
      <c r="D33" s="265">
        <v>352.85598596010277</v>
      </c>
      <c r="E33" s="266">
        <v>72.19500365863982</v>
      </c>
      <c r="F33" s="264">
        <v>61.500900683046368</v>
      </c>
      <c r="G33" s="286">
        <f t="shared" si="0"/>
        <v>2.149559785294743E-2</v>
      </c>
      <c r="H33" s="267">
        <f t="shared" si="1"/>
        <v>0.14469064226438041</v>
      </c>
      <c r="I33" s="268">
        <v>0.17523172069902965</v>
      </c>
      <c r="J33" s="268"/>
      <c r="L33" s="149" t="s">
        <v>87</v>
      </c>
      <c r="M33" s="292">
        <v>2861.0928202033469</v>
      </c>
    </row>
    <row r="34" spans="2:17" ht="26" customHeight="1" x14ac:dyDescent="0.35">
      <c r="B34" s="269" t="s">
        <v>20</v>
      </c>
      <c r="C34" s="270">
        <v>1889.3969000000002</v>
      </c>
      <c r="D34" s="271">
        <v>1736.5969000000002</v>
      </c>
      <c r="E34" s="272">
        <v>152.79999999999998</v>
      </c>
      <c r="F34" s="270">
        <v>142.56530860350179</v>
      </c>
      <c r="G34" s="286">
        <f t="shared" si="0"/>
        <v>7.8675327563671946E-3</v>
      </c>
      <c r="H34" s="273">
        <f t="shared" si="1"/>
        <v>7.5455458090093075E-2</v>
      </c>
      <c r="I34" s="274">
        <v>0.14080811485538131</v>
      </c>
      <c r="J34" s="268"/>
      <c r="L34" s="149" t="s">
        <v>20</v>
      </c>
      <c r="M34" s="292">
        <v>18120.7137</v>
      </c>
      <c r="N34" s="276">
        <v>404.99173999999999</v>
      </c>
      <c r="O34" s="276">
        <v>57.026123441400721</v>
      </c>
    </row>
    <row r="35" spans="2:17" ht="40" customHeight="1" x14ac:dyDescent="0.35">
      <c r="B35" s="275"/>
      <c r="C35" s="322" t="s">
        <v>1067</v>
      </c>
      <c r="D35" s="323"/>
      <c r="E35" s="323"/>
      <c r="F35" s="323"/>
      <c r="G35" s="323"/>
      <c r="H35" s="323"/>
      <c r="I35" s="323"/>
      <c r="J35" s="304"/>
      <c r="K35" s="261"/>
      <c r="M35" s="292"/>
    </row>
    <row r="36" spans="2:17" ht="29" x14ac:dyDescent="0.35">
      <c r="B36" s="263" t="s">
        <v>88</v>
      </c>
      <c r="C36" s="264">
        <v>274.33569999999997</v>
      </c>
      <c r="D36" s="265">
        <v>244.69331984510049</v>
      </c>
      <c r="E36" s="266">
        <v>29.642380154899492</v>
      </c>
      <c r="F36" s="264">
        <v>14.212064614009524</v>
      </c>
      <c r="G36" s="287">
        <f t="shared" ref="G36:G44" si="2">F36/M36</f>
        <v>5.7865682343606088E-3</v>
      </c>
      <c r="H36" s="267">
        <f t="shared" ref="H36:H44" si="3">F36/C36</f>
        <v>5.180537791475745E-2</v>
      </c>
      <c r="I36" s="268">
        <v>9.0271246129663765E-2</v>
      </c>
      <c r="J36" s="268"/>
      <c r="L36" s="149" t="s">
        <v>88</v>
      </c>
      <c r="M36" s="292">
        <v>2456.0437271988544</v>
      </c>
    </row>
    <row r="37" spans="2:17" ht="29" x14ac:dyDescent="0.35">
      <c r="B37" s="263" t="s">
        <v>89</v>
      </c>
      <c r="C37" s="264">
        <v>2068.7040725409047</v>
      </c>
      <c r="D37" s="265">
        <v>1906.4118219516592</v>
      </c>
      <c r="E37" s="266">
        <v>162.29225058924547</v>
      </c>
      <c r="F37" s="264">
        <v>60.525807931300939</v>
      </c>
      <c r="G37" s="287">
        <f t="shared" si="2"/>
        <v>5.4709775795779058E-3</v>
      </c>
      <c r="H37" s="267">
        <f t="shared" si="3"/>
        <v>2.9257837664987803E-2</v>
      </c>
      <c r="I37" s="268">
        <v>3.5861224922702772E-2</v>
      </c>
      <c r="J37" s="268"/>
      <c r="L37" s="149" t="s">
        <v>89</v>
      </c>
      <c r="M37" s="292">
        <v>11063.07</v>
      </c>
    </row>
    <row r="38" spans="2:17" ht="29" x14ac:dyDescent="0.35">
      <c r="B38" s="263" t="s">
        <v>90</v>
      </c>
      <c r="C38" s="264">
        <v>58.600733808963028</v>
      </c>
      <c r="D38" s="265">
        <v>51.842575306437539</v>
      </c>
      <c r="E38" s="266">
        <v>6.7581585025254878</v>
      </c>
      <c r="F38" s="264">
        <v>1.4036174395306298</v>
      </c>
      <c r="G38" s="287">
        <f t="shared" si="2"/>
        <v>4.8148305647305913E-3</v>
      </c>
      <c r="H38" s="267">
        <f t="shared" si="3"/>
        <v>2.3952216095217999E-2</v>
      </c>
      <c r="I38" s="268">
        <v>2.060605590013246E-2</v>
      </c>
      <c r="J38" s="268"/>
      <c r="L38" s="149" t="s">
        <v>90</v>
      </c>
      <c r="M38" s="292">
        <v>291.51959153295098</v>
      </c>
    </row>
    <row r="39" spans="2:17" ht="29" x14ac:dyDescent="0.35">
      <c r="B39" s="263" t="s">
        <v>91</v>
      </c>
      <c r="C39" s="264">
        <v>13.202740172271037</v>
      </c>
      <c r="D39" s="265">
        <v>12.103508766196498</v>
      </c>
      <c r="E39" s="266">
        <v>1.0992314060745381</v>
      </c>
      <c r="F39" s="264">
        <v>1.0575199886874607</v>
      </c>
      <c r="G39" s="287">
        <f t="shared" si="2"/>
        <v>1.9317805551750031E-2</v>
      </c>
      <c r="H39" s="267">
        <f t="shared" si="3"/>
        <v>8.0098523101174837E-2</v>
      </c>
      <c r="I39" s="268">
        <v>0.20608794998489571</v>
      </c>
      <c r="J39" s="268"/>
      <c r="L39" s="149" t="s">
        <v>91</v>
      </c>
      <c r="M39" s="292">
        <v>54.743277431512311</v>
      </c>
    </row>
    <row r="40" spans="2:17" ht="29" x14ac:dyDescent="0.35">
      <c r="B40" s="263" t="s">
        <v>92</v>
      </c>
      <c r="C40" s="264">
        <v>376.12710693199818</v>
      </c>
      <c r="D40" s="265">
        <v>368.39413600613318</v>
      </c>
      <c r="E40" s="266">
        <v>7.7329709258650219</v>
      </c>
      <c r="F40" s="264">
        <v>9.476399038744594</v>
      </c>
      <c r="G40" s="287">
        <f t="shared" si="2"/>
        <v>4.4432675435722609E-3</v>
      </c>
      <c r="H40" s="267">
        <f t="shared" si="3"/>
        <v>2.5194671865162534E-2</v>
      </c>
      <c r="I40" s="268">
        <v>8.7746373397239688E-2</v>
      </c>
      <c r="J40" s="268"/>
      <c r="L40" s="149" t="s">
        <v>92</v>
      </c>
      <c r="M40" s="292">
        <v>2132.7545428709068</v>
      </c>
    </row>
    <row r="41" spans="2:17" ht="29" x14ac:dyDescent="0.35">
      <c r="B41" s="263" t="s">
        <v>93</v>
      </c>
      <c r="C41" s="264">
        <v>289.6640115913587</v>
      </c>
      <c r="D41" s="265">
        <v>252.6287048842982</v>
      </c>
      <c r="E41" s="266">
        <v>37.035306707060499</v>
      </c>
      <c r="F41" s="264">
        <v>11.84310434933391</v>
      </c>
      <c r="G41" s="287">
        <f t="shared" si="2"/>
        <v>8.6707706861374849E-3</v>
      </c>
      <c r="H41" s="267">
        <f t="shared" si="3"/>
        <v>4.0885660197378881E-2</v>
      </c>
      <c r="I41" s="268">
        <v>5.640790843651218E-2</v>
      </c>
      <c r="J41" s="268"/>
      <c r="L41" s="149" t="s">
        <v>93</v>
      </c>
      <c r="M41" s="292">
        <v>1365.8652475111858</v>
      </c>
    </row>
    <row r="42" spans="2:17" ht="29" x14ac:dyDescent="0.35">
      <c r="B42" s="263" t="s">
        <v>94</v>
      </c>
      <c r="C42" s="264">
        <v>76.467180015656993</v>
      </c>
      <c r="D42" s="265">
        <v>67.723996105885448</v>
      </c>
      <c r="E42" s="266">
        <v>8.7431839097715454</v>
      </c>
      <c r="F42" s="264">
        <v>4.0806445340819</v>
      </c>
      <c r="G42" s="287">
        <f t="shared" si="2"/>
        <v>1.166503305360023E-2</v>
      </c>
      <c r="H42" s="267">
        <f t="shared" si="3"/>
        <v>5.3364653087067809E-2</v>
      </c>
      <c r="I42" s="268">
        <v>6.0818162944512984E-2</v>
      </c>
      <c r="J42" s="268"/>
      <c r="L42" s="149" t="s">
        <v>94</v>
      </c>
      <c r="M42" s="292">
        <v>349.818514472402</v>
      </c>
    </row>
    <row r="43" spans="2:17" ht="29" x14ac:dyDescent="0.35">
      <c r="B43" s="141" t="s">
        <v>1070</v>
      </c>
      <c r="C43" s="259">
        <v>1423.1461018568671</v>
      </c>
      <c r="D43" s="293">
        <v>1308.9629315888235</v>
      </c>
      <c r="E43" s="293">
        <v>114.1831702680436</v>
      </c>
      <c r="F43" s="259">
        <f>Table1!C9-SUM(F36:F42)-SUM(F5:F34)</f>
        <v>78.718222161267136</v>
      </c>
      <c r="G43" s="286">
        <f t="shared" si="2"/>
        <v>8.2290058445646623E-3</v>
      </c>
      <c r="H43" s="260">
        <f t="shared" si="3"/>
        <v>5.5312818591540663E-2</v>
      </c>
      <c r="I43" s="299">
        <v>7.0004884806695672E-2</v>
      </c>
      <c r="J43" s="299"/>
      <c r="L43" s="149" t="s">
        <v>1070</v>
      </c>
      <c r="M43" s="292">
        <v>9565.9455890727404</v>
      </c>
    </row>
    <row r="44" spans="2:17" ht="40" customHeight="1" thickBot="1" x14ac:dyDescent="0.35">
      <c r="B44" s="298" t="s">
        <v>1078</v>
      </c>
      <c r="C44" s="294">
        <f>C52</f>
        <v>11515.286894140656</v>
      </c>
      <c r="D44" s="295">
        <f>D52</f>
        <v>9812.057834883477</v>
      </c>
      <c r="E44" s="295">
        <f>E52</f>
        <v>1703.2290592571801</v>
      </c>
      <c r="F44" s="294">
        <f>F52</f>
        <v>616.46162984891726</v>
      </c>
      <c r="G44" s="296">
        <f t="shared" si="2"/>
        <v>8.2434493574512213E-3</v>
      </c>
      <c r="H44" s="297">
        <f t="shared" si="3"/>
        <v>5.353419637009587E-2</v>
      </c>
      <c r="I44" s="301">
        <v>9.1314753737725546E-2</v>
      </c>
      <c r="J44" s="309"/>
      <c r="M44" s="292">
        <f>M52</f>
        <v>74782</v>
      </c>
    </row>
    <row r="45" spans="2:17" ht="30" thickTop="1" x14ac:dyDescent="0.35">
      <c r="C45" s="276"/>
      <c r="D45" s="276"/>
      <c r="E45" s="276"/>
      <c r="F45" s="276"/>
      <c r="G45" s="286"/>
      <c r="H45" s="260"/>
      <c r="I45" s="300"/>
      <c r="J45" s="300"/>
      <c r="M45" s="276"/>
    </row>
    <row r="46" spans="2:17" ht="40" customHeight="1" x14ac:dyDescent="0.3">
      <c r="B46" s="141" t="s">
        <v>39</v>
      </c>
      <c r="C46" s="259">
        <f>C6+C9+C10+C11+C12+C13+C14+C15+C16+C19+C22+C26+C27+C28+C29+C30+C31+C33</f>
        <v>1939.2633363925202</v>
      </c>
      <c r="D46" s="293">
        <f>D6+D9+D10+D11+D12+D13+D14+D15+D16+D19+D22+D26+D27+D28+D29+D30+D31+D33</f>
        <v>1651.1052727646445</v>
      </c>
      <c r="E46" s="293">
        <f>E6+E9+E10+E11+E12+E13+E14+E15+E16+E19+E22+E26+E27+E28+E29+E30+E31+E33</f>
        <v>288.15806362787578</v>
      </c>
      <c r="F46" s="259">
        <f>F6+F9+F10+F11+F12+F13+F14+F15+F16+F19+F22+F26+F27+F28+F29+F30+F31+F33</f>
        <v>216.20395176591853</v>
      </c>
      <c r="G46" s="285">
        <f>F46/M46</f>
        <v>1.4937617953139939E-2</v>
      </c>
      <c r="H46" s="283">
        <f>F46/C46</f>
        <v>0.1114876704512488</v>
      </c>
      <c r="I46" s="283">
        <f>O46/N46</f>
        <v>0.1817619916218487</v>
      </c>
      <c r="L46" s="276">
        <f>M14+M13+M19</f>
        <v>7641.5202421314489</v>
      </c>
      <c r="M46" s="293">
        <f>M6+M9+M10+M11+M12+M13+M14+M15+M16+M19+M22+M26+M27+M28+M29+M30+M31+M33</f>
        <v>14473.790429247905</v>
      </c>
      <c r="N46" s="293">
        <v>313.81074981896876</v>
      </c>
      <c r="O46" s="293">
        <v>57.038866879441457</v>
      </c>
      <c r="P46" s="276">
        <f>N46+N34+N48</f>
        <v>1127.4155729148408</v>
      </c>
      <c r="Q46" s="276">
        <v>65.768179194404667</v>
      </c>
    </row>
    <row r="47" spans="2:17" x14ac:dyDescent="0.3">
      <c r="B47" s="141" t="s">
        <v>40</v>
      </c>
      <c r="C47" s="259">
        <f>C13+C14+C30+C19+C33</f>
        <v>1536.6070213336147</v>
      </c>
      <c r="D47" s="293">
        <f>D13+D14+D30+D19+D33</f>
        <v>1355.7552863244114</v>
      </c>
      <c r="E47" s="293">
        <f>E13+E14+E30+E19+E33</f>
        <v>180.85173500920331</v>
      </c>
      <c r="F47" s="259">
        <f>F13+F14+F30+F19+F33</f>
        <v>185.55392364224502</v>
      </c>
      <c r="G47" s="285">
        <f>F47/M47</f>
        <v>1.5858763583073334E-2</v>
      </c>
      <c r="H47" s="283">
        <f>F47/C47</f>
        <v>0.12075561354730995</v>
      </c>
      <c r="I47" s="283">
        <f>O47/N47</f>
        <v>0.20576386289387072</v>
      </c>
      <c r="J47" s="259"/>
      <c r="M47" s="293">
        <f>M13+M14+M30+M19+M33</f>
        <v>11700.40291415239</v>
      </c>
      <c r="N47" s="293">
        <v>245.23912519394065</v>
      </c>
      <c r="O47" s="293">
        <v>50.4613497326188</v>
      </c>
    </row>
    <row r="48" spans="2:17" x14ac:dyDescent="0.3">
      <c r="B48" s="141" t="s">
        <v>1082</v>
      </c>
      <c r="C48" s="259">
        <f>C5+C7+C8+C17+C18+C20+C21+C23+C24+C25+C32</f>
        <v>1985.0670986319872</v>
      </c>
      <c r="D48" s="293">
        <f>D5+D7+D8+D17+D18+D20+D21+D23+D24+D25+D32</f>
        <v>1819.3560793729462</v>
      </c>
      <c r="E48" s="293">
        <f>E5+E7+E8+E17+E18+E20+E21+E23+E24+E25+E32</f>
        <v>165.71101925904102</v>
      </c>
      <c r="F48" s="259">
        <f>F5+F7+F8+F17+F18+F20+F21+F23+F24+F25+F32</f>
        <v>76.37498942254085</v>
      </c>
      <c r="G48" s="285">
        <f>F48/M48</f>
        <v>6.5568101518943033E-3</v>
      </c>
      <c r="H48" s="283">
        <f>F48/C48</f>
        <v>3.8474764644064081E-2</v>
      </c>
      <c r="I48" s="283">
        <f>O48/N48</f>
        <v>5.1948933025406964E-2</v>
      </c>
      <c r="J48" s="259"/>
      <c r="M48" s="293">
        <f>M5+M7+M8+M17+M18+M20+M21+M23+M24+M25+M32</f>
        <v>11648.192894600683</v>
      </c>
      <c r="N48" s="292">
        <v>408.61308309587207</v>
      </c>
      <c r="O48" s="292">
        <v>21.227013687052509</v>
      </c>
    </row>
    <row r="49" spans="2:16" x14ac:dyDescent="0.3">
      <c r="B49" s="149" t="s">
        <v>23</v>
      </c>
      <c r="C49" s="259">
        <f>SUM(C36:C43)</f>
        <v>4580.2476469180201</v>
      </c>
      <c r="D49" s="293">
        <f>SUM(D36:D43)</f>
        <v>4212.7609944545338</v>
      </c>
      <c r="E49" s="293">
        <f>SUM(E36:E43)</f>
        <v>367.48665246348565</v>
      </c>
      <c r="F49" s="259">
        <f>Table1!C9-F48-F46-F34</f>
        <v>181.31738005695613</v>
      </c>
      <c r="G49" s="285">
        <f>F49/M49</f>
        <v>6.6465898820050181E-3</v>
      </c>
      <c r="H49" s="283">
        <f>F49/C49</f>
        <v>3.9586807097420129E-2</v>
      </c>
      <c r="I49" s="283">
        <f>O49/N49</f>
        <v>5.3670025499145763E-2</v>
      </c>
      <c r="J49" s="259"/>
      <c r="K49" s="261"/>
      <c r="M49" s="293">
        <f>SUM(M36:M43)</f>
        <v>27279.760490090554</v>
      </c>
      <c r="N49" s="293">
        <v>859.14629007611165</v>
      </c>
      <c r="O49" s="293">
        <v>46.110403295881397</v>
      </c>
    </row>
    <row r="50" spans="2:16" x14ac:dyDescent="0.3">
      <c r="C50" s="259"/>
      <c r="D50" s="259"/>
      <c r="E50" s="259"/>
      <c r="F50" s="259"/>
      <c r="H50" s="291"/>
      <c r="I50" s="259"/>
      <c r="J50" s="259"/>
      <c r="K50" s="261"/>
      <c r="M50" s="307"/>
      <c r="N50" s="307"/>
      <c r="O50" s="307"/>
    </row>
    <row r="51" spans="2:16" x14ac:dyDescent="0.3">
      <c r="B51" s="149" t="s">
        <v>1071</v>
      </c>
      <c r="C51" s="259">
        <v>1121.3119121981299</v>
      </c>
      <c r="D51" s="293">
        <v>392.2385882913523</v>
      </c>
      <c r="E51" s="293">
        <v>729.07332390677766</v>
      </c>
      <c r="F51" s="259">
        <v>0</v>
      </c>
      <c r="G51" s="293"/>
      <c r="H51" s="293"/>
      <c r="I51" s="293"/>
      <c r="J51" s="293"/>
      <c r="M51" s="293">
        <v>3259.5424860608573</v>
      </c>
      <c r="N51" s="292">
        <v>102.05491020882559</v>
      </c>
      <c r="O51" s="307"/>
    </row>
    <row r="52" spans="2:16" x14ac:dyDescent="0.3">
      <c r="B52" s="149" t="s">
        <v>888</v>
      </c>
      <c r="C52" s="305">
        <f>SUM(C36:C43)+SUM(C5:C34)+C51</f>
        <v>11515.286894140656</v>
      </c>
      <c r="D52" s="284">
        <f>SUM(D36:D43)+SUM(D5:D34)+D51</f>
        <v>9812.057834883477</v>
      </c>
      <c r="E52" s="284">
        <f>SUM(E36:E43)+SUM(E5:E34)+E51</f>
        <v>1703.2290592571801</v>
      </c>
      <c r="F52" s="305">
        <f>SUM(F36:F43)+SUM(F5:F34)+F51</f>
        <v>616.46162984891726</v>
      </c>
      <c r="M52" s="284">
        <f>SUM(M36:M43)+SUM(M5:M34)+M51</f>
        <v>74782</v>
      </c>
      <c r="N52" s="292">
        <f>N34+N46+N48+N49+N51</f>
        <v>2088.616773199778</v>
      </c>
      <c r="O52" s="292">
        <f>O34+O46+O48+O49+O51</f>
        <v>181.4024073037761</v>
      </c>
    </row>
    <row r="53" spans="2:16" x14ac:dyDescent="0.3">
      <c r="B53" s="149" t="s">
        <v>1072</v>
      </c>
      <c r="C53" s="305">
        <f>Table1!C7</f>
        <v>11515.286894140656</v>
      </c>
      <c r="D53" s="284">
        <f>Table1!C10</f>
        <v>9812.0578348834752</v>
      </c>
      <c r="E53" s="284">
        <f>Table1!C8</f>
        <v>1703.2290592571803</v>
      </c>
      <c r="F53" s="306">
        <f>Table1!C9</f>
        <v>616.46162984891726</v>
      </c>
      <c r="M53" s="292">
        <f>Table1!C3</f>
        <v>75038.958996406785</v>
      </c>
      <c r="N53" s="292">
        <f>Table1!C11</f>
        <v>2153.7160158938877</v>
      </c>
    </row>
    <row r="54" spans="2:16" x14ac:dyDescent="0.3">
      <c r="N54" s="149" t="s">
        <v>1083</v>
      </c>
      <c r="P54" s="308">
        <v>67.349733409280944</v>
      </c>
    </row>
  </sheetData>
  <mergeCells count="2">
    <mergeCell ref="C4:I4"/>
    <mergeCell ref="C35:I35"/>
  </mergeCells>
  <pageMargins left="0.75" right="0.75" top="1" bottom="1" header="0.5" footer="0.5"/>
  <pageSetup scale="27" orientation="portrait" horizontalDpi="4294967292" verticalDpi="4294967292"/>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F53"/>
  <sheetViews>
    <sheetView zoomScale="70" zoomScaleNormal="70" zoomScalePageLayoutView="70" workbookViewId="0">
      <pane xSplit="2" ySplit="2" topLeftCell="C3" activePane="bottomRight" state="frozen"/>
      <selection activeCell="D21" activeCellId="1" sqref="B47 D21"/>
      <selection pane="topRight" activeCell="D21" activeCellId="1" sqref="B47 D21"/>
      <selection pane="bottomLeft" activeCell="D21" activeCellId="1" sqref="B47 D21"/>
      <selection pane="bottomRight" activeCell="D21" activeCellId="1" sqref="B47 D21"/>
    </sheetView>
  </sheetViews>
  <sheetFormatPr baseColWidth="10" defaultColWidth="10.83203125" defaultRowHeight="16" x14ac:dyDescent="0.2"/>
  <cols>
    <col min="1" max="1" width="10.83203125" style="4"/>
    <col min="2" max="2" width="38" style="4" customWidth="1"/>
    <col min="3" max="6" width="17.83203125" style="4" customWidth="1"/>
    <col min="7" max="16384" width="10.83203125" style="4"/>
  </cols>
  <sheetData>
    <row r="1" spans="2:6" ht="17" thickBot="1" x14ac:dyDescent="0.25"/>
    <row r="2" spans="2:6" s="136" customFormat="1" ht="111" customHeight="1" thickTop="1" x14ac:dyDescent="0.2">
      <c r="B2" s="138"/>
      <c r="C2" s="138" t="s">
        <v>41</v>
      </c>
      <c r="D2" s="139" t="s">
        <v>42</v>
      </c>
      <c r="E2" s="138" t="s">
        <v>43</v>
      </c>
      <c r="F2" s="139" t="s">
        <v>42</v>
      </c>
    </row>
    <row r="3" spans="2:6" ht="40" customHeight="1" x14ac:dyDescent="0.2">
      <c r="B3" s="140"/>
      <c r="C3" s="324" t="s">
        <v>30</v>
      </c>
      <c r="D3" s="324"/>
      <c r="E3" s="324"/>
      <c r="F3" s="324"/>
    </row>
    <row r="4" spans="2:6" ht="26" x14ac:dyDescent="0.3">
      <c r="B4" s="141" t="s">
        <v>59</v>
      </c>
      <c r="C4" s="142">
        <v>0.25925388386804327</v>
      </c>
      <c r="D4" s="144">
        <v>1.2263560866600659E-2</v>
      </c>
      <c r="E4" s="143">
        <v>-1.3342410557499379E-2</v>
      </c>
      <c r="F4" s="144">
        <v>8.9998669648429022E-3</v>
      </c>
    </row>
    <row r="5" spans="2:6" ht="26" x14ac:dyDescent="0.3">
      <c r="B5" s="141" t="s">
        <v>60</v>
      </c>
      <c r="C5" s="142">
        <v>0.28945340909525258</v>
      </c>
      <c r="D5" s="144">
        <v>1.2506536578508365E-2</v>
      </c>
      <c r="E5" s="143">
        <v>4.1200858295742881E-2</v>
      </c>
      <c r="F5" s="144">
        <v>7.595064074712693E-3</v>
      </c>
    </row>
    <row r="6" spans="2:6" ht="26" x14ac:dyDescent="0.3">
      <c r="B6" s="141" t="s">
        <v>61</v>
      </c>
      <c r="C6" s="142">
        <v>0.24335113146565318</v>
      </c>
      <c r="D6" s="144">
        <v>1.5185346820580758E-2</v>
      </c>
      <c r="E6" s="143">
        <v>-1.3564336305808937E-2</v>
      </c>
      <c r="F6" s="144">
        <v>1.036519890997404E-2</v>
      </c>
    </row>
    <row r="7" spans="2:6" ht="26" x14ac:dyDescent="0.3">
      <c r="B7" s="141" t="s">
        <v>62</v>
      </c>
      <c r="C7" s="142">
        <v>0.51287822140934969</v>
      </c>
      <c r="D7" s="144">
        <v>1.5974526685013701E-2</v>
      </c>
      <c r="E7" s="143">
        <v>1.9561892001363435E-2</v>
      </c>
      <c r="F7" s="144">
        <v>1.9347506232433125E-2</v>
      </c>
    </row>
    <row r="8" spans="2:6" ht="26" x14ac:dyDescent="0.3">
      <c r="B8" s="141" t="s">
        <v>63</v>
      </c>
      <c r="C8" s="142">
        <v>0.38718279115433374</v>
      </c>
      <c r="D8" s="144">
        <v>1.049912972528172E-2</v>
      </c>
      <c r="E8" s="143">
        <v>6.5324415510733591E-2</v>
      </c>
      <c r="F8" s="144">
        <v>7.4267199695275884E-3</v>
      </c>
    </row>
    <row r="9" spans="2:6" ht="26" x14ac:dyDescent="0.3">
      <c r="B9" s="141" t="s">
        <v>64</v>
      </c>
      <c r="C9" s="142">
        <v>0.3074055899256844</v>
      </c>
      <c r="D9" s="144">
        <v>1.2368648393325632E-2</v>
      </c>
      <c r="E9" s="143">
        <v>8.1686731734046766E-2</v>
      </c>
      <c r="F9" s="144">
        <v>7.61131367104112E-3</v>
      </c>
    </row>
    <row r="10" spans="2:6" ht="26" x14ac:dyDescent="0.3">
      <c r="B10" s="141" t="s">
        <v>65</v>
      </c>
      <c r="C10" s="142">
        <v>0.3475885916769117</v>
      </c>
      <c r="D10" s="144">
        <v>1.1178629317833977E-2</v>
      </c>
      <c r="E10" s="143">
        <v>5.0145840695243395E-2</v>
      </c>
      <c r="F10" s="144">
        <v>8.690031602623112E-3</v>
      </c>
    </row>
    <row r="11" spans="2:6" ht="26" x14ac:dyDescent="0.3">
      <c r="B11" s="141" t="s">
        <v>66</v>
      </c>
      <c r="C11" s="142">
        <v>0.27652863820292933</v>
      </c>
      <c r="D11" s="144">
        <v>1.6236791215999413E-2</v>
      </c>
      <c r="E11" s="143">
        <v>9.3141463716727244E-3</v>
      </c>
      <c r="F11" s="144">
        <v>9.7553432405098357E-3</v>
      </c>
    </row>
    <row r="12" spans="2:6" ht="26" x14ac:dyDescent="0.3">
      <c r="B12" s="141" t="s">
        <v>67</v>
      </c>
      <c r="C12" s="142">
        <v>0.18798652669770208</v>
      </c>
      <c r="D12" s="144">
        <v>2.0999669358550216E-2</v>
      </c>
      <c r="E12" s="143">
        <v>3.6905336122678755E-3</v>
      </c>
      <c r="F12" s="144">
        <v>1.1075338875935377E-2</v>
      </c>
    </row>
    <row r="13" spans="2:6" ht="26" x14ac:dyDescent="0.3">
      <c r="B13" s="141" t="s">
        <v>68</v>
      </c>
      <c r="C13" s="142">
        <v>0.31154323718835947</v>
      </c>
      <c r="D13" s="144">
        <v>1.8421022430486433E-2</v>
      </c>
      <c r="E13" s="143">
        <v>9.2132660312659556E-2</v>
      </c>
      <c r="F13" s="144">
        <v>1.245063693896048E-2</v>
      </c>
    </row>
    <row r="14" spans="2:6" ht="26" x14ac:dyDescent="0.3">
      <c r="B14" s="141" t="s">
        <v>69</v>
      </c>
      <c r="C14" s="142">
        <v>0.42799920163258293</v>
      </c>
      <c r="D14" s="144">
        <v>1.0618541945894677E-2</v>
      </c>
      <c r="E14" s="143">
        <v>2.7627837554782745E-3</v>
      </c>
      <c r="F14" s="144">
        <v>4.5157926465373551E-3</v>
      </c>
    </row>
    <row r="15" spans="2:6" ht="26" x14ac:dyDescent="0.3">
      <c r="B15" s="141" t="s">
        <v>70</v>
      </c>
      <c r="C15" s="142">
        <v>0.38664030708684033</v>
      </c>
      <c r="D15" s="144">
        <v>2.3043161525735711E-2</v>
      </c>
      <c r="E15" s="143">
        <v>0.10435708541929473</v>
      </c>
      <c r="F15" s="144">
        <v>1.4859026778945461E-2</v>
      </c>
    </row>
    <row r="16" spans="2:6" ht="26" x14ac:dyDescent="0.3">
      <c r="B16" s="141" t="s">
        <v>71</v>
      </c>
      <c r="C16" s="142">
        <v>0.32955096444231641</v>
      </c>
      <c r="D16" s="144">
        <v>3.3997067284633087E-2</v>
      </c>
      <c r="E16" s="143">
        <v>9.4993830601409049E-2</v>
      </c>
      <c r="F16" s="144">
        <v>1.9907089978285955E-2</v>
      </c>
    </row>
    <row r="17" spans="2:6" ht="26" x14ac:dyDescent="0.3">
      <c r="B17" s="141" t="s">
        <v>72</v>
      </c>
      <c r="C17" s="142">
        <v>0.37186765611622746</v>
      </c>
      <c r="D17" s="144">
        <v>2.4721800539052596E-3</v>
      </c>
      <c r="E17" s="143">
        <v>3.1861651108241539E-2</v>
      </c>
      <c r="F17" s="144">
        <v>1.8576930846412078E-3</v>
      </c>
    </row>
    <row r="18" spans="2:6" ht="26" x14ac:dyDescent="0.3">
      <c r="B18" s="141" t="s">
        <v>73</v>
      </c>
      <c r="C18" s="142">
        <v>0.30277247068055207</v>
      </c>
      <c r="D18" s="144">
        <v>1.9453228191403049E-2</v>
      </c>
      <c r="E18" s="143">
        <v>3.901208260632822E-2</v>
      </c>
      <c r="F18" s="144">
        <v>1.003918548217755E-2</v>
      </c>
    </row>
    <row r="19" spans="2:6" ht="26" x14ac:dyDescent="0.3">
      <c r="B19" s="141" t="s">
        <v>74</v>
      </c>
      <c r="C19" s="142">
        <v>0.27244312663892839</v>
      </c>
      <c r="D19" s="144">
        <v>2.5305435462888992E-3</v>
      </c>
      <c r="E19" s="143">
        <v>-3.6708630960163584E-3</v>
      </c>
      <c r="F19" s="144">
        <v>1.6571016858831513E-3</v>
      </c>
    </row>
    <row r="20" spans="2:6" ht="26" x14ac:dyDescent="0.3">
      <c r="B20" s="141" t="s">
        <v>75</v>
      </c>
      <c r="C20" s="142">
        <v>0.37523717081791014</v>
      </c>
      <c r="D20" s="144">
        <v>3.8607428181524628E-3</v>
      </c>
      <c r="E20" s="143">
        <v>8.0347248979562302E-2</v>
      </c>
      <c r="F20" s="144">
        <v>2.7111535251037461E-3</v>
      </c>
    </row>
    <row r="21" spans="2:6" ht="26" x14ac:dyDescent="0.3">
      <c r="B21" s="141" t="s">
        <v>76</v>
      </c>
      <c r="C21" s="142">
        <v>0.31439242873540396</v>
      </c>
      <c r="D21" s="144">
        <v>8.7668869617354983E-3</v>
      </c>
      <c r="E21" s="143">
        <v>-5.1512406468200399E-3</v>
      </c>
      <c r="F21" s="144">
        <v>6.3064463423038349E-3</v>
      </c>
    </row>
    <row r="22" spans="2:6" ht="26" x14ac:dyDescent="0.3">
      <c r="B22" s="141" t="s">
        <v>77</v>
      </c>
      <c r="C22" s="142">
        <v>0.71335422383204838</v>
      </c>
      <c r="D22" s="144">
        <v>6.6194304456361763E-3</v>
      </c>
      <c r="E22" s="143">
        <v>-1.1482921454956507E-2</v>
      </c>
      <c r="F22" s="144">
        <v>9.7284561502730543E-3</v>
      </c>
    </row>
    <row r="23" spans="2:6" ht="26" x14ac:dyDescent="0.3">
      <c r="B23" s="141" t="s">
        <v>78</v>
      </c>
      <c r="C23" s="142">
        <v>0.44022870939016234</v>
      </c>
      <c r="D23" s="144">
        <v>7.1335819274978007E-3</v>
      </c>
      <c r="E23" s="143">
        <v>1.4971757392883636E-2</v>
      </c>
      <c r="F23" s="144">
        <v>7.2066375500560711E-3</v>
      </c>
    </row>
    <row r="24" spans="2:6" ht="26" x14ac:dyDescent="0.3">
      <c r="B24" s="141" t="s">
        <v>79</v>
      </c>
      <c r="C24" s="142">
        <v>0.41177322068875805</v>
      </c>
      <c r="D24" s="144">
        <v>1.2910222894438328E-2</v>
      </c>
      <c r="E24" s="143">
        <v>6.5181678265575638E-2</v>
      </c>
      <c r="F24" s="144">
        <v>1.0634428732921655E-2</v>
      </c>
    </row>
    <row r="25" spans="2:6" ht="26" x14ac:dyDescent="0.3">
      <c r="B25" s="141" t="s">
        <v>80</v>
      </c>
      <c r="C25" s="142">
        <v>0.45044528496340036</v>
      </c>
      <c r="D25" s="144">
        <v>8.6246521401181497E-3</v>
      </c>
      <c r="E25" s="143">
        <v>3.6846896066553537E-2</v>
      </c>
      <c r="F25" s="144">
        <v>6.2914045528923192E-3</v>
      </c>
    </row>
    <row r="26" spans="2:6" ht="26" x14ac:dyDescent="0.3">
      <c r="B26" s="141" t="s">
        <v>81</v>
      </c>
      <c r="C26" s="142">
        <v>0.33091733350175334</v>
      </c>
      <c r="D26" s="144">
        <v>1.762340700856474E-2</v>
      </c>
      <c r="E26" s="143">
        <v>2.8444609142540284E-2</v>
      </c>
      <c r="F26" s="144">
        <v>1.0837223210137078E-2</v>
      </c>
    </row>
    <row r="27" spans="2:6" ht="26" x14ac:dyDescent="0.3">
      <c r="B27" s="141" t="s">
        <v>82</v>
      </c>
      <c r="C27" s="142">
        <v>0.35008963755779943</v>
      </c>
      <c r="D27" s="144">
        <v>1.0854600476850662E-2</v>
      </c>
      <c r="E27" s="143">
        <v>3.3613607856047008E-2</v>
      </c>
      <c r="F27" s="144">
        <v>5.9301121565253842E-3</v>
      </c>
    </row>
    <row r="28" spans="2:6" ht="26" x14ac:dyDescent="0.3">
      <c r="B28" s="141" t="s">
        <v>83</v>
      </c>
      <c r="C28" s="142">
        <v>0.17974607393444472</v>
      </c>
      <c r="D28" s="144">
        <v>8.6434782796283305E-3</v>
      </c>
      <c r="E28" s="143">
        <v>9.05084612227776E-2</v>
      </c>
      <c r="F28" s="144">
        <v>4.0389215580131366E-3</v>
      </c>
    </row>
    <row r="29" spans="2:6" ht="26" x14ac:dyDescent="0.3">
      <c r="B29" s="141" t="s">
        <v>84</v>
      </c>
      <c r="C29" s="142">
        <v>0.29473348275831535</v>
      </c>
      <c r="D29" s="144">
        <v>1.566007374782602E-2</v>
      </c>
      <c r="E29" s="143">
        <v>3.4051101416100578E-2</v>
      </c>
      <c r="F29" s="144">
        <v>9.7657478751108258E-3</v>
      </c>
    </row>
    <row r="30" spans="2:6" ht="26" x14ac:dyDescent="0.3">
      <c r="B30" s="141" t="s">
        <v>85</v>
      </c>
      <c r="C30" s="142">
        <v>0.30888226025604232</v>
      </c>
      <c r="D30" s="144">
        <v>2.1623423049974166E-2</v>
      </c>
      <c r="E30" s="143">
        <v>6.2852897997116616E-2</v>
      </c>
      <c r="F30" s="144">
        <v>1.3554329990791827E-2</v>
      </c>
    </row>
    <row r="31" spans="2:6" ht="26" x14ac:dyDescent="0.3">
      <c r="B31" s="141" t="s">
        <v>86</v>
      </c>
      <c r="C31" s="142">
        <v>0.55263777925046031</v>
      </c>
      <c r="D31" s="144">
        <v>4.7036739365931002E-3</v>
      </c>
      <c r="E31" s="143">
        <v>-2.2824583482671815E-2</v>
      </c>
      <c r="F31" s="144">
        <v>4.9930431672781765E-3</v>
      </c>
    </row>
    <row r="32" spans="2:6" ht="26" x14ac:dyDescent="0.3">
      <c r="B32" s="141" t="s">
        <v>87</v>
      </c>
      <c r="C32" s="142">
        <v>0.3095692613460157</v>
      </c>
      <c r="D32" s="144">
        <v>2.5307308296441178E-2</v>
      </c>
      <c r="E32" s="143">
        <v>2.1154453012163076E-3</v>
      </c>
      <c r="F32" s="144">
        <v>1.8086091743980938E-2</v>
      </c>
    </row>
    <row r="33" spans="2:6" ht="26" x14ac:dyDescent="0.3">
      <c r="B33" s="145" t="s">
        <v>20</v>
      </c>
      <c r="C33" s="146">
        <v>0.27442592575011837</v>
      </c>
      <c r="D33" s="147">
        <v>1.0637914066997212E-2</v>
      </c>
      <c r="E33" s="148">
        <v>-2.0820949272423513E-2</v>
      </c>
      <c r="F33" s="147">
        <v>6.7717829056694497E-3</v>
      </c>
    </row>
    <row r="34" spans="2:6" ht="40" customHeight="1" x14ac:dyDescent="0.3">
      <c r="B34" s="149"/>
      <c r="C34" s="325" t="s">
        <v>1067</v>
      </c>
      <c r="D34" s="325"/>
      <c r="E34" s="325"/>
      <c r="F34" s="325"/>
    </row>
    <row r="35" spans="2:6" ht="26" x14ac:dyDescent="0.3">
      <c r="B35" s="141" t="s">
        <v>88</v>
      </c>
      <c r="C35" s="142">
        <v>0.26099313155600928</v>
      </c>
      <c r="D35" s="144">
        <v>1.0732440289047795E-2</v>
      </c>
      <c r="E35" s="143">
        <v>-2.4306854282748749E-3</v>
      </c>
      <c r="F35" s="144">
        <v>5.406515137796942E-3</v>
      </c>
    </row>
    <row r="36" spans="2:6" ht="26" x14ac:dyDescent="0.3">
      <c r="B36" s="141" t="s">
        <v>89</v>
      </c>
      <c r="C36" s="142">
        <v>0.43590959209718794</v>
      </c>
      <c r="D36" s="144">
        <v>6.0469916317176242E-3</v>
      </c>
      <c r="E36" s="143">
        <v>3.7257504549161768E-2</v>
      </c>
      <c r="F36" s="144">
        <v>4.9092717095159874E-3</v>
      </c>
    </row>
    <row r="37" spans="2:6" ht="26" x14ac:dyDescent="0.3">
      <c r="B37" s="141" t="s">
        <v>90</v>
      </c>
      <c r="C37" s="142">
        <v>0.54504032823263238</v>
      </c>
      <c r="D37" s="144">
        <v>5.0544292692408233E-3</v>
      </c>
      <c r="E37" s="143">
        <v>-5.88572395551085E-2</v>
      </c>
      <c r="F37" s="144">
        <v>4.7518247077440387E-3</v>
      </c>
    </row>
    <row r="38" spans="2:6" ht="26" x14ac:dyDescent="0.3">
      <c r="B38" s="141" t="s">
        <v>91</v>
      </c>
      <c r="C38" s="142">
        <v>0.44903938607463062</v>
      </c>
      <c r="D38" s="144">
        <v>1.9829796718775217E-2</v>
      </c>
      <c r="E38" s="143">
        <v>1.7361889965350867E-2</v>
      </c>
      <c r="F38" s="144">
        <v>1.7692670361585901E-2</v>
      </c>
    </row>
    <row r="39" spans="2:6" ht="26" x14ac:dyDescent="0.3">
      <c r="B39" s="141" t="s">
        <v>92</v>
      </c>
      <c r="C39" s="142">
        <v>0.55722283300746134</v>
      </c>
      <c r="D39" s="144">
        <v>5.5022267210326214E-3</v>
      </c>
      <c r="E39" s="143">
        <v>-2.540949078450784E-2</v>
      </c>
      <c r="F39" s="144">
        <v>4.2466042435023305E-3</v>
      </c>
    </row>
    <row r="40" spans="2:6" ht="26" x14ac:dyDescent="0.3">
      <c r="B40" s="141" t="s">
        <v>93</v>
      </c>
      <c r="C40" s="142">
        <v>0.40398478708803875</v>
      </c>
      <c r="D40" s="144">
        <v>8.5413937003187557E-3</v>
      </c>
      <c r="E40" s="143">
        <v>8.8979488953268029E-2</v>
      </c>
      <c r="F40" s="144">
        <v>7.3625430626471089E-3</v>
      </c>
    </row>
    <row r="41" spans="2:6" ht="27" thickBot="1" x14ac:dyDescent="0.35">
      <c r="B41" s="150" t="s">
        <v>94</v>
      </c>
      <c r="C41" s="151">
        <v>0.39396638653359684</v>
      </c>
      <c r="D41" s="152">
        <v>1.4730196254811478E-2</v>
      </c>
      <c r="E41" s="153">
        <v>9.6004981209782208E-4</v>
      </c>
      <c r="F41" s="152">
        <v>1.0862025585233394E-2</v>
      </c>
    </row>
    <row r="42" spans="2:6" ht="26" customHeight="1" thickTop="1" x14ac:dyDescent="0.2"/>
    <row r="43" spans="2:6" ht="26" customHeight="1" x14ac:dyDescent="0.3">
      <c r="B43" s="141" t="s">
        <v>39</v>
      </c>
    </row>
    <row r="44" spans="2:6" ht="26" customHeight="1" x14ac:dyDescent="0.3">
      <c r="B44" s="141" t="s">
        <v>40</v>
      </c>
    </row>
    <row r="45" spans="2:6" ht="26" customHeight="1" x14ac:dyDescent="0.2"/>
    <row r="46" spans="2:6" ht="26" customHeight="1" x14ac:dyDescent="0.2"/>
    <row r="47" spans="2:6" ht="26" customHeight="1" x14ac:dyDescent="0.2"/>
    <row r="48" spans="2:6" ht="26" customHeight="1" x14ac:dyDescent="0.2"/>
    <row r="49" ht="26" customHeight="1" x14ac:dyDescent="0.2"/>
    <row r="50" ht="26" customHeight="1" x14ac:dyDescent="0.2"/>
    <row r="51" ht="26" customHeight="1" x14ac:dyDescent="0.2"/>
    <row r="52" ht="26" customHeight="1" x14ac:dyDescent="0.2"/>
    <row r="53" ht="26" customHeight="1" x14ac:dyDescent="0.2"/>
  </sheetData>
  <mergeCells count="2">
    <mergeCell ref="C3:F3"/>
    <mergeCell ref="C34:F34"/>
  </mergeCells>
  <phoneticPr fontId="101" type="noConversion"/>
  <pageMargins left="0.75" right="0.75" top="1" bottom="1" header="0.5" footer="0.5"/>
  <pageSetup scale="56" orientation="portrait" horizontalDpi="4294967292" verticalDpi="4294967292"/>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31315-2CF7-4E06-82A1-B8AF2A84AD4E}">
  <dimension ref="A2:L91"/>
  <sheetViews>
    <sheetView workbookViewId="0">
      <selection activeCell="D21" activeCellId="1" sqref="B47 D21"/>
    </sheetView>
  </sheetViews>
  <sheetFormatPr baseColWidth="10" defaultColWidth="10.6640625" defaultRowHeight="16" x14ac:dyDescent="0.2"/>
  <cols>
    <col min="1" max="1" width="19" style="179" customWidth="1"/>
    <col min="3" max="3" width="10.6640625" style="162"/>
  </cols>
  <sheetData>
    <row r="2" spans="1:12" x14ac:dyDescent="0.2">
      <c r="E2" t="str">
        <f t="shared" ref="E2:E45" si="0">IF(D2&lt;0,-D2,"")</f>
        <v/>
      </c>
    </row>
    <row r="3" spans="1:12" x14ac:dyDescent="0.2">
      <c r="A3"/>
      <c r="E3" t="str">
        <f t="shared" si="0"/>
        <v/>
      </c>
    </row>
    <row r="4" spans="1:12" ht="20" x14ac:dyDescent="0.2">
      <c r="A4" s="180"/>
      <c r="E4" t="str">
        <f t="shared" si="0"/>
        <v/>
      </c>
      <c r="F4">
        <f>+D4</f>
        <v>0</v>
      </c>
    </row>
    <row r="5" spans="1:12" x14ac:dyDescent="0.2">
      <c r="A5" s="181"/>
      <c r="C5" s="162" t="s">
        <v>48</v>
      </c>
      <c r="D5" t="s">
        <v>49</v>
      </c>
      <c r="E5" t="str">
        <f t="shared" si="0"/>
        <v/>
      </c>
      <c r="J5" t="s">
        <v>48</v>
      </c>
      <c r="K5" t="s">
        <v>50</v>
      </c>
      <c r="L5" t="s">
        <v>51</v>
      </c>
    </row>
    <row r="6" spans="1:12" x14ac:dyDescent="0.2">
      <c r="A6" s="181"/>
      <c r="B6" t="s">
        <v>52</v>
      </c>
      <c r="C6" s="162" t="s">
        <v>53</v>
      </c>
      <c r="D6" t="s">
        <v>54</v>
      </c>
      <c r="E6" t="str">
        <f t="shared" si="0"/>
        <v/>
      </c>
      <c r="F6" t="str">
        <f>+D6</f>
        <v>Billion current US$</v>
      </c>
      <c r="J6" t="s">
        <v>55</v>
      </c>
      <c r="K6" t="s">
        <v>56</v>
      </c>
      <c r="L6" t="s">
        <v>57</v>
      </c>
    </row>
    <row r="7" spans="1:12" x14ac:dyDescent="0.2">
      <c r="A7" s="181"/>
      <c r="D7" t="s">
        <v>58</v>
      </c>
      <c r="E7" t="str">
        <f t="shared" si="0"/>
        <v/>
      </c>
    </row>
    <row r="8" spans="1:12" x14ac:dyDescent="0.2">
      <c r="A8" s="181"/>
      <c r="E8" t="str">
        <f t="shared" si="0"/>
        <v/>
      </c>
    </row>
    <row r="9" spans="1:12" x14ac:dyDescent="0.2">
      <c r="A9" s="182" t="s">
        <v>59</v>
      </c>
      <c r="B9" s="162">
        <f t="shared" ref="B9:B72" si="1">+K9-L9</f>
        <v>-0.1086098220048034</v>
      </c>
      <c r="C9" s="183">
        <v>0.29682183632835152</v>
      </c>
      <c r="D9">
        <v>-11.223955605361816</v>
      </c>
      <c r="E9">
        <f t="shared" si="0"/>
        <v>11.223955605361816</v>
      </c>
      <c r="J9">
        <v>0.35986511293798373</v>
      </c>
      <c r="K9">
        <v>0.27383940346897767</v>
      </c>
      <c r="L9">
        <v>0.38244922547378107</v>
      </c>
    </row>
    <row r="10" spans="1:12" x14ac:dyDescent="0.2">
      <c r="A10" s="182" t="s">
        <v>60</v>
      </c>
      <c r="B10" s="162">
        <f t="shared" si="1"/>
        <v>-7.6045618288795191E-2</v>
      </c>
      <c r="C10" s="183">
        <v>0.1771303557511523</v>
      </c>
      <c r="D10">
        <v>-2.5981950816013484</v>
      </c>
      <c r="E10">
        <f t="shared" si="0"/>
        <v>2.5981950816013484</v>
      </c>
      <c r="J10">
        <v>0.38573161702393371</v>
      </c>
      <c r="K10">
        <v>0.33058399232200741</v>
      </c>
      <c r="L10">
        <v>0.40662961061080261</v>
      </c>
    </row>
    <row r="11" spans="1:12" x14ac:dyDescent="0.2">
      <c r="A11" s="182" t="s">
        <v>61</v>
      </c>
      <c r="B11" s="162">
        <f t="shared" si="1"/>
        <v>0.32865438237295319</v>
      </c>
      <c r="C11" s="183">
        <v>0.34611388196176218</v>
      </c>
      <c r="D11">
        <v>30.089596637272944</v>
      </c>
      <c r="E11" t="str">
        <f t="shared" si="0"/>
        <v/>
      </c>
      <c r="J11">
        <v>0.23305888899623428</v>
      </c>
      <c r="K11">
        <v>0.51265902111925798</v>
      </c>
      <c r="L11">
        <v>0.18400463874630477</v>
      </c>
    </row>
    <row r="12" spans="1:12" x14ac:dyDescent="0.2">
      <c r="A12" s="182" t="s">
        <v>62</v>
      </c>
      <c r="B12" s="162">
        <f t="shared" si="1"/>
        <v>-1.9869865427870725E-2</v>
      </c>
      <c r="C12" s="183">
        <v>0.15479746660886656</v>
      </c>
      <c r="D12">
        <v>-0.19845199904374233</v>
      </c>
      <c r="E12">
        <f t="shared" si="0"/>
        <v>0.19845199904374233</v>
      </c>
      <c r="F12">
        <f>+D12</f>
        <v>-0.19845199904374233</v>
      </c>
      <c r="J12">
        <v>1.0076535203150763</v>
      </c>
      <c r="K12">
        <v>0.99074432261467493</v>
      </c>
      <c r="L12">
        <v>1.0106141880425457</v>
      </c>
    </row>
    <row r="13" spans="1:12" x14ac:dyDescent="0.2">
      <c r="A13" s="182" t="s">
        <v>63</v>
      </c>
      <c r="B13" s="162">
        <f t="shared" si="1"/>
        <v>0.24765288533753682</v>
      </c>
      <c r="C13" s="183">
        <v>0.19987578983562221</v>
      </c>
      <c r="D13">
        <v>5.6664744803053289</v>
      </c>
      <c r="E13" t="str">
        <f t="shared" si="0"/>
        <v/>
      </c>
      <c r="J13">
        <v>0.62169699268833523</v>
      </c>
      <c r="K13">
        <v>0.76443329218162037</v>
      </c>
      <c r="L13">
        <v>0.51678040684408355</v>
      </c>
    </row>
    <row r="14" spans="1:12" x14ac:dyDescent="0.2">
      <c r="A14" s="182" t="s">
        <v>64</v>
      </c>
      <c r="B14" s="162">
        <f t="shared" si="1"/>
        <v>-0.38993382231063595</v>
      </c>
      <c r="C14" s="183">
        <v>0.14950708919067349</v>
      </c>
      <c r="D14">
        <v>-8.8754603396234497</v>
      </c>
      <c r="E14">
        <f t="shared" si="0"/>
        <v>8.8754603396234497</v>
      </c>
      <c r="J14">
        <v>0.52437213243531344</v>
      </c>
      <c r="K14">
        <v>0.22447139293998325</v>
      </c>
      <c r="L14">
        <v>0.6144052152506192</v>
      </c>
    </row>
    <row r="15" spans="1:12" x14ac:dyDescent="0.2">
      <c r="A15" s="182" t="s">
        <v>65</v>
      </c>
      <c r="B15" s="162">
        <f t="shared" si="1"/>
        <v>-0.10204765516389919</v>
      </c>
      <c r="C15" s="183">
        <v>0.11534321054777766</v>
      </c>
      <c r="D15">
        <v>-0.32856767888762328</v>
      </c>
      <c r="E15">
        <f t="shared" si="0"/>
        <v>0.32856767888762328</v>
      </c>
      <c r="J15">
        <v>0.51266863641431581</v>
      </c>
      <c r="K15">
        <v>0.45190986584988918</v>
      </c>
      <c r="L15">
        <v>0.55395752101378837</v>
      </c>
    </row>
    <row r="16" spans="1:12" x14ac:dyDescent="0.2">
      <c r="A16" s="182" t="s">
        <v>66</v>
      </c>
      <c r="B16" s="162">
        <f t="shared" si="1"/>
        <v>-9.2808453146976388E-2</v>
      </c>
      <c r="C16" s="183">
        <v>0.20095461174702786</v>
      </c>
      <c r="D16">
        <v>-1.516413766275523</v>
      </c>
      <c r="E16">
        <f t="shared" si="0"/>
        <v>1.516413766275523</v>
      </c>
      <c r="J16">
        <v>0.33261304168871642</v>
      </c>
      <c r="K16">
        <v>0.25990349075974173</v>
      </c>
      <c r="L16">
        <v>0.35271194390671812</v>
      </c>
    </row>
    <row r="17" spans="1:12" x14ac:dyDescent="0.2">
      <c r="A17" s="182" t="s">
        <v>67</v>
      </c>
      <c r="B17" s="162">
        <f t="shared" si="1"/>
        <v>-9.9036674639157996E-3</v>
      </c>
      <c r="C17" s="183">
        <v>0.27138098390108983</v>
      </c>
      <c r="D17">
        <v>-1.5189718912435666</v>
      </c>
      <c r="E17">
        <f t="shared" si="0"/>
        <v>1.5189718912435666</v>
      </c>
      <c r="J17">
        <v>0.21535775015018682</v>
      </c>
      <c r="K17">
        <v>0.2071972615008727</v>
      </c>
      <c r="L17">
        <v>0.2171009289647885</v>
      </c>
    </row>
    <row r="18" spans="1:12" x14ac:dyDescent="0.2">
      <c r="A18" s="182" t="s">
        <v>68</v>
      </c>
      <c r="B18" s="162">
        <f t="shared" si="1"/>
        <v>-0.33284350181053035</v>
      </c>
      <c r="C18" s="183">
        <v>0.10568882329112707</v>
      </c>
      <c r="D18">
        <v>-77.889952006640314</v>
      </c>
      <c r="E18">
        <f t="shared" si="0"/>
        <v>77.889952006640314</v>
      </c>
      <c r="J18">
        <v>0.45220474547375394</v>
      </c>
      <c r="K18">
        <v>0.18304850872360104</v>
      </c>
      <c r="L18">
        <v>0.51589201053413136</v>
      </c>
    </row>
    <row r="19" spans="1:12" x14ac:dyDescent="0.2">
      <c r="A19" s="182" t="s">
        <v>69</v>
      </c>
      <c r="B19" s="162">
        <f t="shared" si="1"/>
        <v>-0.5847857443643758</v>
      </c>
      <c r="C19" s="183">
        <v>0.18641603978549989</v>
      </c>
      <c r="D19">
        <v>-2.4530738535975614</v>
      </c>
      <c r="E19">
        <f t="shared" si="0"/>
        <v>2.4530738535975614</v>
      </c>
      <c r="J19">
        <v>0.81636062215561511</v>
      </c>
      <c r="K19">
        <v>0.32015467353035559</v>
      </c>
      <c r="L19">
        <v>0.90494041789473145</v>
      </c>
    </row>
    <row r="20" spans="1:12" x14ac:dyDescent="0.2">
      <c r="A20" s="182" t="s">
        <v>70</v>
      </c>
      <c r="B20" s="162">
        <f t="shared" si="1"/>
        <v>1.7949374184903277E-2</v>
      </c>
      <c r="C20" s="183">
        <v>0.10626839819341541</v>
      </c>
      <c r="D20">
        <v>0.28410621149757276</v>
      </c>
      <c r="E20" t="str">
        <f t="shared" si="0"/>
        <v/>
      </c>
      <c r="J20">
        <v>0.60422536243108271</v>
      </c>
      <c r="K20">
        <v>0.61386905762305399</v>
      </c>
      <c r="L20">
        <v>0.59591968343815072</v>
      </c>
    </row>
    <row r="21" spans="1:12" x14ac:dyDescent="0.2">
      <c r="A21" s="182" t="s">
        <v>71</v>
      </c>
      <c r="B21" s="162">
        <f t="shared" si="1"/>
        <v>-0.67278905551607149</v>
      </c>
      <c r="C21" s="183">
        <v>0.18534366223782692</v>
      </c>
      <c r="D21">
        <v>-0.95233244060805888</v>
      </c>
      <c r="E21">
        <f t="shared" si="0"/>
        <v>0.95233244060805888</v>
      </c>
      <c r="J21">
        <v>0.41910792740626918</v>
      </c>
      <c r="K21">
        <v>-6.7952586167860679E-2</v>
      </c>
      <c r="L21">
        <v>0.60483646934821078</v>
      </c>
    </row>
    <row r="22" spans="1:12" x14ac:dyDescent="0.2">
      <c r="A22" s="182" t="s">
        <v>72</v>
      </c>
      <c r="B22" s="162">
        <f t="shared" si="1"/>
        <v>-8.8904395832592908E-2</v>
      </c>
      <c r="C22" s="183">
        <v>0.16576042245572675</v>
      </c>
      <c r="D22">
        <v>-1.0208621337891248</v>
      </c>
      <c r="E22">
        <f t="shared" si="0"/>
        <v>1.0208621337891248</v>
      </c>
      <c r="J22">
        <v>0.58530208289956809</v>
      </c>
      <c r="K22">
        <v>0.507499525346497</v>
      </c>
      <c r="L22">
        <v>0.59640392117908991</v>
      </c>
    </row>
    <row r="23" spans="1:12" x14ac:dyDescent="0.2">
      <c r="A23" s="182" t="s">
        <v>73</v>
      </c>
      <c r="B23" s="162">
        <f t="shared" si="1"/>
        <v>-0.32182155346481311</v>
      </c>
      <c r="C23" s="183">
        <v>0.17596888878420774</v>
      </c>
      <c r="D23">
        <v>-26.164032260372608</v>
      </c>
      <c r="E23">
        <f t="shared" si="0"/>
        <v>26.164032260372608</v>
      </c>
      <c r="F23">
        <f>+D23</f>
        <v>-26.164032260372608</v>
      </c>
      <c r="J23">
        <v>0.43094579515647402</v>
      </c>
      <c r="K23">
        <v>0.16233602672515596</v>
      </c>
      <c r="L23">
        <v>0.48415758018996907</v>
      </c>
    </row>
    <row r="24" spans="1:12" x14ac:dyDescent="0.2">
      <c r="A24" s="182" t="s">
        <v>74</v>
      </c>
      <c r="B24" s="162">
        <f t="shared" si="1"/>
        <v>-0.19931877622856967</v>
      </c>
      <c r="C24" s="183">
        <v>0.26194231763861364</v>
      </c>
      <c r="D24">
        <v>-26.952295997908244</v>
      </c>
      <c r="E24">
        <f t="shared" si="0"/>
        <v>26.952295997908244</v>
      </c>
      <c r="F24">
        <f>+D24</f>
        <v>-26.952295997908244</v>
      </c>
      <c r="J24">
        <v>0.41884260770852871</v>
      </c>
      <c r="K24">
        <v>0.23732566147384185</v>
      </c>
      <c r="L24">
        <v>0.43664443770241151</v>
      </c>
    </row>
    <row r="25" spans="1:12" x14ac:dyDescent="0.2">
      <c r="A25" s="182" t="s">
        <v>75</v>
      </c>
      <c r="B25" s="162">
        <f t="shared" si="1"/>
        <v>-0.66081802291731506</v>
      </c>
      <c r="C25" s="183">
        <v>0.18360409812068557</v>
      </c>
      <c r="D25">
        <v>-42.29434220769339</v>
      </c>
      <c r="E25">
        <f t="shared" si="0"/>
        <v>42.29434220769339</v>
      </c>
      <c r="J25">
        <v>0.59857470740953445</v>
      </c>
      <c r="K25">
        <v>3.9749361886952154E-2</v>
      </c>
      <c r="L25">
        <v>0.70056738480426717</v>
      </c>
    </row>
    <row r="26" spans="1:12" x14ac:dyDescent="0.2">
      <c r="A26" s="181" t="s">
        <v>76</v>
      </c>
      <c r="B26" s="162">
        <f t="shared" si="1"/>
        <v>-5.2705400951592096E-2</v>
      </c>
      <c r="C26" s="183">
        <v>0.10296717318914152</v>
      </c>
      <c r="D26">
        <v>-0.15402557979616138</v>
      </c>
      <c r="E26">
        <f t="shared" si="0"/>
        <v>0.15402557979616138</v>
      </c>
      <c r="F26">
        <f>+D26</f>
        <v>-0.15402557979616138</v>
      </c>
      <c r="J26">
        <v>0.4548799812563365</v>
      </c>
      <c r="K26">
        <v>0.41891257424263328</v>
      </c>
      <c r="L26">
        <v>0.47161797519422538</v>
      </c>
    </row>
    <row r="27" spans="1:12" x14ac:dyDescent="0.2">
      <c r="A27" s="181" t="s">
        <v>77</v>
      </c>
      <c r="B27" s="162">
        <f t="shared" si="1"/>
        <v>-2.0707476994499849</v>
      </c>
      <c r="C27" s="183">
        <v>0.11500632352983997</v>
      </c>
      <c r="D27">
        <v>-67.003957759307255</v>
      </c>
      <c r="E27">
        <f t="shared" si="0"/>
        <v>67.003957759307255</v>
      </c>
      <c r="J27">
        <v>2.3179694326877476</v>
      </c>
      <c r="K27">
        <v>0.72504257375615577</v>
      </c>
      <c r="L27">
        <v>2.7957902732061406</v>
      </c>
    </row>
    <row r="28" spans="1:12" x14ac:dyDescent="0.2">
      <c r="A28" s="181" t="s">
        <v>78</v>
      </c>
      <c r="B28" s="162">
        <f t="shared" si="1"/>
        <v>-9.9484291287826543E-2</v>
      </c>
      <c r="C28" s="183">
        <v>0.18235080869942946</v>
      </c>
      <c r="D28">
        <v>-0.91247047097520007</v>
      </c>
      <c r="E28">
        <f t="shared" si="0"/>
        <v>0.91247047097520007</v>
      </c>
      <c r="J28">
        <v>0.76342747942908895</v>
      </c>
      <c r="K28">
        <v>0.67991169977924948</v>
      </c>
      <c r="L28">
        <v>0.77939599106707602</v>
      </c>
    </row>
    <row r="29" spans="1:12" x14ac:dyDescent="0.2">
      <c r="A29" s="181" t="s">
        <v>79</v>
      </c>
      <c r="B29" s="162">
        <f t="shared" si="1"/>
        <v>-0.58518387397081739</v>
      </c>
      <c r="C29" s="183">
        <v>0.22304226581791881</v>
      </c>
      <c r="D29">
        <v>-19.425534559297006</v>
      </c>
      <c r="E29">
        <f t="shared" si="0"/>
        <v>19.425534559297006</v>
      </c>
      <c r="F29">
        <f>+D29</f>
        <v>-19.425534559297006</v>
      </c>
      <c r="J29">
        <v>0.63204211939456467</v>
      </c>
      <c r="K29">
        <v>0.2081320757956302</v>
      </c>
      <c r="L29">
        <v>0.79331594976644759</v>
      </c>
    </row>
    <row r="30" spans="1:12" x14ac:dyDescent="0.2">
      <c r="A30" s="181" t="s">
        <v>80</v>
      </c>
      <c r="B30" s="162">
        <f t="shared" si="1"/>
        <v>-0.46017901557158786</v>
      </c>
      <c r="C30" s="183">
        <v>0.10004109953339942</v>
      </c>
      <c r="D30">
        <v>-18.035813230968905</v>
      </c>
      <c r="E30">
        <f t="shared" si="0"/>
        <v>18.035813230968905</v>
      </c>
      <c r="J30">
        <v>0.79203427559300121</v>
      </c>
      <c r="K30">
        <v>0.49458294133053354</v>
      </c>
      <c r="L30">
        <v>0.9547619569021214</v>
      </c>
    </row>
    <row r="31" spans="1:12" x14ac:dyDescent="0.2">
      <c r="A31" s="181" t="s">
        <v>81</v>
      </c>
      <c r="B31" s="162">
        <f t="shared" si="1"/>
        <v>-0.11804125253266384</v>
      </c>
      <c r="C31" s="183">
        <v>0.23389494144374526</v>
      </c>
      <c r="D31">
        <v>-1.5481882490761061</v>
      </c>
      <c r="E31">
        <f t="shared" si="0"/>
        <v>1.5481882490761061</v>
      </c>
      <c r="J31">
        <v>0.45898248483094545</v>
      </c>
      <c r="K31">
        <v>0.36763705254070139</v>
      </c>
      <c r="L31">
        <v>0.48567830507336524</v>
      </c>
    </row>
    <row r="32" spans="1:12" x14ac:dyDescent="0.2">
      <c r="A32" s="181" t="s">
        <v>82</v>
      </c>
      <c r="B32" s="162">
        <f t="shared" si="1"/>
        <v>4.7377696157491322E-2</v>
      </c>
      <c r="C32" s="183">
        <v>0.25136691949526291</v>
      </c>
      <c r="D32">
        <v>0.45485932595201106</v>
      </c>
      <c r="E32" t="str">
        <f t="shared" si="0"/>
        <v/>
      </c>
      <c r="J32">
        <v>0.546278965386233</v>
      </c>
      <c r="K32">
        <v>0.57224436371630738</v>
      </c>
      <c r="L32">
        <v>0.52486666755881606</v>
      </c>
    </row>
    <row r="33" spans="1:12" x14ac:dyDescent="0.2">
      <c r="A33" s="181" t="s">
        <v>83</v>
      </c>
      <c r="B33" s="162">
        <f t="shared" si="1"/>
        <v>0.11628062983663115</v>
      </c>
      <c r="C33" s="183">
        <v>0.18430597322014902</v>
      </c>
      <c r="D33">
        <v>0.46379054198845515</v>
      </c>
      <c r="E33" t="str">
        <f t="shared" si="0"/>
        <v/>
      </c>
      <c r="J33">
        <v>0.22872131230765103</v>
      </c>
      <c r="K33">
        <v>0.31396441219878563</v>
      </c>
      <c r="L33">
        <v>0.19768378236215448</v>
      </c>
    </row>
    <row r="34" spans="1:12" x14ac:dyDescent="0.2">
      <c r="A34" s="181" t="s">
        <v>84</v>
      </c>
      <c r="B34" s="162">
        <f t="shared" si="1"/>
        <v>-0.20111261876675152</v>
      </c>
      <c r="C34" s="183">
        <v>0.17854513612704259</v>
      </c>
      <c r="D34">
        <v>-17.010492793220834</v>
      </c>
      <c r="E34">
        <f t="shared" si="0"/>
        <v>17.010492793220834</v>
      </c>
      <c r="J34">
        <v>0.40428538787668511</v>
      </c>
      <c r="K34">
        <v>0.24643753940062663</v>
      </c>
      <c r="L34">
        <v>0.44755015816737814</v>
      </c>
    </row>
    <row r="35" spans="1:12" x14ac:dyDescent="0.2">
      <c r="A35" s="181" t="s">
        <v>85</v>
      </c>
      <c r="B35" s="162">
        <f t="shared" si="1"/>
        <v>0.21180430005290674</v>
      </c>
      <c r="C35" s="183">
        <v>0.23240677496786705</v>
      </c>
      <c r="D35">
        <v>9.6083563947268509</v>
      </c>
      <c r="E35" t="str">
        <f t="shared" si="0"/>
        <v/>
      </c>
      <c r="J35">
        <v>0.38626088690911503</v>
      </c>
      <c r="K35">
        <v>0.53949704245493946</v>
      </c>
      <c r="L35">
        <v>0.32769274240203272</v>
      </c>
    </row>
    <row r="36" spans="1:12" x14ac:dyDescent="0.2">
      <c r="A36" s="181" t="s">
        <v>86</v>
      </c>
      <c r="B36" s="162">
        <f t="shared" si="1"/>
        <v>-0.783180996732881</v>
      </c>
      <c r="C36" s="183">
        <v>5.7737739505824968E-2</v>
      </c>
      <c r="D36">
        <v>-6.5448277782474689</v>
      </c>
      <c r="E36">
        <f t="shared" si="0"/>
        <v>6.5448277782474689</v>
      </c>
      <c r="J36">
        <v>1.1786568376604671</v>
      </c>
      <c r="K36">
        <v>0.43176052765093853</v>
      </c>
      <c r="L36">
        <v>1.2149415243838195</v>
      </c>
    </row>
    <row r="37" spans="1:12" x14ac:dyDescent="0.2">
      <c r="A37" s="181" t="s">
        <v>87</v>
      </c>
      <c r="B37" s="162">
        <f t="shared" si="1"/>
        <v>-0.22486873438721416</v>
      </c>
      <c r="C37" s="183">
        <v>0.16514206638750611</v>
      </c>
      <c r="D37">
        <v>-63.111386627620902</v>
      </c>
      <c r="E37">
        <f t="shared" si="0"/>
        <v>63.111386627620902</v>
      </c>
      <c r="J37">
        <v>0.41977482452487414</v>
      </c>
      <c r="K37">
        <v>0.25723407405999843</v>
      </c>
      <c r="L37">
        <v>0.48210280844721259</v>
      </c>
    </row>
    <row r="38" spans="1:12" x14ac:dyDescent="0.2">
      <c r="A38" s="181" t="s">
        <v>20</v>
      </c>
      <c r="B38" s="162">
        <f t="shared" si="1"/>
        <v>-3.2484373729074534E-2</v>
      </c>
      <c r="C38" s="183">
        <v>0.21434974303175788</v>
      </c>
      <c r="D38">
        <v>-17.51248829921272</v>
      </c>
      <c r="E38">
        <f t="shared" si="0"/>
        <v>17.51248829921272</v>
      </c>
      <c r="J38">
        <v>0.31301581156556391</v>
      </c>
      <c r="K38">
        <v>0.28343272646330486</v>
      </c>
      <c r="L38">
        <v>0.3159171001923794</v>
      </c>
    </row>
    <row r="39" spans="1:12" x14ac:dyDescent="0.2">
      <c r="A39" s="182" t="s">
        <v>88</v>
      </c>
      <c r="B39" s="162">
        <f t="shared" si="1"/>
        <v>-0.13714177412495238</v>
      </c>
      <c r="C39" s="183">
        <v>0.19512114040962047</v>
      </c>
      <c r="D39">
        <v>-14.269424226903311</v>
      </c>
      <c r="E39">
        <f t="shared" si="0"/>
        <v>14.269424226903311</v>
      </c>
      <c r="J39">
        <v>0.40116486198248541</v>
      </c>
      <c r="K39">
        <v>0.28488946288839928</v>
      </c>
      <c r="L39">
        <v>0.42203123701335166</v>
      </c>
    </row>
    <row r="40" spans="1:12" x14ac:dyDescent="0.2">
      <c r="A40" s="181" t="s">
        <v>89</v>
      </c>
      <c r="B40" s="162">
        <f t="shared" si="1"/>
        <v>0.18239284894938212</v>
      </c>
      <c r="C40" s="183">
        <v>0.20396568806595239</v>
      </c>
      <c r="D40">
        <v>34.40311206885427</v>
      </c>
      <c r="E40" t="str">
        <f t="shared" si="0"/>
        <v/>
      </c>
      <c r="J40">
        <v>0.6894883048234598</v>
      </c>
      <c r="K40">
        <v>0.86041477550450374</v>
      </c>
      <c r="L40">
        <v>0.67802192655512161</v>
      </c>
    </row>
    <row r="41" spans="1:12" x14ac:dyDescent="0.2">
      <c r="A41" s="181" t="s">
        <v>90</v>
      </c>
      <c r="B41" s="162">
        <f t="shared" si="1"/>
        <v>-0.61900209573618492</v>
      </c>
      <c r="C41" s="183">
        <v>0.29059680575582675</v>
      </c>
      <c r="D41">
        <v>-7.0544040401930346</v>
      </c>
      <c r="E41">
        <f t="shared" si="0"/>
        <v>7.0544040401930346</v>
      </c>
      <c r="J41">
        <v>1.0817835759803136</v>
      </c>
      <c r="K41">
        <v>0.59300746775288526</v>
      </c>
      <c r="L41">
        <v>1.2120095634890702</v>
      </c>
    </row>
    <row r="42" spans="1:12" x14ac:dyDescent="0.2">
      <c r="A42" s="181" t="s">
        <v>91</v>
      </c>
      <c r="B42" s="162">
        <f t="shared" si="1"/>
        <v>-0.30070432254682034</v>
      </c>
      <c r="C42" s="183">
        <v>0.1165985538315733</v>
      </c>
      <c r="D42">
        <v>-0.56956993229743369</v>
      </c>
      <c r="E42">
        <f t="shared" si="0"/>
        <v>0.56956993229743369</v>
      </c>
      <c r="J42">
        <v>0.84460673307568312</v>
      </c>
      <c r="K42">
        <v>0.58033898305084741</v>
      </c>
      <c r="L42">
        <v>0.88104330559766775</v>
      </c>
    </row>
    <row r="43" spans="1:12" x14ac:dyDescent="0.2">
      <c r="A43" s="181" t="s">
        <v>92</v>
      </c>
      <c r="B43" s="162">
        <f t="shared" si="1"/>
        <v>-0.87057248977103807</v>
      </c>
      <c r="C43" s="183">
        <v>9.9375912586799398E-2</v>
      </c>
      <c r="D43">
        <v>-18.323538919036906</v>
      </c>
      <c r="E43">
        <f t="shared" si="0"/>
        <v>18.323538919036906</v>
      </c>
      <c r="J43">
        <v>1.1804668339549873</v>
      </c>
      <c r="K43">
        <v>0.36740237691001698</v>
      </c>
      <c r="L43">
        <v>1.2379748666810551</v>
      </c>
    </row>
    <row r="44" spans="1:12" x14ac:dyDescent="0.2">
      <c r="A44" s="181" t="s">
        <v>93</v>
      </c>
      <c r="B44" s="162">
        <f t="shared" si="1"/>
        <v>-5.8290117453285384E-2</v>
      </c>
      <c r="C44" s="183">
        <v>0.14496428366386327</v>
      </c>
      <c r="D44">
        <v>-3.7750293372023975</v>
      </c>
      <c r="E44">
        <f t="shared" si="0"/>
        <v>3.7750293372023975</v>
      </c>
      <c r="J44">
        <v>0.62204444586734098</v>
      </c>
      <c r="K44">
        <v>0.57186108637577915</v>
      </c>
      <c r="L44">
        <v>0.63015120382906453</v>
      </c>
    </row>
    <row r="45" spans="1:12" x14ac:dyDescent="0.2">
      <c r="A45" s="181" t="s">
        <v>94</v>
      </c>
      <c r="B45" s="162">
        <f t="shared" si="1"/>
        <v>-0.66700704818591872</v>
      </c>
      <c r="C45" s="183">
        <v>0.24568487670387729</v>
      </c>
      <c r="D45">
        <v>-18.668384368823393</v>
      </c>
      <c r="E45">
        <f t="shared" si="0"/>
        <v>18.668384368823393</v>
      </c>
      <c r="J45">
        <v>0.78720845080042035</v>
      </c>
      <c r="K45">
        <v>0.31238725195429945</v>
      </c>
      <c r="L45">
        <v>0.97939430014021822</v>
      </c>
    </row>
    <row r="46" spans="1:12" x14ac:dyDescent="0.2">
      <c r="A46" s="182" t="s">
        <v>95</v>
      </c>
      <c r="B46" s="162">
        <f t="shared" si="1"/>
        <v>0.2766520914996401</v>
      </c>
      <c r="C46" s="183">
        <v>0.18742426983704405</v>
      </c>
      <c r="D46">
        <v>13.106870602869716</v>
      </c>
      <c r="E46">
        <f>+D46</f>
        <v>13.106870602869716</v>
      </c>
      <c r="J46">
        <v>0.48185631506037491</v>
      </c>
      <c r="K46">
        <v>0.67980103327038299</v>
      </c>
      <c r="L46">
        <v>0.4031489417707429</v>
      </c>
    </row>
    <row r="47" spans="1:12" x14ac:dyDescent="0.2">
      <c r="A47" s="182" t="s">
        <v>96</v>
      </c>
      <c r="B47" s="162">
        <f t="shared" si="1"/>
        <v>7.3154855390908962</v>
      </c>
      <c r="C47" s="183">
        <v>4.3730990037364761E-2</v>
      </c>
      <c r="D47">
        <v>106.3289638729139</v>
      </c>
      <c r="E47">
        <f t="shared" ref="E47:E88" si="2">+D47</f>
        <v>106.3289638729139</v>
      </c>
      <c r="J47">
        <v>2.4170053053193823</v>
      </c>
      <c r="K47">
        <v>7.9996490577609283</v>
      </c>
      <c r="L47">
        <v>0.68416351867003244</v>
      </c>
    </row>
    <row r="48" spans="1:12" x14ac:dyDescent="0.2">
      <c r="A48" s="181" t="s">
        <v>37</v>
      </c>
      <c r="B48" s="162">
        <f t="shared" si="1"/>
        <v>3.0790748312803982</v>
      </c>
      <c r="C48" s="162">
        <v>0.08</v>
      </c>
      <c r="D48">
        <v>58.152724672949248</v>
      </c>
      <c r="E48">
        <f t="shared" si="2"/>
        <v>58.152724672949248</v>
      </c>
      <c r="J48">
        <v>0.29546351380205693</v>
      </c>
      <c r="K48">
        <v>3.1934639833073937</v>
      </c>
      <c r="L48">
        <v>0.11438915202699569</v>
      </c>
    </row>
    <row r="49" spans="1:12" x14ac:dyDescent="0.2">
      <c r="A49" s="181" t="s">
        <v>97</v>
      </c>
      <c r="B49" s="162">
        <f t="shared" si="1"/>
        <v>4.2030394790209336</v>
      </c>
      <c r="C49" s="183">
        <v>2.7963025736591773E-2</v>
      </c>
      <c r="D49">
        <v>46.799572185855702</v>
      </c>
      <c r="E49">
        <f t="shared" si="2"/>
        <v>46.799572185855702</v>
      </c>
      <c r="J49">
        <v>2.5760594544648776</v>
      </c>
      <c r="K49">
        <v>4.6076539817790847</v>
      </c>
      <c r="L49">
        <v>0.40461450275815142</v>
      </c>
    </row>
    <row r="50" spans="1:12" x14ac:dyDescent="0.2">
      <c r="A50" s="181" t="s">
        <v>98</v>
      </c>
      <c r="B50" s="162">
        <f t="shared" si="1"/>
        <v>0.73803680925792792</v>
      </c>
      <c r="C50" s="183">
        <v>0.10484903843270543</v>
      </c>
      <c r="D50">
        <v>57.353364287520073</v>
      </c>
      <c r="E50">
        <f t="shared" si="2"/>
        <v>57.353364287520073</v>
      </c>
      <c r="J50">
        <v>0.61488639096018938</v>
      </c>
      <c r="K50">
        <v>1.1495705968665206</v>
      </c>
      <c r="L50">
        <v>0.41153378760859277</v>
      </c>
    </row>
    <row r="51" spans="1:12" x14ac:dyDescent="0.2">
      <c r="A51" s="181" t="s">
        <v>99</v>
      </c>
      <c r="B51" s="162">
        <f t="shared" si="1"/>
        <v>4.7809060793958746</v>
      </c>
      <c r="C51" s="183">
        <v>0.05</v>
      </c>
      <c r="D51">
        <v>0.97359327582033472</v>
      </c>
      <c r="E51">
        <f t="shared" si="2"/>
        <v>0.97359327582033472</v>
      </c>
      <c r="J51">
        <v>2.3923255199351803</v>
      </c>
      <c r="K51">
        <v>5.2608691675727046</v>
      </c>
      <c r="L51">
        <v>0.47996308817683037</v>
      </c>
    </row>
    <row r="52" spans="1:12" x14ac:dyDescent="0.2">
      <c r="A52" s="181" t="s">
        <v>100</v>
      </c>
      <c r="B52" s="162">
        <f t="shared" si="1"/>
        <v>11.251422761757572</v>
      </c>
      <c r="C52" s="183">
        <v>0</v>
      </c>
      <c r="D52">
        <v>0.21683698740995794</v>
      </c>
      <c r="E52">
        <f t="shared" si="2"/>
        <v>0.21683698740995794</v>
      </c>
      <c r="J52">
        <v>4.9805321928798598</v>
      </c>
      <c r="K52">
        <v>11.731385849934403</v>
      </c>
      <c r="L52">
        <v>0.47996308817683037</v>
      </c>
    </row>
    <row r="53" spans="1:12" x14ac:dyDescent="0.2">
      <c r="A53" s="181" t="s">
        <v>101</v>
      </c>
      <c r="B53" s="162">
        <f t="shared" si="1"/>
        <v>21.005739105554436</v>
      </c>
      <c r="C53" s="183">
        <v>4.4461771845509403E-2</v>
      </c>
      <c r="D53">
        <v>0.79166765632839253</v>
      </c>
      <c r="E53">
        <f t="shared" si="2"/>
        <v>0.79166765632839253</v>
      </c>
      <c r="J53">
        <v>8.8822587303986058</v>
      </c>
      <c r="K53">
        <v>21.485702193731267</v>
      </c>
      <c r="L53">
        <v>0.47996308817683037</v>
      </c>
    </row>
    <row r="54" spans="1:12" x14ac:dyDescent="0.2">
      <c r="A54" s="181" t="s">
        <v>102</v>
      </c>
      <c r="B54" s="162">
        <f t="shared" si="1"/>
        <v>4.7808826228568515</v>
      </c>
      <c r="C54" s="183">
        <v>0.05</v>
      </c>
      <c r="D54">
        <v>0.86572413769996781</v>
      </c>
      <c r="E54">
        <f t="shared" si="2"/>
        <v>0.86572413769996781</v>
      </c>
      <c r="J54">
        <v>2.3923161373195709</v>
      </c>
      <c r="K54">
        <v>5.2608457110336815</v>
      </c>
      <c r="L54">
        <v>0.47996308817683037</v>
      </c>
    </row>
    <row r="55" spans="1:12" x14ac:dyDescent="0.2">
      <c r="A55" s="181" t="s">
        <v>103</v>
      </c>
      <c r="B55" s="162">
        <f t="shared" si="1"/>
        <v>37.231417468439538</v>
      </c>
      <c r="C55" s="183">
        <v>0</v>
      </c>
      <c r="D55">
        <v>7.3311788434424798</v>
      </c>
      <c r="E55">
        <f t="shared" si="2"/>
        <v>7.3311788434424798</v>
      </c>
      <c r="J55">
        <v>15.372530075552646</v>
      </c>
      <c r="K55">
        <v>37.711380556616369</v>
      </c>
      <c r="L55">
        <v>0.47996308817683037</v>
      </c>
    </row>
    <row r="56" spans="1:12" x14ac:dyDescent="0.2">
      <c r="A56" s="181" t="s">
        <v>104</v>
      </c>
      <c r="B56" s="162">
        <f t="shared" si="1"/>
        <v>1.9659559489868603</v>
      </c>
      <c r="C56" s="183">
        <v>0</v>
      </c>
      <c r="D56">
        <v>7.9601858461284136</v>
      </c>
      <c r="E56">
        <f t="shared" si="2"/>
        <v>7.9601858461284136</v>
      </c>
      <c r="J56">
        <v>1.2663454677715744</v>
      </c>
      <c r="K56">
        <v>2.4459190371636907</v>
      </c>
      <c r="L56">
        <v>0.47996308817683037</v>
      </c>
    </row>
    <row r="57" spans="1:12" x14ac:dyDescent="0.2">
      <c r="A57" s="181" t="s">
        <v>105</v>
      </c>
      <c r="B57" s="162">
        <f t="shared" si="1"/>
        <v>33.537214422961362</v>
      </c>
      <c r="C57" s="183">
        <v>2.5778599227480076E-2</v>
      </c>
      <c r="D57">
        <v>4.6272367930221332</v>
      </c>
      <c r="E57">
        <f t="shared" si="2"/>
        <v>4.6272367930221332</v>
      </c>
      <c r="J57">
        <v>13.894848857361376</v>
      </c>
      <c r="K57">
        <v>34.017177511138193</v>
      </c>
      <c r="L57">
        <v>0.47996308817683037</v>
      </c>
    </row>
    <row r="58" spans="1:12" x14ac:dyDescent="0.2">
      <c r="A58" s="181" t="s">
        <v>106</v>
      </c>
      <c r="B58" s="162">
        <f t="shared" si="1"/>
        <v>16.767199933412421</v>
      </c>
      <c r="C58" s="183">
        <v>0</v>
      </c>
      <c r="D58">
        <v>0.89802440091367575</v>
      </c>
      <c r="E58">
        <f t="shared" si="2"/>
        <v>0.89802440091367575</v>
      </c>
      <c r="J58">
        <v>7.1868430615417989</v>
      </c>
      <c r="K58">
        <v>17.247163021589252</v>
      </c>
      <c r="L58">
        <v>0.47996308817683037</v>
      </c>
    </row>
    <row r="59" spans="1:12" x14ac:dyDescent="0.2">
      <c r="A59" s="181" t="s">
        <v>33</v>
      </c>
      <c r="B59" s="162">
        <f t="shared" si="1"/>
        <v>19.322108395502767</v>
      </c>
      <c r="C59" s="183">
        <v>0</v>
      </c>
      <c r="D59">
        <v>23.950680817428665</v>
      </c>
      <c r="E59">
        <f t="shared" si="2"/>
        <v>23.950680817428665</v>
      </c>
      <c r="J59">
        <v>8.2088064463779382</v>
      </c>
      <c r="K59">
        <v>19.802071483679597</v>
      </c>
      <c r="L59">
        <v>0.47996308817683037</v>
      </c>
    </row>
    <row r="60" spans="1:12" x14ac:dyDescent="0.2">
      <c r="A60" s="181" t="s">
        <v>107</v>
      </c>
      <c r="B60" s="162">
        <f t="shared" si="1"/>
        <v>4.7808845146187657</v>
      </c>
      <c r="C60" s="183">
        <v>0.05</v>
      </c>
      <c r="D60">
        <v>0.13857833606997835</v>
      </c>
      <c r="E60">
        <f t="shared" si="2"/>
        <v>0.13857833606997835</v>
      </c>
      <c r="J60">
        <v>2.3923168940243364</v>
      </c>
      <c r="K60">
        <v>5.2608476027955957</v>
      </c>
      <c r="L60">
        <v>0.47996308817683037</v>
      </c>
    </row>
    <row r="61" spans="1:12" x14ac:dyDescent="0.2">
      <c r="A61" s="181" t="s">
        <v>108</v>
      </c>
      <c r="B61" s="162">
        <f t="shared" si="1"/>
        <v>445.58039346336153</v>
      </c>
      <c r="C61" s="183">
        <v>0</v>
      </c>
      <c r="D61">
        <v>29.046851153404386</v>
      </c>
      <c r="E61">
        <f t="shared" si="2"/>
        <v>29.046851153404386</v>
      </c>
      <c r="J61">
        <v>178.71212047352145</v>
      </c>
      <c r="K61">
        <v>446.06035655153835</v>
      </c>
      <c r="L61">
        <v>0.47996308817683037</v>
      </c>
    </row>
    <row r="62" spans="1:12" x14ac:dyDescent="0.2">
      <c r="A62" s="184" t="s">
        <v>109</v>
      </c>
      <c r="B62" s="162">
        <f t="shared" si="1"/>
        <v>39.256506374774219</v>
      </c>
      <c r="C62" s="183">
        <v>0</v>
      </c>
      <c r="D62">
        <v>22.241009225666584</v>
      </c>
      <c r="E62">
        <f t="shared" si="2"/>
        <v>22.241009225666584</v>
      </c>
      <c r="J62">
        <v>16.182565638086519</v>
      </c>
      <c r="K62">
        <v>39.73646946295105</v>
      </c>
      <c r="L62">
        <v>0.47996308817683037</v>
      </c>
    </row>
    <row r="63" spans="1:12" x14ac:dyDescent="0.2">
      <c r="A63" s="181" t="s">
        <v>110</v>
      </c>
      <c r="B63" s="162">
        <f t="shared" si="1"/>
        <v>20.310920435703739</v>
      </c>
      <c r="C63" s="183">
        <v>1.9511092513116006E-3</v>
      </c>
      <c r="D63">
        <v>11.0354105348083</v>
      </c>
      <c r="E63">
        <f t="shared" si="2"/>
        <v>11.0354105348083</v>
      </c>
      <c r="J63">
        <v>8.6043312624583272</v>
      </c>
      <c r="K63">
        <v>20.79088352388057</v>
      </c>
      <c r="L63">
        <v>0.47996308817683037</v>
      </c>
    </row>
    <row r="64" spans="1:12" x14ac:dyDescent="0.2">
      <c r="A64" s="181" t="s">
        <v>111</v>
      </c>
      <c r="B64" s="162">
        <f t="shared" si="1"/>
        <v>1.9027066990195132</v>
      </c>
      <c r="C64" s="183">
        <v>0.16850316349676739</v>
      </c>
      <c r="D64">
        <v>4.220454615709551</v>
      </c>
      <c r="E64">
        <f t="shared" si="2"/>
        <v>4.220454615709551</v>
      </c>
      <c r="J64">
        <v>1.2410457677846358</v>
      </c>
      <c r="K64">
        <v>2.3826697871963436</v>
      </c>
      <c r="L64">
        <v>0.47996308817683037</v>
      </c>
    </row>
    <row r="65" spans="1:12" x14ac:dyDescent="0.2">
      <c r="A65" s="181" t="s">
        <v>112</v>
      </c>
      <c r="B65" s="162">
        <f t="shared" si="1"/>
        <v>9.7281836367193577</v>
      </c>
      <c r="C65" s="183">
        <v>2.7364227815319216E-2</v>
      </c>
      <c r="D65">
        <v>4.9132386020923846</v>
      </c>
      <c r="E65">
        <f t="shared" si="2"/>
        <v>4.9132386020923846</v>
      </c>
      <c r="J65">
        <v>4.3712365428645743</v>
      </c>
      <c r="K65">
        <v>10.208146724896189</v>
      </c>
      <c r="L65">
        <v>0.47996308817683037</v>
      </c>
    </row>
    <row r="66" spans="1:12" x14ac:dyDescent="0.2">
      <c r="A66" s="181" t="s">
        <v>113</v>
      </c>
      <c r="B66" s="162">
        <f t="shared" si="1"/>
        <v>12.384376618952441</v>
      </c>
      <c r="C66" s="183">
        <v>4.7718744947522623E-2</v>
      </c>
      <c r="D66">
        <v>0.36611708689079836</v>
      </c>
      <c r="E66">
        <f t="shared" si="2"/>
        <v>0.36611708689079836</v>
      </c>
      <c r="J66">
        <v>5.4337137357578067</v>
      </c>
      <c r="K66">
        <v>12.864339707129272</v>
      </c>
      <c r="L66">
        <v>0.47996308817683037</v>
      </c>
    </row>
    <row r="67" spans="1:12" x14ac:dyDescent="0.2">
      <c r="A67" s="181" t="s">
        <v>114</v>
      </c>
      <c r="B67" s="162">
        <f t="shared" si="1"/>
        <v>4.7808853636437023</v>
      </c>
      <c r="C67" s="183">
        <v>0</v>
      </c>
      <c r="D67">
        <v>1.6236441277636195</v>
      </c>
      <c r="E67">
        <f t="shared" si="2"/>
        <v>1.6236441277636195</v>
      </c>
      <c r="J67">
        <v>2.3923172336343113</v>
      </c>
      <c r="K67">
        <v>5.2608484518205323</v>
      </c>
      <c r="L67">
        <v>0.47996308817683037</v>
      </c>
    </row>
    <row r="68" spans="1:12" x14ac:dyDescent="0.2">
      <c r="A68" s="181" t="s">
        <v>115</v>
      </c>
      <c r="B68" s="162">
        <f t="shared" si="1"/>
        <v>4.7808617130855069</v>
      </c>
      <c r="C68" s="183">
        <v>0.05</v>
      </c>
      <c r="D68">
        <v>0.86918360757516799</v>
      </c>
      <c r="E68">
        <f t="shared" si="2"/>
        <v>0.86918360757516799</v>
      </c>
      <c r="J68">
        <v>2.3923077734110332</v>
      </c>
      <c r="K68">
        <v>5.2608248012623369</v>
      </c>
      <c r="L68">
        <v>0.47996308817683037</v>
      </c>
    </row>
    <row r="69" spans="1:12" x14ac:dyDescent="0.2">
      <c r="A69" s="181" t="s">
        <v>36</v>
      </c>
      <c r="B69" s="162">
        <f t="shared" si="1"/>
        <v>1.6549275502967551</v>
      </c>
      <c r="C69" s="162">
        <v>0.14000000000000001</v>
      </c>
      <c r="D69">
        <v>39.035168909870336</v>
      </c>
      <c r="E69">
        <f t="shared" si="2"/>
        <v>39.035168909870336</v>
      </c>
      <c r="J69">
        <v>0.81340036798506599</v>
      </c>
      <c r="K69">
        <v>2.1348906384735855</v>
      </c>
      <c r="L69">
        <v>0.47996308817683037</v>
      </c>
    </row>
    <row r="70" spans="1:12" x14ac:dyDescent="0.2">
      <c r="A70" s="181" t="s">
        <v>116</v>
      </c>
      <c r="B70" s="162">
        <f t="shared" si="1"/>
        <v>6.2086668394398528</v>
      </c>
      <c r="C70" s="183">
        <v>0</v>
      </c>
      <c r="D70">
        <v>3.0545895810023342</v>
      </c>
      <c r="E70">
        <f t="shared" si="2"/>
        <v>3.0545895810023342</v>
      </c>
      <c r="J70">
        <v>2.9634298239527714</v>
      </c>
      <c r="K70">
        <v>6.6886299276166827</v>
      </c>
      <c r="L70">
        <v>0.47996308817683037</v>
      </c>
    </row>
    <row r="71" spans="1:12" x14ac:dyDescent="0.2">
      <c r="A71" s="181" t="s">
        <v>117</v>
      </c>
      <c r="B71" s="162">
        <f t="shared" si="1"/>
        <v>1.3021112864562181</v>
      </c>
      <c r="C71" s="183">
        <v>4.9777531207312861E-2</v>
      </c>
      <c r="D71">
        <v>7.9265912025883249</v>
      </c>
      <c r="E71">
        <f t="shared" si="2"/>
        <v>7.9265912025883249</v>
      </c>
      <c r="J71">
        <v>1.0008076027593178</v>
      </c>
      <c r="K71">
        <v>1.7820743746330485</v>
      </c>
      <c r="L71">
        <v>0.47996308817683037</v>
      </c>
    </row>
    <row r="72" spans="1:12" x14ac:dyDescent="0.2">
      <c r="A72" s="181" t="s">
        <v>118</v>
      </c>
      <c r="B72" s="162">
        <f t="shared" si="1"/>
        <v>-1.3686134929437765E-2</v>
      </c>
      <c r="C72" s="183">
        <v>0.05</v>
      </c>
      <c r="D72">
        <v>-1.5976646471228539E-2</v>
      </c>
      <c r="E72">
        <f t="shared" si="2"/>
        <v>-1.5976646471228539E-2</v>
      </c>
      <c r="J72">
        <v>0.47448863420505527</v>
      </c>
      <c r="K72">
        <v>0.4662769532473926</v>
      </c>
      <c r="L72">
        <v>0.47996308817683037</v>
      </c>
    </row>
    <row r="73" spans="1:12" x14ac:dyDescent="0.2">
      <c r="A73" s="181" t="s">
        <v>119</v>
      </c>
      <c r="B73" s="162">
        <f t="shared" ref="B73:B88" si="3">+K73-L73</f>
        <v>2.40150256056114</v>
      </c>
      <c r="C73" s="183">
        <v>4.6687589199483959E-2</v>
      </c>
      <c r="D73">
        <v>9.0073525686775824</v>
      </c>
      <c r="E73">
        <f t="shared" si="2"/>
        <v>9.0073525686775824</v>
      </c>
      <c r="J73">
        <v>1.3715506565926423</v>
      </c>
      <c r="K73">
        <v>2.8814656487379704</v>
      </c>
      <c r="L73">
        <v>0.47996308817683037</v>
      </c>
    </row>
    <row r="74" spans="1:12" x14ac:dyDescent="0.2">
      <c r="A74" s="181" t="s">
        <v>31</v>
      </c>
      <c r="B74" s="162">
        <f t="shared" si="3"/>
        <v>11.213806283737666</v>
      </c>
      <c r="C74" s="183">
        <v>4.7649291571561309E-2</v>
      </c>
      <c r="D74">
        <v>12.327426958163089</v>
      </c>
      <c r="E74">
        <f t="shared" si="2"/>
        <v>12.327426958163089</v>
      </c>
      <c r="J74">
        <v>4.9654856016718973</v>
      </c>
      <c r="K74">
        <v>11.693769371914497</v>
      </c>
      <c r="L74">
        <v>0.47996308817683037</v>
      </c>
    </row>
    <row r="75" spans="1:12" x14ac:dyDescent="0.2">
      <c r="A75" s="181" t="s">
        <v>120</v>
      </c>
      <c r="B75" s="162">
        <f t="shared" si="3"/>
        <v>-0.1718929080500079</v>
      </c>
      <c r="C75" s="183">
        <v>0</v>
      </c>
      <c r="D75">
        <v>-5.7402704296166882E-3</v>
      </c>
      <c r="E75">
        <f t="shared" si="2"/>
        <v>-5.7402704296166882E-3</v>
      </c>
      <c r="J75">
        <v>0.41120592495682723</v>
      </c>
      <c r="K75">
        <v>0.30807018012682247</v>
      </c>
      <c r="L75">
        <v>0.47996308817683037</v>
      </c>
    </row>
    <row r="76" spans="1:12" x14ac:dyDescent="0.2">
      <c r="A76" s="181" t="s">
        <v>121</v>
      </c>
      <c r="B76" s="162">
        <f t="shared" si="3"/>
        <v>4.7808951682270573</v>
      </c>
      <c r="C76" s="183">
        <v>0.05</v>
      </c>
      <c r="D76">
        <v>1.9877049751420814</v>
      </c>
      <c r="E76">
        <f t="shared" si="2"/>
        <v>1.9877049751420814</v>
      </c>
      <c r="J76">
        <v>2.3923211554676529</v>
      </c>
      <c r="K76">
        <v>5.2608582564038873</v>
      </c>
      <c r="L76">
        <v>0.47996308817683037</v>
      </c>
    </row>
    <row r="77" spans="1:12" x14ac:dyDescent="0.2">
      <c r="A77" s="181" t="s">
        <v>122</v>
      </c>
      <c r="B77" s="162">
        <f t="shared" si="3"/>
        <v>4.8498416823569794</v>
      </c>
      <c r="C77" s="183">
        <v>4.942998321745383E-2</v>
      </c>
      <c r="D77">
        <v>0.27916658691983243</v>
      </c>
      <c r="E77">
        <f t="shared" si="2"/>
        <v>0.27916658691983243</v>
      </c>
      <c r="J77">
        <v>2.4198997611196216</v>
      </c>
      <c r="K77">
        <v>5.3298047705338094</v>
      </c>
      <c r="L77">
        <v>0.47996308817683037</v>
      </c>
    </row>
    <row r="78" spans="1:12" x14ac:dyDescent="0.2">
      <c r="A78" s="181" t="s">
        <v>123</v>
      </c>
      <c r="B78" s="162">
        <f t="shared" si="3"/>
        <v>38.650346217739425</v>
      </c>
      <c r="C78" s="183">
        <v>4.5803143613001168E-2</v>
      </c>
      <c r="D78">
        <v>7.2698575780768468</v>
      </c>
      <c r="E78">
        <f t="shared" si="2"/>
        <v>7.2698575780768468</v>
      </c>
      <c r="J78">
        <v>20.502706224887326</v>
      </c>
      <c r="K78">
        <v>39.130309305916256</v>
      </c>
      <c r="L78">
        <v>0.47996308817683037</v>
      </c>
    </row>
    <row r="79" spans="1:12" x14ac:dyDescent="0.2">
      <c r="A79" s="181" t="s">
        <v>124</v>
      </c>
      <c r="B79" s="162">
        <f t="shared" si="3"/>
        <v>19.659664455422252</v>
      </c>
      <c r="C79" s="183">
        <v>4.9340614007041685E-2</v>
      </c>
      <c r="D79">
        <v>0.79067591979762319</v>
      </c>
      <c r="E79">
        <f t="shared" si="2"/>
        <v>0.79067591979762319</v>
      </c>
      <c r="J79">
        <v>11.801076936971386</v>
      </c>
      <c r="K79">
        <v>20.139627543599083</v>
      </c>
      <c r="L79">
        <v>0.47996308817683037</v>
      </c>
    </row>
    <row r="80" spans="1:12" x14ac:dyDescent="0.2">
      <c r="A80" s="181" t="s">
        <v>34</v>
      </c>
      <c r="B80" s="162">
        <f t="shared" si="3"/>
        <v>1.7015124436330518</v>
      </c>
      <c r="C80" s="183">
        <v>8.300833934937181E-2</v>
      </c>
      <c r="D80">
        <v>70.416271670151048</v>
      </c>
      <c r="E80">
        <f t="shared" si="2"/>
        <v>70.416271670151048</v>
      </c>
      <c r="J80">
        <v>1.1605680656300512</v>
      </c>
      <c r="K80">
        <v>2.1814755318098822</v>
      </c>
      <c r="L80">
        <v>0.47996308817683037</v>
      </c>
    </row>
    <row r="81" spans="1:12" x14ac:dyDescent="0.2">
      <c r="A81" s="181" t="s">
        <v>125</v>
      </c>
      <c r="B81" s="162">
        <f t="shared" si="3"/>
        <v>14.826715461317375</v>
      </c>
      <c r="C81" s="183">
        <v>4.9266765661179608E-2</v>
      </c>
      <c r="D81">
        <v>0.43731622619230615</v>
      </c>
      <c r="E81">
        <f t="shared" si="2"/>
        <v>0.43731622619230615</v>
      </c>
      <c r="J81">
        <v>6.4106492727037807</v>
      </c>
      <c r="K81">
        <v>15.306678549494206</v>
      </c>
      <c r="L81">
        <v>0.47996308817683037</v>
      </c>
    </row>
    <row r="82" spans="1:12" x14ac:dyDescent="0.2">
      <c r="A82" s="181" t="s">
        <v>126</v>
      </c>
      <c r="B82" s="162">
        <f t="shared" si="3"/>
        <v>20.101571778529333</v>
      </c>
      <c r="C82" s="183">
        <v>4.5720053840228939E-2</v>
      </c>
      <c r="D82">
        <v>0.92654576830210822</v>
      </c>
      <c r="E82">
        <f t="shared" si="2"/>
        <v>0.92654576830210822</v>
      </c>
      <c r="J82">
        <v>8.5205917995885638</v>
      </c>
      <c r="K82">
        <v>20.581534866706164</v>
      </c>
      <c r="L82">
        <v>0.47996308817683037</v>
      </c>
    </row>
    <row r="83" spans="1:12" x14ac:dyDescent="0.2">
      <c r="A83" s="181" t="s">
        <v>127</v>
      </c>
      <c r="B83" s="162">
        <f t="shared" si="3"/>
        <v>12.655311380469662</v>
      </c>
      <c r="C83" s="183">
        <v>4.7601747922099084E-2</v>
      </c>
      <c r="D83">
        <v>0.37416665279599115</v>
      </c>
      <c r="E83">
        <f t="shared" si="2"/>
        <v>0.37416665279599115</v>
      </c>
      <c r="J83">
        <v>5.5420876403646959</v>
      </c>
      <c r="K83">
        <v>13.135274468646493</v>
      </c>
      <c r="L83">
        <v>0.47996308817683037</v>
      </c>
    </row>
    <row r="84" spans="1:12" x14ac:dyDescent="0.2">
      <c r="A84" s="181" t="s">
        <v>128</v>
      </c>
      <c r="B84" s="162">
        <f t="shared" si="3"/>
        <v>5.3524235978666708</v>
      </c>
      <c r="C84" s="183">
        <v>0</v>
      </c>
      <c r="D84">
        <v>0.24501896552426217</v>
      </c>
      <c r="E84">
        <f t="shared" si="2"/>
        <v>0.24501896552426217</v>
      </c>
      <c r="J84">
        <v>2.6209325273234985</v>
      </c>
      <c r="K84">
        <v>5.8323866860435007</v>
      </c>
      <c r="L84">
        <v>0.47996308817683037</v>
      </c>
    </row>
    <row r="85" spans="1:12" x14ac:dyDescent="0.2">
      <c r="A85" s="181" t="s">
        <v>129</v>
      </c>
      <c r="B85" s="162">
        <f t="shared" si="3"/>
        <v>8.5439889468974037</v>
      </c>
      <c r="C85" s="183">
        <v>4.980823680357159E-2</v>
      </c>
      <c r="D85">
        <v>16.911318951094543</v>
      </c>
      <c r="E85">
        <f t="shared" si="2"/>
        <v>16.911318951094543</v>
      </c>
      <c r="J85">
        <v>2.1269395444924624</v>
      </c>
      <c r="K85">
        <v>9.0239520350742346</v>
      </c>
      <c r="L85">
        <v>0.47996308817683037</v>
      </c>
    </row>
    <row r="86" spans="1:12" x14ac:dyDescent="0.2">
      <c r="A86" s="181" t="s">
        <v>35</v>
      </c>
      <c r="B86" s="162">
        <f t="shared" si="3"/>
        <v>16.265571541041854</v>
      </c>
      <c r="C86" s="183">
        <v>3.2938604318924807E-2</v>
      </c>
      <c r="D86">
        <v>41.683062581236264</v>
      </c>
      <c r="E86">
        <f t="shared" si="2"/>
        <v>41.683062581236264</v>
      </c>
      <c r="J86">
        <v>2.2852999866399926</v>
      </c>
      <c r="K86">
        <v>16.745534629218685</v>
      </c>
      <c r="L86">
        <v>0.47996308817683037</v>
      </c>
    </row>
    <row r="87" spans="1:12" ht="17" x14ac:dyDescent="0.2">
      <c r="A87" s="185" t="s">
        <v>130</v>
      </c>
      <c r="B87" s="162">
        <f t="shared" si="3"/>
        <v>0.12348680515537186</v>
      </c>
      <c r="C87" s="162">
        <v>0.18757638370366686</v>
      </c>
      <c r="D87">
        <v>23.365842060312318</v>
      </c>
      <c r="E87">
        <f t="shared" si="2"/>
        <v>23.365842060312318</v>
      </c>
      <c r="J87">
        <v>0.68108145790914665</v>
      </c>
      <c r="K87">
        <v>0.60344989333220223</v>
      </c>
      <c r="L87">
        <v>0.47996308817683037</v>
      </c>
    </row>
    <row r="88" spans="1:12" ht="18" thickBot="1" x14ac:dyDescent="0.25">
      <c r="A88" s="186" t="s">
        <v>25</v>
      </c>
      <c r="B88" s="162">
        <f t="shared" si="3"/>
        <v>7.1387075035651337E-2</v>
      </c>
      <c r="C88" s="162">
        <v>0.18703103411081895</v>
      </c>
      <c r="D88">
        <v>616.46162984891726</v>
      </c>
      <c r="E88">
        <f t="shared" si="2"/>
        <v>616.46162984891726</v>
      </c>
      <c r="J88">
        <v>0.5098595493070095</v>
      </c>
      <c r="K88">
        <v>0.57176241351494561</v>
      </c>
      <c r="L88">
        <v>0.50037533847929427</v>
      </c>
    </row>
    <row r="89" spans="1:12" ht="17" thickTop="1" x14ac:dyDescent="0.2">
      <c r="A89" s="187"/>
    </row>
    <row r="90" spans="1:12" x14ac:dyDescent="0.2">
      <c r="A90" s="187"/>
    </row>
    <row r="91" spans="1:12" x14ac:dyDescent="0.2">
      <c r="A91" s="188" t="s">
        <v>131</v>
      </c>
    </row>
  </sheetData>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C2ED3-6F74-4044-85D8-A012934E92F7}">
  <dimension ref="A1:AZ374"/>
  <sheetViews>
    <sheetView topLeftCell="Q1" zoomScale="110" workbookViewId="0">
      <pane xSplit="1" ySplit="5" topLeftCell="AE24" activePane="bottomRight" state="frozen"/>
      <selection activeCell="D21" activeCellId="1" sqref="B47 D21"/>
      <selection pane="topRight" activeCell="D21" activeCellId="1" sqref="B47 D21"/>
      <selection pane="bottomLeft" activeCell="D21" activeCellId="1" sqref="B47 D21"/>
      <selection pane="bottomRight" activeCell="AP58" sqref="AP58"/>
    </sheetView>
  </sheetViews>
  <sheetFormatPr baseColWidth="10" defaultColWidth="10.83203125" defaultRowHeight="13" customHeight="1" x14ac:dyDescent="0.2"/>
  <cols>
    <col min="1" max="1" width="26" style="173" hidden="1" customWidth="1"/>
    <col min="2" max="8" width="9.6640625" style="173" hidden="1" customWidth="1"/>
    <col min="9" max="16" width="0" style="173" hidden="1" customWidth="1"/>
    <col min="17" max="17" width="10.83203125" style="207"/>
    <col min="18" max="27" width="11.83203125" style="208" customWidth="1"/>
    <col min="28" max="28" width="10.1640625" style="208" customWidth="1"/>
    <col min="29" max="33" width="11.83203125" style="208" customWidth="1"/>
    <col min="34" max="34" width="11.83203125" style="173" customWidth="1"/>
    <col min="35" max="35" width="10.83203125" style="173"/>
    <col min="36" max="37" width="11.83203125" style="220" customWidth="1"/>
    <col min="38" max="38" width="11.83203125" style="208" customWidth="1"/>
    <col min="39" max="16384" width="10.83203125" style="173"/>
  </cols>
  <sheetData>
    <row r="1" spans="1:52" ht="16" x14ac:dyDescent="0.2">
      <c r="R1" s="171" t="s">
        <v>1028</v>
      </c>
      <c r="S1" s="172"/>
      <c r="T1" s="172"/>
      <c r="U1" s="172"/>
      <c r="V1" s="172"/>
      <c r="W1" s="172"/>
      <c r="X1" s="172"/>
      <c r="Y1" s="172"/>
      <c r="Z1" s="172"/>
      <c r="AA1" s="172"/>
      <c r="AB1" s="172"/>
      <c r="AC1" s="172"/>
      <c r="AD1" s="172"/>
      <c r="AE1" s="172"/>
      <c r="AF1" s="172"/>
      <c r="AG1" s="172"/>
      <c r="AJ1" s="218"/>
      <c r="AK1" s="218"/>
      <c r="AL1" s="172"/>
    </row>
    <row r="2" spans="1:52" ht="16" x14ac:dyDescent="0.2">
      <c r="R2" s="171"/>
      <c r="S2" s="172"/>
      <c r="T2" s="172"/>
      <c r="U2" s="172"/>
      <c r="V2" s="172"/>
      <c r="W2" s="172"/>
      <c r="X2" s="172"/>
      <c r="Y2" s="172"/>
      <c r="Z2" s="172"/>
      <c r="AA2" s="172"/>
      <c r="AB2" s="172"/>
      <c r="AC2" s="172"/>
      <c r="AD2" s="172"/>
      <c r="AE2" s="172"/>
      <c r="AF2" s="172"/>
      <c r="AG2" s="172"/>
      <c r="AJ2" s="218"/>
      <c r="AK2" s="218"/>
      <c r="AL2" s="172"/>
    </row>
    <row r="3" spans="1:52" ht="16" x14ac:dyDescent="0.2">
      <c r="Q3" s="171"/>
      <c r="R3" s="216" t="s">
        <v>1038</v>
      </c>
      <c r="S3" s="172"/>
      <c r="T3" s="172"/>
      <c r="V3" s="172"/>
      <c r="W3" s="172"/>
      <c r="X3" s="206" t="s">
        <v>1045</v>
      </c>
      <c r="AF3" s="172"/>
      <c r="AG3" s="172"/>
      <c r="AJ3" s="206" t="s">
        <v>1048</v>
      </c>
    </row>
    <row r="4" spans="1:52" ht="16" x14ac:dyDescent="0.2">
      <c r="Q4" s="171"/>
      <c r="R4" s="172" t="s">
        <v>1037</v>
      </c>
      <c r="S4" s="172"/>
      <c r="T4" s="172"/>
      <c r="U4" s="172" t="s">
        <v>1043</v>
      </c>
      <c r="V4" s="172"/>
      <c r="W4" s="172"/>
      <c r="X4" s="172" t="s">
        <v>1030</v>
      </c>
      <c r="AA4" s="172" t="s">
        <v>1029</v>
      </c>
      <c r="AF4" s="172" t="s">
        <v>1036</v>
      </c>
      <c r="AG4" s="172"/>
      <c r="AJ4" s="221" t="s">
        <v>1050</v>
      </c>
      <c r="AM4" s="222" t="s">
        <v>1047</v>
      </c>
      <c r="AS4" s="173" t="s">
        <v>1046</v>
      </c>
    </row>
    <row r="5" spans="1:52" s="174" customFormat="1" ht="105" x14ac:dyDescent="0.2">
      <c r="R5" s="175" t="s">
        <v>1039</v>
      </c>
      <c r="S5" s="175" t="s">
        <v>1040</v>
      </c>
      <c r="T5" s="175"/>
      <c r="U5" s="175" t="s">
        <v>1039</v>
      </c>
      <c r="V5" s="175" t="s">
        <v>1040</v>
      </c>
      <c r="W5" s="175"/>
      <c r="X5" s="175" t="s">
        <v>1041</v>
      </c>
      <c r="Y5" s="175" t="s">
        <v>1042</v>
      </c>
      <c r="Z5" s="175"/>
      <c r="AA5" s="175" t="s">
        <v>1031</v>
      </c>
      <c r="AB5" s="175" t="s">
        <v>1032</v>
      </c>
      <c r="AC5" s="175" t="s">
        <v>1033</v>
      </c>
      <c r="AD5" s="176" t="s">
        <v>1035</v>
      </c>
      <c r="AE5" s="176"/>
      <c r="AF5" s="175" t="s">
        <v>1024</v>
      </c>
      <c r="AG5" s="175" t="s">
        <v>1025</v>
      </c>
      <c r="AH5" s="176" t="s">
        <v>1027</v>
      </c>
      <c r="AI5" s="223"/>
      <c r="AJ5" s="219" t="s">
        <v>1044</v>
      </c>
      <c r="AK5" s="219" t="s">
        <v>1034</v>
      </c>
      <c r="AL5" s="223"/>
      <c r="AM5" s="175" t="s">
        <v>1031</v>
      </c>
      <c r="AN5" s="175" t="s">
        <v>1032</v>
      </c>
      <c r="AO5" s="175" t="s">
        <v>1033</v>
      </c>
      <c r="AP5" s="219" t="s">
        <v>1044</v>
      </c>
      <c r="AQ5" s="219" t="s">
        <v>1034</v>
      </c>
      <c r="AR5" s="219"/>
      <c r="AS5" s="219" t="s">
        <v>1049</v>
      </c>
      <c r="AT5" s="219" t="s">
        <v>1026</v>
      </c>
      <c r="AU5" s="223"/>
      <c r="AV5" s="223"/>
      <c r="AW5" s="223"/>
      <c r="AX5" s="223"/>
      <c r="AY5" s="223"/>
      <c r="AZ5" s="223"/>
    </row>
    <row r="6" spans="1:52" ht="14" x14ac:dyDescent="0.2">
      <c r="A6" s="209" t="s">
        <v>47</v>
      </c>
      <c r="B6" s="210" t="s">
        <v>156</v>
      </c>
      <c r="C6" s="210" t="s">
        <v>157</v>
      </c>
      <c r="D6" s="210" t="s">
        <v>158</v>
      </c>
      <c r="E6" s="210"/>
      <c r="F6" s="210" t="s">
        <v>159</v>
      </c>
      <c r="G6" s="210" t="s">
        <v>160</v>
      </c>
      <c r="H6" s="210" t="s">
        <v>161</v>
      </c>
      <c r="Q6" s="177">
        <v>1966</v>
      </c>
      <c r="R6" s="224">
        <v>0.49508107208624114</v>
      </c>
      <c r="S6" s="224">
        <v>0.46884664655243496</v>
      </c>
      <c r="T6" s="224"/>
      <c r="U6" s="224">
        <v>0.55510468582688532</v>
      </c>
      <c r="V6" s="224">
        <v>0.66921672914951047</v>
      </c>
      <c r="W6" s="224"/>
      <c r="X6" s="225">
        <f t="shared" ref="X6:X17" si="0">U6</f>
        <v>0.55510468582688532</v>
      </c>
      <c r="Y6" s="225">
        <f t="shared" ref="Y6:Y17" si="1">V6</f>
        <v>0.66921672914951047</v>
      </c>
      <c r="Z6" s="224"/>
      <c r="AA6" s="224"/>
      <c r="AB6" s="224"/>
      <c r="AC6" s="224"/>
      <c r="AD6" s="224"/>
      <c r="AE6" s="224"/>
      <c r="AF6" s="224"/>
      <c r="AG6" s="224"/>
      <c r="AH6" s="211"/>
      <c r="AI6" s="211"/>
      <c r="AJ6" s="224"/>
      <c r="AK6" s="226"/>
      <c r="AL6" s="211"/>
      <c r="AM6" s="211"/>
      <c r="AN6" s="211"/>
      <c r="AO6" s="211"/>
      <c r="AP6" s="211"/>
      <c r="AQ6" s="211"/>
      <c r="AR6" s="211"/>
      <c r="AS6" s="211"/>
      <c r="AT6" s="226"/>
      <c r="AU6" s="211"/>
      <c r="AV6" s="211"/>
      <c r="AW6" s="211"/>
      <c r="AX6" s="211"/>
      <c r="AY6" s="211"/>
      <c r="AZ6" s="211"/>
    </row>
    <row r="7" spans="1:52" ht="14" x14ac:dyDescent="0.2">
      <c r="A7" s="173" t="s">
        <v>162</v>
      </c>
      <c r="B7" s="211" t="s">
        <v>163</v>
      </c>
      <c r="C7" s="211" t="s">
        <v>163</v>
      </c>
      <c r="D7" s="211" t="s">
        <v>164</v>
      </c>
      <c r="E7" s="211"/>
      <c r="F7" s="211" t="s">
        <v>165</v>
      </c>
      <c r="G7" s="211" t="s">
        <v>164</v>
      </c>
      <c r="H7" s="211" t="s">
        <v>166</v>
      </c>
      <c r="Q7" s="177">
        <v>1967</v>
      </c>
      <c r="R7" s="224"/>
      <c r="S7" s="224"/>
      <c r="T7" s="224"/>
      <c r="U7" s="224"/>
      <c r="V7" s="224"/>
      <c r="W7" s="224"/>
      <c r="X7" s="225"/>
      <c r="Y7" s="225"/>
      <c r="Z7" s="224"/>
      <c r="AA7" s="224"/>
      <c r="AB7" s="224"/>
      <c r="AC7" s="224"/>
      <c r="AD7" s="224"/>
      <c r="AE7" s="224"/>
      <c r="AF7" s="224"/>
      <c r="AG7" s="224"/>
      <c r="AH7" s="211"/>
      <c r="AI7" s="211"/>
      <c r="AJ7" s="224"/>
      <c r="AK7" s="226"/>
      <c r="AL7" s="211"/>
      <c r="AM7" s="211"/>
      <c r="AN7" s="211"/>
      <c r="AO7" s="211"/>
      <c r="AP7" s="211"/>
      <c r="AQ7" s="211"/>
      <c r="AR7" s="211"/>
      <c r="AS7" s="211"/>
      <c r="AT7" s="226"/>
      <c r="AU7" s="211"/>
      <c r="AV7" s="211"/>
      <c r="AW7" s="211"/>
      <c r="AX7" s="211"/>
      <c r="AY7" s="211"/>
      <c r="AZ7" s="211"/>
    </row>
    <row r="8" spans="1:52" ht="14" x14ac:dyDescent="0.2">
      <c r="A8" s="209" t="s">
        <v>47</v>
      </c>
      <c r="B8" s="210" t="s">
        <v>47</v>
      </c>
      <c r="C8" s="210" t="s">
        <v>47</v>
      </c>
      <c r="D8" s="210" t="s">
        <v>47</v>
      </c>
      <c r="E8" s="210"/>
      <c r="F8" s="210" t="s">
        <v>47</v>
      </c>
      <c r="G8" s="210" t="s">
        <v>47</v>
      </c>
      <c r="H8" s="210" t="s">
        <v>47</v>
      </c>
      <c r="I8" s="173" t="s">
        <v>154</v>
      </c>
      <c r="J8" s="173" t="s">
        <v>167</v>
      </c>
      <c r="K8" s="173" t="s">
        <v>155</v>
      </c>
      <c r="L8" s="211" t="s">
        <v>165</v>
      </c>
      <c r="M8" s="211" t="s">
        <v>164</v>
      </c>
      <c r="N8" s="211" t="s">
        <v>168</v>
      </c>
      <c r="Q8" s="177">
        <v>1968</v>
      </c>
      <c r="R8" s="224"/>
      <c r="S8" s="224"/>
      <c r="T8" s="224"/>
      <c r="U8" s="224"/>
      <c r="V8" s="224"/>
      <c r="W8" s="224"/>
      <c r="X8" s="225"/>
      <c r="Y8" s="225"/>
      <c r="Z8" s="224"/>
      <c r="AA8" s="224"/>
      <c r="AB8" s="224"/>
      <c r="AC8" s="224"/>
      <c r="AD8" s="224"/>
      <c r="AE8" s="224"/>
      <c r="AF8" s="224"/>
      <c r="AG8" s="224"/>
      <c r="AH8" s="211"/>
      <c r="AI8" s="211"/>
      <c r="AJ8" s="224"/>
      <c r="AK8" s="226"/>
      <c r="AL8" s="211"/>
      <c r="AM8" s="211"/>
      <c r="AN8" s="211"/>
      <c r="AO8" s="211"/>
      <c r="AP8" s="211"/>
      <c r="AQ8" s="211"/>
      <c r="AR8" s="211"/>
      <c r="AS8" s="211"/>
      <c r="AT8" s="226"/>
      <c r="AU8" s="211"/>
      <c r="AV8" s="211"/>
      <c r="AW8" s="211"/>
      <c r="AX8" s="211"/>
      <c r="AY8" s="211"/>
      <c r="AZ8" s="211"/>
    </row>
    <row r="9" spans="1:52" ht="14" x14ac:dyDescent="0.2">
      <c r="A9" s="173" t="s">
        <v>169</v>
      </c>
      <c r="B9" s="211" t="s">
        <v>170</v>
      </c>
      <c r="C9" s="211" t="s">
        <v>171</v>
      </c>
      <c r="D9" s="211"/>
      <c r="E9" s="211">
        <v>-1.87</v>
      </c>
      <c r="F9" s="211" t="s">
        <v>47</v>
      </c>
      <c r="G9" s="211" t="s">
        <v>47</v>
      </c>
      <c r="H9" s="211" t="s">
        <v>47</v>
      </c>
      <c r="I9" s="173">
        <f t="shared" ref="I9:J43" si="2">+$B$368+B9</f>
        <v>1.1139999999999999</v>
      </c>
      <c r="J9" s="173">
        <f t="shared" si="2"/>
        <v>0.78299999999999992</v>
      </c>
      <c r="K9" s="173">
        <f>+I9</f>
        <v>1.1139999999999999</v>
      </c>
      <c r="Q9" s="177">
        <v>1969</v>
      </c>
      <c r="R9" s="224"/>
      <c r="S9" s="224"/>
      <c r="T9" s="224"/>
      <c r="U9" s="224"/>
      <c r="V9" s="224"/>
      <c r="W9" s="224"/>
      <c r="X9" s="225"/>
      <c r="Y9" s="225"/>
      <c r="Z9" s="224"/>
      <c r="AA9" s="224"/>
      <c r="AB9" s="224"/>
      <c r="AC9" s="224"/>
      <c r="AD9" s="224"/>
      <c r="AE9" s="224"/>
      <c r="AF9" s="224"/>
      <c r="AG9" s="224"/>
      <c r="AH9" s="211"/>
      <c r="AI9" s="211"/>
      <c r="AJ9" s="224"/>
      <c r="AK9" s="226"/>
      <c r="AL9" s="211"/>
      <c r="AM9" s="211"/>
      <c r="AN9" s="211"/>
      <c r="AO9" s="211"/>
      <c r="AP9" s="211"/>
      <c r="AQ9" s="211"/>
      <c r="AR9" s="211"/>
      <c r="AS9" s="211"/>
      <c r="AT9" s="226"/>
      <c r="AU9" s="211"/>
      <c r="AV9" s="211"/>
      <c r="AW9" s="211"/>
      <c r="AX9" s="211"/>
      <c r="AY9" s="211"/>
      <c r="AZ9" s="211"/>
    </row>
    <row r="10" spans="1:52" ht="14" x14ac:dyDescent="0.2">
      <c r="A10" s="173" t="s">
        <v>172</v>
      </c>
      <c r="B10" s="211" t="s">
        <v>173</v>
      </c>
      <c r="C10" s="211" t="s">
        <v>174</v>
      </c>
      <c r="D10" s="211">
        <v>2.5600000000000001E-2</v>
      </c>
      <c r="E10" s="211">
        <v>-1.776</v>
      </c>
      <c r="F10" s="211" t="s">
        <v>47</v>
      </c>
      <c r="G10" s="211" t="s">
        <v>47</v>
      </c>
      <c r="H10" s="211" t="s">
        <v>47</v>
      </c>
      <c r="I10" s="173">
        <f t="shared" si="2"/>
        <v>1.1299999999999999</v>
      </c>
      <c r="J10" s="173">
        <f t="shared" si="2"/>
        <v>0.91399999999999992</v>
      </c>
      <c r="K10" s="173">
        <f>+$K$9+D10</f>
        <v>1.1395999999999999</v>
      </c>
      <c r="Q10" s="177">
        <v>1970</v>
      </c>
      <c r="R10" s="224">
        <v>0.70171715995508299</v>
      </c>
      <c r="S10" s="224">
        <v>0.41745289377770545</v>
      </c>
      <c r="T10" s="224"/>
      <c r="U10" s="224">
        <v>0.80433727715458025</v>
      </c>
      <c r="V10" s="224">
        <v>0.65898922376359736</v>
      </c>
      <c r="W10" s="224"/>
      <c r="X10" s="225">
        <f t="shared" si="0"/>
        <v>0.80433727715458025</v>
      </c>
      <c r="Y10" s="225">
        <f t="shared" si="1"/>
        <v>0.65898922376359736</v>
      </c>
      <c r="Z10" s="224"/>
      <c r="AA10" s="224"/>
      <c r="AB10" s="224"/>
      <c r="AC10" s="224"/>
      <c r="AD10" s="224"/>
      <c r="AE10" s="224"/>
      <c r="AF10" s="224"/>
      <c r="AG10" s="224"/>
      <c r="AH10" s="211"/>
      <c r="AI10" s="211"/>
      <c r="AJ10" s="224"/>
      <c r="AK10" s="226"/>
      <c r="AL10" s="211"/>
      <c r="AM10" s="211"/>
      <c r="AN10" s="211"/>
      <c r="AO10" s="211"/>
      <c r="AP10" s="211"/>
      <c r="AQ10" s="211"/>
      <c r="AR10" s="211"/>
      <c r="AS10" s="211"/>
      <c r="AT10" s="226"/>
      <c r="AU10" s="211"/>
      <c r="AV10" s="211"/>
      <c r="AW10" s="211"/>
      <c r="AX10" s="211"/>
      <c r="AY10" s="211"/>
      <c r="AZ10" s="211"/>
    </row>
    <row r="11" spans="1:52" ht="14" x14ac:dyDescent="0.2">
      <c r="A11" s="173" t="s">
        <v>175</v>
      </c>
      <c r="B11" s="211">
        <v>0.59399999999999997</v>
      </c>
      <c r="C11" s="211" t="s">
        <v>176</v>
      </c>
      <c r="D11" s="211">
        <v>0.27579999999999999</v>
      </c>
      <c r="E11" s="211">
        <v>-1.7669999999999999</v>
      </c>
      <c r="F11" s="211" t="s">
        <v>47</v>
      </c>
      <c r="G11" s="211" t="s">
        <v>47</v>
      </c>
      <c r="H11" s="211" t="s">
        <v>47</v>
      </c>
      <c r="I11" s="173">
        <f t="shared" si="2"/>
        <v>1.161</v>
      </c>
      <c r="J11" s="173">
        <f t="shared" si="2"/>
        <v>0.97399999999999998</v>
      </c>
      <c r="K11" s="173">
        <f t="shared" ref="K11:K43" si="3">+$K$9+D11</f>
        <v>1.3897999999999999</v>
      </c>
      <c r="Q11" s="177">
        <v>1971</v>
      </c>
      <c r="R11" s="224"/>
      <c r="S11" s="224"/>
      <c r="T11" s="224"/>
      <c r="U11" s="224"/>
      <c r="V11" s="224"/>
      <c r="W11" s="224"/>
      <c r="X11" s="225"/>
      <c r="Y11" s="225"/>
      <c r="Z11" s="224"/>
      <c r="AA11" s="224"/>
      <c r="AB11" s="224"/>
      <c r="AC11" s="224"/>
      <c r="AD11" s="224"/>
      <c r="AE11" s="224"/>
      <c r="AF11" s="224"/>
      <c r="AG11" s="224"/>
      <c r="AH11" s="211"/>
      <c r="AI11" s="211"/>
      <c r="AJ11" s="224"/>
      <c r="AK11" s="226"/>
      <c r="AL11" s="211"/>
      <c r="AM11" s="211"/>
      <c r="AN11" s="211"/>
      <c r="AO11" s="211"/>
      <c r="AP11" s="211"/>
      <c r="AQ11" s="211"/>
      <c r="AR11" s="211"/>
      <c r="AS11" s="211"/>
      <c r="AT11" s="226"/>
      <c r="AU11" s="211"/>
      <c r="AV11" s="211"/>
      <c r="AW11" s="211"/>
      <c r="AX11" s="211"/>
      <c r="AY11" s="211"/>
      <c r="AZ11" s="211"/>
    </row>
    <row r="12" spans="1:52" ht="14" x14ac:dyDescent="0.2">
      <c r="A12" s="173" t="s">
        <v>177</v>
      </c>
      <c r="B12" s="211">
        <v>0.53400000000000003</v>
      </c>
      <c r="C12" s="211">
        <v>0.50900000000000001</v>
      </c>
      <c r="D12" s="211">
        <v>0.4158</v>
      </c>
      <c r="E12" s="211">
        <v>-1.8779999999999999</v>
      </c>
      <c r="F12" s="211" t="s">
        <v>47</v>
      </c>
      <c r="G12" s="211" t="s">
        <v>47</v>
      </c>
      <c r="H12" s="211" t="s">
        <v>47</v>
      </c>
      <c r="I12" s="173">
        <f t="shared" si="2"/>
        <v>1.101</v>
      </c>
      <c r="J12" s="173">
        <f t="shared" si="2"/>
        <v>1.0760000000000001</v>
      </c>
      <c r="K12" s="173">
        <f t="shared" si="3"/>
        <v>1.5297999999999998</v>
      </c>
      <c r="Q12" s="177">
        <v>1972</v>
      </c>
      <c r="R12" s="224"/>
      <c r="S12" s="224"/>
      <c r="T12" s="224"/>
      <c r="U12" s="224"/>
      <c r="V12" s="224"/>
      <c r="W12" s="224"/>
      <c r="X12" s="225"/>
      <c r="Y12" s="225"/>
      <c r="Z12" s="224"/>
      <c r="AA12" s="224"/>
      <c r="AB12" s="224"/>
      <c r="AC12" s="224"/>
      <c r="AD12" s="224"/>
      <c r="AE12" s="224"/>
      <c r="AF12" s="224"/>
      <c r="AG12" s="224"/>
      <c r="AH12" s="211"/>
      <c r="AI12" s="211"/>
      <c r="AJ12" s="224"/>
      <c r="AK12" s="226"/>
      <c r="AL12" s="211"/>
      <c r="AM12" s="211"/>
      <c r="AN12" s="211"/>
      <c r="AO12" s="211"/>
      <c r="AP12" s="211"/>
      <c r="AQ12" s="211"/>
      <c r="AR12" s="211"/>
      <c r="AS12" s="211"/>
      <c r="AT12" s="226"/>
      <c r="AU12" s="211"/>
      <c r="AV12" s="211"/>
      <c r="AW12" s="211"/>
      <c r="AX12" s="211"/>
      <c r="AY12" s="211"/>
      <c r="AZ12" s="211"/>
    </row>
    <row r="13" spans="1:52" ht="14" x14ac:dyDescent="0.2">
      <c r="A13" s="173" t="s">
        <v>178</v>
      </c>
      <c r="B13" s="211">
        <v>0.86699999999999999</v>
      </c>
      <c r="C13" s="211">
        <v>0.94599999999999995</v>
      </c>
      <c r="D13" s="211">
        <v>0.95279999999999998</v>
      </c>
      <c r="E13" s="211">
        <v>-1.5660000000000001</v>
      </c>
      <c r="F13" s="211" t="s">
        <v>47</v>
      </c>
      <c r="G13" s="211" t="s">
        <v>47</v>
      </c>
      <c r="H13" s="211" t="s">
        <v>47</v>
      </c>
      <c r="I13" s="173">
        <f t="shared" si="2"/>
        <v>1.4339999999999999</v>
      </c>
      <c r="J13" s="173">
        <f t="shared" si="2"/>
        <v>1.5129999999999999</v>
      </c>
      <c r="K13" s="173">
        <f t="shared" si="3"/>
        <v>2.0667999999999997</v>
      </c>
      <c r="Q13" s="177">
        <v>1973</v>
      </c>
      <c r="R13" s="224"/>
      <c r="S13" s="224"/>
      <c r="T13" s="224"/>
      <c r="U13" s="224"/>
      <c r="V13" s="224"/>
      <c r="W13" s="224"/>
      <c r="X13" s="225"/>
      <c r="Y13" s="225"/>
      <c r="Z13" s="224"/>
      <c r="AA13" s="224"/>
      <c r="AB13" s="224"/>
      <c r="AC13" s="224"/>
      <c r="AD13" s="224"/>
      <c r="AE13" s="224"/>
      <c r="AF13" s="224"/>
      <c r="AG13" s="224"/>
      <c r="AH13" s="211"/>
      <c r="AI13" s="211"/>
      <c r="AJ13" s="224"/>
      <c r="AK13" s="226"/>
      <c r="AL13" s="211"/>
      <c r="AM13" s="211"/>
      <c r="AN13" s="211"/>
      <c r="AO13" s="211"/>
      <c r="AP13" s="211"/>
      <c r="AQ13" s="211"/>
      <c r="AR13" s="211"/>
      <c r="AS13" s="211"/>
      <c r="AT13" s="226"/>
      <c r="AU13" s="211"/>
      <c r="AV13" s="211"/>
      <c r="AW13" s="211"/>
      <c r="AX13" s="211"/>
      <c r="AY13" s="211"/>
      <c r="AZ13" s="211"/>
    </row>
    <row r="14" spans="1:52" ht="14" x14ac:dyDescent="0.2">
      <c r="A14" s="173" t="s">
        <v>179</v>
      </c>
      <c r="B14" s="211">
        <v>0.70899999999999996</v>
      </c>
      <c r="C14" s="211">
        <v>0.77600000000000002</v>
      </c>
      <c r="D14" s="211">
        <v>1.0078</v>
      </c>
      <c r="E14" s="211">
        <v>-1.681</v>
      </c>
      <c r="F14" s="211" t="s">
        <v>47</v>
      </c>
      <c r="G14" s="211" t="s">
        <v>47</v>
      </c>
      <c r="H14" s="211" t="s">
        <v>47</v>
      </c>
      <c r="I14" s="173">
        <f t="shared" si="2"/>
        <v>1.2759999999999998</v>
      </c>
      <c r="J14" s="173">
        <f t="shared" si="2"/>
        <v>1.343</v>
      </c>
      <c r="K14" s="173">
        <f t="shared" si="3"/>
        <v>2.1217999999999999</v>
      </c>
      <c r="Q14" s="177">
        <v>1974</v>
      </c>
      <c r="R14" s="224"/>
      <c r="S14" s="224"/>
      <c r="T14" s="224"/>
      <c r="U14" s="224"/>
      <c r="V14" s="224"/>
      <c r="W14" s="224"/>
      <c r="X14" s="225"/>
      <c r="Y14" s="225"/>
      <c r="Z14" s="224"/>
      <c r="AA14" s="224"/>
      <c r="AB14" s="224"/>
      <c r="AC14" s="224"/>
      <c r="AD14" s="224"/>
      <c r="AE14" s="224"/>
      <c r="AF14" s="224"/>
      <c r="AG14" s="224"/>
      <c r="AH14" s="211"/>
      <c r="AI14" s="211"/>
      <c r="AJ14" s="224"/>
      <c r="AK14" s="226"/>
      <c r="AL14" s="211"/>
      <c r="AM14" s="211"/>
      <c r="AN14" s="211"/>
      <c r="AO14" s="211"/>
      <c r="AP14" s="211"/>
      <c r="AQ14" s="211"/>
      <c r="AR14" s="211"/>
      <c r="AS14" s="211"/>
      <c r="AT14" s="226"/>
      <c r="AU14" s="211"/>
      <c r="AV14" s="211"/>
      <c r="AW14" s="211"/>
      <c r="AX14" s="211"/>
      <c r="AY14" s="211"/>
      <c r="AZ14" s="211"/>
    </row>
    <row r="15" spans="1:52" ht="14" x14ac:dyDescent="0.2">
      <c r="A15" s="173" t="s">
        <v>180</v>
      </c>
      <c r="B15" s="211">
        <v>1.3029999999999999</v>
      </c>
      <c r="C15" s="211">
        <v>1.3140000000000001</v>
      </c>
      <c r="D15" s="211">
        <v>0.74280000000000002</v>
      </c>
      <c r="E15" s="211" t="s">
        <v>181</v>
      </c>
      <c r="F15" s="211" t="s">
        <v>47</v>
      </c>
      <c r="G15" s="211" t="s">
        <v>47</v>
      </c>
      <c r="H15" s="211" t="s">
        <v>47</v>
      </c>
      <c r="I15" s="173">
        <f t="shared" si="2"/>
        <v>1.8699999999999999</v>
      </c>
      <c r="J15" s="173">
        <f t="shared" si="2"/>
        <v>1.881</v>
      </c>
      <c r="K15" s="173">
        <f t="shared" si="3"/>
        <v>1.8567999999999998</v>
      </c>
      <c r="Q15" s="177">
        <v>1975</v>
      </c>
      <c r="R15" s="224"/>
      <c r="S15" s="224"/>
      <c r="T15" s="224"/>
      <c r="U15" s="224"/>
      <c r="V15" s="224"/>
      <c r="W15" s="224"/>
      <c r="X15" s="225"/>
      <c r="Y15" s="225"/>
      <c r="Z15" s="224"/>
      <c r="AA15" s="224"/>
      <c r="AB15" s="224"/>
      <c r="AC15" s="224"/>
      <c r="AD15" s="224"/>
      <c r="AE15" s="224"/>
      <c r="AF15" s="224"/>
      <c r="AG15" s="224"/>
      <c r="AH15" s="211"/>
      <c r="AI15" s="211"/>
      <c r="AJ15" s="224"/>
      <c r="AK15" s="226"/>
      <c r="AL15" s="211"/>
      <c r="AM15" s="211"/>
      <c r="AN15" s="211"/>
      <c r="AO15" s="211"/>
      <c r="AP15" s="211"/>
      <c r="AQ15" s="211"/>
      <c r="AR15" s="211"/>
      <c r="AS15" s="211"/>
      <c r="AT15" s="226"/>
      <c r="AU15" s="211"/>
      <c r="AV15" s="211"/>
      <c r="AW15" s="211"/>
      <c r="AX15" s="211"/>
      <c r="AY15" s="211"/>
      <c r="AZ15" s="211"/>
    </row>
    <row r="16" spans="1:52" ht="14" x14ac:dyDescent="0.2">
      <c r="A16" s="173" t="s">
        <v>182</v>
      </c>
      <c r="B16" s="211">
        <v>0.77700000000000002</v>
      </c>
      <c r="C16" s="211">
        <v>0.69099999999999995</v>
      </c>
      <c r="D16" s="211">
        <v>0.79180000000000006</v>
      </c>
      <c r="E16" s="211">
        <v>-1.752</v>
      </c>
      <c r="F16" s="211" t="s">
        <v>47</v>
      </c>
      <c r="G16" s="211" t="s">
        <v>47</v>
      </c>
      <c r="H16" s="211" t="s">
        <v>47</v>
      </c>
      <c r="I16" s="173">
        <f t="shared" si="2"/>
        <v>1.3439999999999999</v>
      </c>
      <c r="J16" s="173">
        <f t="shared" si="2"/>
        <v>1.258</v>
      </c>
      <c r="K16" s="173">
        <f t="shared" si="3"/>
        <v>1.9057999999999999</v>
      </c>
      <c r="Q16" s="177">
        <v>1976</v>
      </c>
      <c r="R16" s="224"/>
      <c r="S16" s="224"/>
      <c r="T16" s="224"/>
      <c r="U16" s="224"/>
      <c r="V16" s="224"/>
      <c r="W16" s="224"/>
      <c r="X16" s="225"/>
      <c r="Y16" s="225"/>
      <c r="Z16" s="224"/>
      <c r="AA16" s="224"/>
      <c r="AB16" s="224"/>
      <c r="AC16" s="224"/>
      <c r="AD16" s="224"/>
      <c r="AE16" s="224"/>
      <c r="AF16" s="224"/>
      <c r="AG16" s="224"/>
      <c r="AH16" s="211"/>
      <c r="AI16" s="211"/>
      <c r="AJ16" s="224"/>
      <c r="AK16" s="226"/>
      <c r="AL16" s="211"/>
      <c r="AM16" s="211"/>
      <c r="AN16" s="211"/>
      <c r="AO16" s="211"/>
      <c r="AP16" s="211"/>
      <c r="AQ16" s="211"/>
      <c r="AR16" s="211"/>
      <c r="AS16" s="211"/>
      <c r="AT16" s="226"/>
      <c r="AU16" s="211"/>
      <c r="AV16" s="211"/>
      <c r="AW16" s="211"/>
      <c r="AX16" s="211"/>
      <c r="AY16" s="211"/>
      <c r="AZ16" s="211"/>
    </row>
    <row r="17" spans="1:52" ht="14" x14ac:dyDescent="0.2">
      <c r="A17" s="173" t="s">
        <v>183</v>
      </c>
      <c r="B17" s="211">
        <v>0.68700000000000006</v>
      </c>
      <c r="C17" s="211">
        <v>0.65100000000000002</v>
      </c>
      <c r="D17" s="211">
        <v>1.2418</v>
      </c>
      <c r="E17" s="211">
        <v>-1.788</v>
      </c>
      <c r="F17" s="211" t="s">
        <v>47</v>
      </c>
      <c r="G17" s="211" t="s">
        <v>47</v>
      </c>
      <c r="H17" s="211" t="s">
        <v>47</v>
      </c>
      <c r="I17" s="173">
        <f t="shared" si="2"/>
        <v>1.254</v>
      </c>
      <c r="J17" s="173">
        <f t="shared" si="2"/>
        <v>1.218</v>
      </c>
      <c r="K17" s="173">
        <f t="shared" si="3"/>
        <v>2.3557999999999999</v>
      </c>
      <c r="Q17" s="177">
        <v>1977</v>
      </c>
      <c r="R17" s="224">
        <v>0.86798182350929043</v>
      </c>
      <c r="S17" s="224">
        <v>0.36533870778382188</v>
      </c>
      <c r="T17" s="224"/>
      <c r="U17" s="224">
        <v>1.0892454954954955</v>
      </c>
      <c r="V17" s="224">
        <v>1.1580329391590154</v>
      </c>
      <c r="W17" s="224"/>
      <c r="X17" s="225">
        <f t="shared" si="0"/>
        <v>1.0892454954954955</v>
      </c>
      <c r="Y17" s="225">
        <f t="shared" si="1"/>
        <v>1.1580329391590154</v>
      </c>
      <c r="Z17" s="224"/>
      <c r="AA17" s="224"/>
      <c r="AB17" s="224"/>
      <c r="AC17" s="224"/>
      <c r="AD17" s="224"/>
      <c r="AE17" s="224"/>
      <c r="AF17" s="224"/>
      <c r="AG17" s="224"/>
      <c r="AH17" s="227"/>
      <c r="AI17" s="211"/>
      <c r="AJ17" s="224"/>
      <c r="AK17" s="226"/>
      <c r="AL17" s="211"/>
      <c r="AM17" s="211"/>
      <c r="AN17" s="211"/>
      <c r="AO17" s="211"/>
      <c r="AP17" s="211"/>
      <c r="AQ17" s="211"/>
      <c r="AR17" s="211"/>
      <c r="AS17" s="211"/>
      <c r="AT17" s="226"/>
      <c r="AU17" s="211"/>
      <c r="AV17" s="211"/>
      <c r="AW17" s="211"/>
      <c r="AX17" s="211"/>
      <c r="AY17" s="211"/>
      <c r="AZ17" s="211"/>
    </row>
    <row r="18" spans="1:52" ht="14" x14ac:dyDescent="0.2">
      <c r="A18" s="173" t="s">
        <v>184</v>
      </c>
      <c r="B18" s="211">
        <v>0.56000000000000005</v>
      </c>
      <c r="C18" s="211">
        <v>0.50700000000000001</v>
      </c>
      <c r="D18" s="211">
        <v>1.1008</v>
      </c>
      <c r="E18" s="211">
        <v>-2.032</v>
      </c>
      <c r="F18" s="211" t="s">
        <v>47</v>
      </c>
      <c r="G18" s="211" t="s">
        <v>47</v>
      </c>
      <c r="H18" s="211" t="s">
        <v>47</v>
      </c>
      <c r="I18" s="173">
        <f t="shared" si="2"/>
        <v>1.127</v>
      </c>
      <c r="J18" s="173">
        <f t="shared" si="2"/>
        <v>1.0739999999999998</v>
      </c>
      <c r="K18" s="173">
        <f t="shared" si="3"/>
        <v>2.2147999999999999</v>
      </c>
      <c r="Q18" s="177">
        <v>1978</v>
      </c>
      <c r="R18" s="224"/>
      <c r="S18" s="224"/>
      <c r="T18" s="224"/>
      <c r="U18" s="224"/>
      <c r="V18" s="224"/>
      <c r="W18" s="224"/>
      <c r="X18" s="228"/>
      <c r="Y18" s="228"/>
      <c r="Z18" s="224"/>
      <c r="AA18" s="224"/>
      <c r="AB18" s="224"/>
      <c r="AC18" s="224"/>
      <c r="AD18" s="224"/>
      <c r="AE18" s="224"/>
      <c r="AF18" s="224"/>
      <c r="AG18" s="224"/>
      <c r="AH18" s="227"/>
      <c r="AI18" s="211"/>
      <c r="AJ18" s="224"/>
      <c r="AK18" s="226"/>
      <c r="AL18" s="211"/>
      <c r="AM18" s="211"/>
      <c r="AN18" s="211"/>
      <c r="AO18" s="211"/>
      <c r="AP18" s="211"/>
      <c r="AQ18" s="211"/>
      <c r="AR18" s="211"/>
      <c r="AS18" s="211"/>
      <c r="AT18" s="226"/>
      <c r="AU18" s="211"/>
      <c r="AV18" s="211"/>
      <c r="AW18" s="211"/>
      <c r="AX18" s="211"/>
      <c r="AY18" s="211"/>
      <c r="AZ18" s="211"/>
    </row>
    <row r="19" spans="1:52" ht="14" x14ac:dyDescent="0.2">
      <c r="A19" s="173" t="s">
        <v>185</v>
      </c>
      <c r="B19" s="211">
        <v>0.53</v>
      </c>
      <c r="C19" s="211">
        <v>0.59499999999999997</v>
      </c>
      <c r="D19" s="211">
        <v>1.5937999999999999</v>
      </c>
      <c r="E19" s="211">
        <v>-1.9910000000000001</v>
      </c>
      <c r="F19" s="211" t="s">
        <v>47</v>
      </c>
      <c r="G19" s="211" t="s">
        <v>47</v>
      </c>
      <c r="H19" s="211" t="s">
        <v>47</v>
      </c>
      <c r="I19" s="173">
        <f t="shared" si="2"/>
        <v>1.097</v>
      </c>
      <c r="J19" s="173">
        <f t="shared" si="2"/>
        <v>1.1619999999999999</v>
      </c>
      <c r="K19" s="173">
        <f t="shared" si="3"/>
        <v>2.7077999999999998</v>
      </c>
      <c r="Q19" s="177">
        <v>1979</v>
      </c>
      <c r="R19" s="224"/>
      <c r="S19" s="224"/>
      <c r="T19" s="224"/>
      <c r="U19" s="224"/>
      <c r="V19" s="224"/>
      <c r="W19" s="224"/>
      <c r="X19" s="228"/>
      <c r="Y19" s="228"/>
      <c r="Z19" s="224"/>
      <c r="AA19" s="224"/>
      <c r="AB19" s="224"/>
      <c r="AC19" s="224"/>
      <c r="AD19" s="224"/>
      <c r="AE19" s="224"/>
      <c r="AF19" s="224"/>
      <c r="AG19" s="224"/>
      <c r="AH19" s="227"/>
      <c r="AI19" s="211"/>
      <c r="AJ19" s="224"/>
      <c r="AK19" s="226"/>
      <c r="AL19" s="211"/>
      <c r="AM19" s="211"/>
      <c r="AN19" s="211"/>
      <c r="AO19" s="211"/>
      <c r="AP19" s="211"/>
      <c r="AQ19" s="211"/>
      <c r="AR19" s="211"/>
      <c r="AS19" s="211"/>
      <c r="AT19" s="226"/>
      <c r="AU19" s="211"/>
      <c r="AV19" s="211"/>
      <c r="AW19" s="211"/>
      <c r="AX19" s="211"/>
      <c r="AY19" s="211"/>
      <c r="AZ19" s="211"/>
    </row>
    <row r="20" spans="1:52" ht="14" x14ac:dyDescent="0.2">
      <c r="A20" s="173" t="s">
        <v>186</v>
      </c>
      <c r="B20" s="211">
        <v>0.66800000000000004</v>
      </c>
      <c r="C20" s="211">
        <v>0.61699999999999999</v>
      </c>
      <c r="D20" s="211">
        <v>1.0337999999999998</v>
      </c>
      <c r="E20" s="211">
        <v>-2.1629999999999998</v>
      </c>
      <c r="F20" s="211">
        <v>0.67400000000000004</v>
      </c>
      <c r="H20" s="211">
        <v>0.63400000000000001</v>
      </c>
      <c r="I20" s="173">
        <f t="shared" si="2"/>
        <v>1.2349999999999999</v>
      </c>
      <c r="J20" s="173">
        <f t="shared" si="2"/>
        <v>1.1839999999999999</v>
      </c>
      <c r="K20" s="173">
        <f t="shared" si="3"/>
        <v>2.1477999999999997</v>
      </c>
      <c r="L20" s="212">
        <f>+F20+56%</f>
        <v>1.234</v>
      </c>
      <c r="M20" s="212"/>
      <c r="N20" s="213">
        <f>+H20+55%</f>
        <v>1.1840000000000002</v>
      </c>
      <c r="Q20" s="177">
        <v>1980</v>
      </c>
      <c r="R20" s="224"/>
      <c r="S20" s="224"/>
      <c r="T20" s="224"/>
      <c r="U20" s="224"/>
      <c r="V20" s="224"/>
      <c r="W20" s="224"/>
      <c r="X20" s="228"/>
      <c r="Y20" s="228"/>
      <c r="Z20" s="224"/>
      <c r="AA20" s="224"/>
      <c r="AB20" s="224"/>
      <c r="AC20" s="224"/>
      <c r="AD20" s="224"/>
      <c r="AE20" s="224"/>
      <c r="AF20" s="224"/>
      <c r="AG20" s="224"/>
      <c r="AH20" s="227"/>
      <c r="AI20" s="211"/>
      <c r="AJ20" s="224"/>
      <c r="AK20" s="226"/>
      <c r="AL20" s="211"/>
      <c r="AM20" s="211"/>
      <c r="AN20" s="211"/>
      <c r="AO20" s="211"/>
      <c r="AP20" s="211"/>
      <c r="AQ20" s="211"/>
      <c r="AR20" s="211"/>
      <c r="AS20" s="211"/>
      <c r="AT20" s="226"/>
      <c r="AU20" s="211"/>
      <c r="AV20" s="211"/>
      <c r="AW20" s="211"/>
      <c r="AX20" s="211"/>
      <c r="AY20" s="211"/>
      <c r="AZ20" s="211"/>
    </row>
    <row r="21" spans="1:52" ht="14" x14ac:dyDescent="0.2">
      <c r="A21" s="173" t="s">
        <v>187</v>
      </c>
      <c r="B21" s="211">
        <v>0.92900000000000005</v>
      </c>
      <c r="C21" s="211">
        <v>0.86599999999999999</v>
      </c>
      <c r="D21" s="211">
        <v>1.1297999999999999</v>
      </c>
      <c r="E21" s="211">
        <v>-1.81</v>
      </c>
      <c r="F21" s="211">
        <v>0.89400000000000002</v>
      </c>
      <c r="H21" s="211" t="s">
        <v>47</v>
      </c>
      <c r="I21" s="173">
        <f t="shared" si="2"/>
        <v>1.496</v>
      </c>
      <c r="J21" s="173">
        <f t="shared" si="2"/>
        <v>1.4329999999999998</v>
      </c>
      <c r="K21" s="173">
        <f t="shared" si="3"/>
        <v>2.2437999999999998</v>
      </c>
      <c r="L21" s="212">
        <f t="shared" ref="L21:L43" si="4">+F21+56%</f>
        <v>1.4540000000000002</v>
      </c>
      <c r="M21" s="212">
        <f>+L21</f>
        <v>1.4540000000000002</v>
      </c>
      <c r="N21" s="213">
        <f>+($N$24-$N$20)/5+N20</f>
        <v>1.3168000000000002</v>
      </c>
      <c r="Q21" s="177">
        <v>1981</v>
      </c>
      <c r="R21" s="224"/>
      <c r="S21" s="224"/>
      <c r="T21" s="224"/>
      <c r="U21" s="224"/>
      <c r="V21" s="224"/>
      <c r="W21" s="224"/>
      <c r="X21" s="228"/>
      <c r="Y21" s="228"/>
      <c r="Z21" s="224"/>
      <c r="AA21" s="224"/>
      <c r="AB21" s="224"/>
      <c r="AC21" s="224"/>
      <c r="AD21" s="224"/>
      <c r="AE21" s="224"/>
      <c r="AF21" s="229"/>
      <c r="AG21" s="224"/>
      <c r="AH21" s="227"/>
      <c r="AI21" s="211"/>
      <c r="AJ21" s="224"/>
      <c r="AK21" s="226"/>
      <c r="AL21" s="211"/>
      <c r="AM21" s="211"/>
      <c r="AN21" s="211"/>
      <c r="AO21" s="211"/>
      <c r="AP21" s="211"/>
      <c r="AQ21" s="211"/>
      <c r="AR21" s="211"/>
      <c r="AS21" s="211"/>
      <c r="AT21" s="226"/>
      <c r="AU21" s="211"/>
      <c r="AV21" s="211"/>
      <c r="AW21" s="211"/>
      <c r="AX21" s="211"/>
      <c r="AY21" s="211"/>
      <c r="AZ21" s="211"/>
    </row>
    <row r="22" spans="1:52" ht="14" x14ac:dyDescent="0.2">
      <c r="A22" s="173" t="s">
        <v>188</v>
      </c>
      <c r="B22" s="211">
        <v>1.3</v>
      </c>
      <c r="C22" s="211">
        <v>1.206</v>
      </c>
      <c r="D22" s="211">
        <v>1.2398</v>
      </c>
      <c r="E22" s="211">
        <v>-1.39</v>
      </c>
      <c r="F22" s="211">
        <v>1.004</v>
      </c>
      <c r="G22" s="211">
        <v>-6.9099999999999995E-2</v>
      </c>
      <c r="H22" s="211" t="s">
        <v>47</v>
      </c>
      <c r="I22" s="173">
        <f t="shared" si="2"/>
        <v>1.867</v>
      </c>
      <c r="J22" s="173">
        <f t="shared" si="2"/>
        <v>1.7729999999999999</v>
      </c>
      <c r="K22" s="173">
        <f t="shared" si="3"/>
        <v>2.3537999999999997</v>
      </c>
      <c r="L22" s="212">
        <f t="shared" si="4"/>
        <v>1.5640000000000001</v>
      </c>
      <c r="M22" s="212">
        <f>+$M$21+G22</f>
        <v>1.3849000000000002</v>
      </c>
      <c r="N22" s="213">
        <f t="shared" ref="N22:N23" si="5">+($N$24-$N$20)/5+N21</f>
        <v>1.4496000000000002</v>
      </c>
      <c r="Q22" s="177">
        <v>1982</v>
      </c>
      <c r="R22" s="224">
        <v>1.3347086801894943</v>
      </c>
      <c r="S22" s="224">
        <v>0.24614068673373793</v>
      </c>
      <c r="T22" s="224"/>
      <c r="U22" s="224">
        <v>1.471041055718475</v>
      </c>
      <c r="V22" s="224">
        <v>0.54232101822857759</v>
      </c>
      <c r="W22" s="224"/>
      <c r="X22" s="228"/>
      <c r="Y22" s="228"/>
      <c r="Z22" s="224"/>
      <c r="AA22" s="224"/>
      <c r="AB22" s="224"/>
      <c r="AC22" s="224"/>
      <c r="AD22" s="224"/>
      <c r="AE22" s="224"/>
      <c r="AF22" s="224"/>
      <c r="AG22" s="224"/>
      <c r="AH22" s="227"/>
      <c r="AI22" s="211"/>
      <c r="AJ22" s="224"/>
      <c r="AK22" s="226"/>
      <c r="AL22" s="211"/>
      <c r="AM22" s="211"/>
      <c r="AN22" s="211"/>
      <c r="AO22" s="211"/>
      <c r="AP22" s="211"/>
      <c r="AQ22" s="211"/>
      <c r="AR22" s="211"/>
      <c r="AS22" s="211"/>
      <c r="AT22" s="226"/>
      <c r="AU22" s="211"/>
      <c r="AV22" s="211"/>
      <c r="AW22" s="211"/>
      <c r="AX22" s="211"/>
      <c r="AY22" s="211"/>
      <c r="AZ22" s="211"/>
    </row>
    <row r="23" spans="1:52" ht="14" x14ac:dyDescent="0.2">
      <c r="A23" s="173" t="s">
        <v>189</v>
      </c>
      <c r="B23" s="211">
        <v>1.4179999999999999</v>
      </c>
      <c r="C23" s="211">
        <v>1.2949999999999999</v>
      </c>
      <c r="D23" s="211">
        <v>1.1447999999999998</v>
      </c>
      <c r="E23" s="211">
        <v>-1.3320000000000001</v>
      </c>
      <c r="F23" s="211">
        <v>0.99099999999999999</v>
      </c>
      <c r="G23" s="211">
        <v>0.13300000000000001</v>
      </c>
      <c r="H23" s="211" t="s">
        <v>47</v>
      </c>
      <c r="I23" s="173">
        <f t="shared" si="2"/>
        <v>1.9849999999999999</v>
      </c>
      <c r="J23" s="173">
        <f t="shared" si="2"/>
        <v>1.8619999999999999</v>
      </c>
      <c r="K23" s="173">
        <f t="shared" si="3"/>
        <v>2.2587999999999999</v>
      </c>
      <c r="L23" s="212">
        <f t="shared" si="4"/>
        <v>1.5510000000000002</v>
      </c>
      <c r="M23" s="212">
        <f t="shared" ref="M23:M43" si="6">+$M$21+G23</f>
        <v>1.5870000000000002</v>
      </c>
      <c r="N23" s="213">
        <f t="shared" si="5"/>
        <v>1.5824000000000003</v>
      </c>
      <c r="Q23" s="177">
        <v>1983</v>
      </c>
      <c r="R23" s="224">
        <v>1.4214327671020155</v>
      </c>
      <c r="S23" s="224">
        <v>0.3153048279979106</v>
      </c>
      <c r="T23" s="224"/>
      <c r="U23" s="224">
        <v>1.5399924184988627</v>
      </c>
      <c r="V23" s="224">
        <v>0.65008531645239864</v>
      </c>
      <c r="W23" s="224"/>
      <c r="X23" s="226">
        <v>1.209322</v>
      </c>
      <c r="Y23" s="224">
        <v>0.66210000000000002</v>
      </c>
      <c r="Z23" s="224"/>
      <c r="AA23" s="224">
        <f>X23-Y23</f>
        <v>0.54722199999999999</v>
      </c>
      <c r="AB23" s="224">
        <v>0.2155059</v>
      </c>
      <c r="AC23" s="224"/>
      <c r="AD23" s="224"/>
      <c r="AE23" s="224"/>
      <c r="AF23" s="224">
        <f t="shared" ref="AF23:AF28" si="7">AB23+$Y23</f>
        <v>0.87760590000000005</v>
      </c>
      <c r="AG23" s="224"/>
      <c r="AH23" s="227"/>
      <c r="AI23" s="211"/>
      <c r="AJ23" s="224">
        <v>-9.4137399999999996E-2</v>
      </c>
      <c r="AK23" s="226"/>
      <c r="AL23" s="211"/>
      <c r="AM23" s="211"/>
      <c r="AN23" s="211"/>
      <c r="AO23" s="211"/>
      <c r="AP23" s="211"/>
      <c r="AQ23" s="211"/>
      <c r="AR23" s="211"/>
      <c r="AS23" s="211"/>
      <c r="AT23" s="226"/>
      <c r="AU23" s="211"/>
      <c r="AV23" s="211"/>
      <c r="AW23" s="211"/>
      <c r="AX23" s="211"/>
      <c r="AY23" s="211"/>
      <c r="AZ23" s="211"/>
    </row>
    <row r="24" spans="1:52" ht="14" x14ac:dyDescent="0.2">
      <c r="A24" s="173" t="s">
        <v>190</v>
      </c>
      <c r="B24" s="211">
        <v>1.2729999999999999</v>
      </c>
      <c r="C24" s="211">
        <v>1.1259999999999999</v>
      </c>
      <c r="D24" s="211">
        <v>1.4267999999999998</v>
      </c>
      <c r="E24" s="211">
        <v>-1.829</v>
      </c>
      <c r="F24" s="211">
        <v>1.0840000000000001</v>
      </c>
      <c r="G24" s="211">
        <v>0.45200000000000001</v>
      </c>
      <c r="H24" s="211">
        <v>1.298</v>
      </c>
      <c r="I24" s="173">
        <f t="shared" si="2"/>
        <v>1.8399999999999999</v>
      </c>
      <c r="J24" s="173">
        <f t="shared" si="2"/>
        <v>1.6929999999999998</v>
      </c>
      <c r="K24" s="173">
        <f t="shared" si="3"/>
        <v>2.5407999999999999</v>
      </c>
      <c r="L24" s="212">
        <f t="shared" si="4"/>
        <v>1.6440000000000001</v>
      </c>
      <c r="M24" s="212">
        <f t="shared" si="6"/>
        <v>1.9060000000000001</v>
      </c>
      <c r="N24" s="213">
        <f>+H24+55%</f>
        <v>1.8480000000000001</v>
      </c>
      <c r="Q24" s="177">
        <v>1984</v>
      </c>
      <c r="R24" s="224">
        <v>1.5513943546635445</v>
      </c>
      <c r="S24" s="224">
        <v>0.38031679050851602</v>
      </c>
      <c r="T24" s="224"/>
      <c r="U24" s="224">
        <v>1.6827978056426331</v>
      </c>
      <c r="V24" s="224">
        <v>0.74909164041027021</v>
      </c>
      <c r="W24" s="224"/>
      <c r="X24" s="230">
        <v>1.320403</v>
      </c>
      <c r="Y24" s="224">
        <v>0.75800000000000001</v>
      </c>
      <c r="Z24" s="224"/>
      <c r="AA24" s="224">
        <f t="shared" ref="AA24:AA58" si="8">X24-Y24</f>
        <v>0.56240299999999999</v>
      </c>
      <c r="AB24" s="224">
        <v>0.34707349999999998</v>
      </c>
      <c r="AC24" s="224"/>
      <c r="AD24" s="224"/>
      <c r="AE24" s="224"/>
      <c r="AF24" s="224">
        <f t="shared" si="7"/>
        <v>1.1050735</v>
      </c>
      <c r="AG24" s="224"/>
      <c r="AH24" s="227"/>
      <c r="AI24" s="211"/>
      <c r="AJ24" s="224"/>
      <c r="AK24" s="226"/>
      <c r="AL24" s="211"/>
      <c r="AM24" s="211"/>
      <c r="AN24" s="211"/>
      <c r="AO24" s="211"/>
      <c r="AP24" s="211"/>
      <c r="AQ24" s="211"/>
      <c r="AR24" s="211"/>
      <c r="AS24" s="211"/>
      <c r="AT24" s="226"/>
      <c r="AU24" s="211"/>
      <c r="AV24" s="211"/>
      <c r="AW24" s="211"/>
      <c r="AX24" s="211"/>
      <c r="AY24" s="211"/>
      <c r="AZ24" s="211"/>
    </row>
    <row r="25" spans="1:52" ht="14" x14ac:dyDescent="0.2">
      <c r="A25" s="173" t="s">
        <v>191</v>
      </c>
      <c r="B25" s="211" t="s">
        <v>192</v>
      </c>
      <c r="C25" s="211" t="s">
        <v>193</v>
      </c>
      <c r="D25" s="211">
        <v>1.8568</v>
      </c>
      <c r="E25" s="211">
        <v>-2.0390000000000001</v>
      </c>
      <c r="F25" s="211">
        <v>1.069</v>
      </c>
      <c r="G25" s="211">
        <v>0.88700000000000001</v>
      </c>
      <c r="H25" s="211" t="s">
        <v>47</v>
      </c>
      <c r="I25" s="173">
        <f t="shared" si="2"/>
        <v>1.7269999999999999</v>
      </c>
      <c r="J25" s="173">
        <f t="shared" si="2"/>
        <v>1.5369999999999999</v>
      </c>
      <c r="K25" s="173">
        <f t="shared" si="3"/>
        <v>2.9707999999999997</v>
      </c>
      <c r="L25" s="212">
        <f t="shared" si="4"/>
        <v>1.629</v>
      </c>
      <c r="M25" s="212">
        <f t="shared" si="6"/>
        <v>2.3410000000000002</v>
      </c>
      <c r="N25" s="213">
        <f>+($N$29-$N$24)/5+N24</f>
        <v>1.9464000000000001</v>
      </c>
      <c r="Q25" s="177">
        <v>1985</v>
      </c>
      <c r="R25" s="224">
        <v>1.6782389912274451</v>
      </c>
      <c r="S25" s="224">
        <v>0.37354974541219332</v>
      </c>
      <c r="T25" s="224"/>
      <c r="U25" s="224">
        <v>1.8023755887773909</v>
      </c>
      <c r="V25" s="224">
        <v>0.71382202143585805</v>
      </c>
      <c r="W25" s="224"/>
      <c r="X25" s="226">
        <v>1.3268230000000001</v>
      </c>
      <c r="Y25" s="224">
        <v>0.73299999999999998</v>
      </c>
      <c r="Z25" s="224"/>
      <c r="AA25" s="224">
        <f t="shared" si="8"/>
        <v>0.5938230000000001</v>
      </c>
      <c r="AB25" s="224">
        <v>0.40736260000000002</v>
      </c>
      <c r="AC25" s="224"/>
      <c r="AD25" s="224"/>
      <c r="AE25" s="224"/>
      <c r="AF25" s="224">
        <f t="shared" si="7"/>
        <v>1.1403626</v>
      </c>
      <c r="AG25" s="224"/>
      <c r="AH25" s="227"/>
      <c r="AI25" s="211"/>
      <c r="AJ25" s="224">
        <v>4.4641999999999998E-3</v>
      </c>
      <c r="AK25" s="226"/>
      <c r="AL25" s="211"/>
      <c r="AM25" s="211"/>
      <c r="AN25" s="211"/>
      <c r="AO25" s="211"/>
      <c r="AP25" s="211"/>
      <c r="AQ25" s="211"/>
      <c r="AR25" s="211"/>
      <c r="AS25" s="211"/>
      <c r="AT25" s="226"/>
      <c r="AU25" s="211"/>
      <c r="AV25" s="211"/>
      <c r="AW25" s="211"/>
      <c r="AX25" s="211"/>
      <c r="AY25" s="211"/>
      <c r="AZ25" s="211"/>
    </row>
    <row r="26" spans="1:52" ht="14" x14ac:dyDescent="0.2">
      <c r="A26" s="173" t="s">
        <v>194</v>
      </c>
      <c r="B26" s="211" t="s">
        <v>195</v>
      </c>
      <c r="C26" s="211" t="s">
        <v>196</v>
      </c>
      <c r="D26" s="211">
        <v>2.2128000000000001</v>
      </c>
      <c r="E26" s="211">
        <v>-2.2000000000000002</v>
      </c>
      <c r="F26" s="211">
        <v>0.871</v>
      </c>
      <c r="G26" s="211">
        <v>1.056</v>
      </c>
      <c r="H26" s="211" t="s">
        <v>47</v>
      </c>
      <c r="I26" s="173">
        <f t="shared" si="2"/>
        <v>1.6759999999999999</v>
      </c>
      <c r="J26" s="173">
        <f t="shared" si="2"/>
        <v>1.4689999999999999</v>
      </c>
      <c r="K26" s="173">
        <f t="shared" si="3"/>
        <v>3.3268</v>
      </c>
      <c r="L26" s="212">
        <f t="shared" si="4"/>
        <v>1.431</v>
      </c>
      <c r="M26" s="212">
        <f t="shared" si="6"/>
        <v>2.5100000000000002</v>
      </c>
      <c r="N26" s="213">
        <f t="shared" ref="N26:N28" si="9">+($N$29-$N$24)/5+N25</f>
        <v>2.0448</v>
      </c>
      <c r="Q26" s="177">
        <v>1986</v>
      </c>
      <c r="R26" s="224">
        <v>1.3720380659129294</v>
      </c>
      <c r="S26" s="224">
        <v>0.42304174771038089</v>
      </c>
      <c r="T26" s="224"/>
      <c r="U26" s="224">
        <v>1.4038657171922686</v>
      </c>
      <c r="V26" s="224">
        <v>0.5582453818198706</v>
      </c>
      <c r="W26" s="224"/>
      <c r="X26" s="226">
        <v>1.1149929999999999</v>
      </c>
      <c r="Y26" s="224">
        <v>0.58099999999999996</v>
      </c>
      <c r="Z26" s="224"/>
      <c r="AA26" s="224">
        <f t="shared" si="8"/>
        <v>0.53399299999999994</v>
      </c>
      <c r="AB26" s="224">
        <v>0.50940859999999999</v>
      </c>
      <c r="AC26" s="224"/>
      <c r="AD26" s="224"/>
      <c r="AE26" s="224"/>
      <c r="AF26" s="224">
        <f t="shared" si="7"/>
        <v>1.0904086</v>
      </c>
      <c r="AG26" s="224"/>
      <c r="AH26" s="227"/>
      <c r="AI26" s="211"/>
      <c r="AJ26" s="224">
        <v>-0.1102221</v>
      </c>
      <c r="AK26" s="226"/>
      <c r="AL26" s="211"/>
      <c r="AM26" s="211"/>
      <c r="AN26" s="211"/>
      <c r="AO26" s="211"/>
      <c r="AP26" s="211"/>
      <c r="AQ26" s="211"/>
      <c r="AR26" s="211"/>
      <c r="AS26" s="211"/>
      <c r="AT26" s="226"/>
      <c r="AU26" s="211"/>
      <c r="AV26" s="211"/>
      <c r="AW26" s="211"/>
      <c r="AX26" s="211"/>
      <c r="AY26" s="211"/>
      <c r="AZ26" s="211"/>
    </row>
    <row r="27" spans="1:52" ht="13" customHeight="1" x14ac:dyDescent="0.2">
      <c r="A27" s="173" t="s">
        <v>197</v>
      </c>
      <c r="B27" s="211">
        <v>1.5469999999999999</v>
      </c>
      <c r="C27" s="211" t="s">
        <v>198</v>
      </c>
      <c r="D27" s="211">
        <v>2.0518000000000001</v>
      </c>
      <c r="E27" s="211">
        <v>-1.8440000000000001</v>
      </c>
      <c r="F27" s="211">
        <v>1.365</v>
      </c>
      <c r="G27" s="211">
        <v>0.76400000000000001</v>
      </c>
      <c r="H27" s="211" t="s">
        <v>47</v>
      </c>
      <c r="I27" s="173">
        <f t="shared" si="2"/>
        <v>2.1139999999999999</v>
      </c>
      <c r="J27" s="173">
        <f t="shared" si="2"/>
        <v>1.837</v>
      </c>
      <c r="K27" s="173">
        <f t="shared" si="3"/>
        <v>3.1657999999999999</v>
      </c>
      <c r="L27" s="212">
        <f t="shared" si="4"/>
        <v>1.925</v>
      </c>
      <c r="M27" s="212">
        <f t="shared" si="6"/>
        <v>2.218</v>
      </c>
      <c r="N27" s="213">
        <f t="shared" si="9"/>
        <v>2.1431999999999998</v>
      </c>
      <c r="Q27" s="177">
        <v>1987</v>
      </c>
      <c r="R27" s="224">
        <v>1.6814539936788921</v>
      </c>
      <c r="S27" s="224">
        <v>0.48318471763016396</v>
      </c>
      <c r="T27" s="224"/>
      <c r="U27" s="224">
        <v>1.689124965054515</v>
      </c>
      <c r="V27" s="224">
        <v>0.59555636940731249</v>
      </c>
      <c r="W27" s="224"/>
      <c r="X27" s="226">
        <v>1.46784</v>
      </c>
      <c r="Y27" s="224">
        <v>0.60099999999999998</v>
      </c>
      <c r="Z27" s="224"/>
      <c r="AA27" s="224">
        <f t="shared" si="8"/>
        <v>0.86684000000000005</v>
      </c>
      <c r="AB27" s="224">
        <v>0.94642470000000001</v>
      </c>
      <c r="AC27" s="224"/>
      <c r="AD27" s="224"/>
      <c r="AE27" s="224"/>
      <c r="AF27" s="224">
        <f t="shared" si="7"/>
        <v>1.5474247000000001</v>
      </c>
      <c r="AG27" s="224"/>
      <c r="AH27" s="227"/>
      <c r="AI27" s="211"/>
      <c r="AJ27" s="224">
        <v>0.20078770000000001</v>
      </c>
      <c r="AK27" s="226"/>
      <c r="AL27" s="211"/>
      <c r="AM27" s="211"/>
      <c r="AN27" s="211"/>
      <c r="AO27" s="211"/>
      <c r="AP27" s="211"/>
      <c r="AQ27" s="211"/>
      <c r="AR27" s="211"/>
      <c r="AS27" s="211"/>
      <c r="AT27" s="226"/>
      <c r="AU27" s="211"/>
      <c r="AV27" s="211"/>
      <c r="AW27" s="211"/>
      <c r="AX27" s="211"/>
      <c r="AY27" s="211"/>
      <c r="AZ27" s="211"/>
    </row>
    <row r="28" spans="1:52" ht="13" customHeight="1" x14ac:dyDescent="0.2">
      <c r="A28" s="173" t="s">
        <v>199</v>
      </c>
      <c r="B28" s="211">
        <v>1.786</v>
      </c>
      <c r="C28" s="211" t="s">
        <v>200</v>
      </c>
      <c r="D28" s="211">
        <v>1.8417999999999999</v>
      </c>
      <c r="E28" s="211">
        <v>-1.4139999999999999</v>
      </c>
      <c r="F28" s="211">
        <v>1.49</v>
      </c>
      <c r="G28" s="211">
        <v>0.77500000000000002</v>
      </c>
      <c r="H28" s="211" t="s">
        <v>47</v>
      </c>
      <c r="I28" s="173">
        <f t="shared" si="2"/>
        <v>2.3529999999999998</v>
      </c>
      <c r="J28" s="173">
        <f t="shared" si="2"/>
        <v>2.1310000000000002</v>
      </c>
      <c r="K28" s="173">
        <f t="shared" si="3"/>
        <v>2.9558</v>
      </c>
      <c r="L28" s="212">
        <f t="shared" si="4"/>
        <v>2.0499999999999998</v>
      </c>
      <c r="M28" s="212">
        <f t="shared" si="6"/>
        <v>2.2290000000000001</v>
      </c>
      <c r="N28" s="213">
        <f t="shared" si="9"/>
        <v>2.2415999999999996</v>
      </c>
      <c r="Q28" s="177">
        <v>1988</v>
      </c>
      <c r="R28" s="224">
        <v>1.4250738801717022</v>
      </c>
      <c r="S28" s="224">
        <v>0.5600933720728104</v>
      </c>
      <c r="T28" s="224"/>
      <c r="U28" s="224">
        <v>1.4252333481490889</v>
      </c>
      <c r="V28" s="224">
        <v>0.63028842423329545</v>
      </c>
      <c r="W28" s="224"/>
      <c r="X28" s="226">
        <v>1.332203</v>
      </c>
      <c r="Y28" s="224">
        <v>0.623</v>
      </c>
      <c r="Z28" s="224"/>
      <c r="AA28" s="224">
        <f t="shared" si="8"/>
        <v>0.70920300000000003</v>
      </c>
      <c r="AB28" s="224">
        <v>0.77624139999999997</v>
      </c>
      <c r="AC28" s="224"/>
      <c r="AD28" s="224"/>
      <c r="AE28" s="224"/>
      <c r="AF28" s="224">
        <f t="shared" si="7"/>
        <v>1.3992414</v>
      </c>
      <c r="AG28" s="224"/>
      <c r="AH28" s="227"/>
      <c r="AI28" s="211"/>
      <c r="AJ28" s="224">
        <v>8.4992999999999999E-2</v>
      </c>
      <c r="AK28" s="226"/>
      <c r="AL28" s="211"/>
      <c r="AM28" s="211"/>
      <c r="AN28" s="211"/>
      <c r="AO28" s="211"/>
      <c r="AP28" s="211"/>
      <c r="AQ28" s="211"/>
      <c r="AR28" s="211"/>
      <c r="AS28" s="211"/>
      <c r="AT28" s="226"/>
      <c r="AU28" s="211"/>
      <c r="AV28" s="211"/>
      <c r="AW28" s="211"/>
      <c r="AX28" s="211"/>
      <c r="AY28" s="211"/>
      <c r="AZ28" s="211"/>
    </row>
    <row r="29" spans="1:52" ht="13" customHeight="1" x14ac:dyDescent="0.2">
      <c r="A29" s="173" t="s">
        <v>201</v>
      </c>
      <c r="B29" s="211">
        <v>2.1110000000000002</v>
      </c>
      <c r="C29" s="211">
        <v>1.8520000000000001</v>
      </c>
      <c r="D29" s="211">
        <v>1.3448</v>
      </c>
      <c r="E29" s="211">
        <v>-1.1319999999999999</v>
      </c>
      <c r="F29" s="211">
        <v>1.5760000000000001</v>
      </c>
      <c r="G29" s="211">
        <v>1.2949999999999999</v>
      </c>
      <c r="H29" s="211">
        <v>1.79</v>
      </c>
      <c r="I29" s="173">
        <f t="shared" si="2"/>
        <v>2.6779999999999999</v>
      </c>
      <c r="J29" s="173">
        <f t="shared" si="2"/>
        <v>2.419</v>
      </c>
      <c r="K29" s="173">
        <f t="shared" si="3"/>
        <v>2.4588000000000001</v>
      </c>
      <c r="L29" s="212">
        <f t="shared" si="4"/>
        <v>2.1360000000000001</v>
      </c>
      <c r="M29" s="212">
        <f t="shared" si="6"/>
        <v>2.7490000000000001</v>
      </c>
      <c r="N29" s="213">
        <f>+H29+55%</f>
        <v>2.34</v>
      </c>
      <c r="Q29" s="177">
        <v>1989</v>
      </c>
      <c r="R29" s="224">
        <v>1.5841551947528685</v>
      </c>
      <c r="S29" s="224">
        <v>0.50627622392936289</v>
      </c>
      <c r="T29" s="224"/>
      <c r="U29" s="224">
        <v>1.5748876958474856</v>
      </c>
      <c r="V29" s="224">
        <v>0.57696981480581344</v>
      </c>
      <c r="W29" s="224"/>
      <c r="X29" s="226">
        <f>(X28+X30)/2</f>
        <v>1.2944515000000001</v>
      </c>
      <c r="Y29" s="224">
        <v>0.65100000000000002</v>
      </c>
      <c r="Z29" s="224"/>
      <c r="AA29" s="224">
        <f>(AA28+AA30)/2</f>
        <v>0.74295149999999999</v>
      </c>
      <c r="AB29" s="224">
        <f>(AB28+AB30)/2</f>
        <v>0.73361294999999993</v>
      </c>
      <c r="AC29" s="224"/>
      <c r="AD29" s="224"/>
      <c r="AE29" s="224"/>
      <c r="AF29" s="224">
        <f>(AF28+AF30)/2</f>
        <v>1.2851129499999998</v>
      </c>
      <c r="AG29" s="224"/>
      <c r="AH29" s="227"/>
      <c r="AI29" s="211"/>
      <c r="AJ29" s="224">
        <v>0.62175480000000005</v>
      </c>
      <c r="AK29" s="226"/>
      <c r="AL29" s="211"/>
      <c r="AM29" s="211"/>
      <c r="AN29" s="211"/>
      <c r="AO29" s="211"/>
      <c r="AP29" s="211"/>
      <c r="AQ29" s="211"/>
      <c r="AR29" s="211"/>
      <c r="AS29" s="211"/>
      <c r="AT29" s="226"/>
      <c r="AU29" s="211"/>
      <c r="AV29" s="211"/>
      <c r="AW29" s="211"/>
      <c r="AX29" s="211"/>
      <c r="AY29" s="211"/>
      <c r="AZ29" s="211"/>
    </row>
    <row r="30" spans="1:52" ht="13" customHeight="1" x14ac:dyDescent="0.2">
      <c r="A30" s="173" t="s">
        <v>202</v>
      </c>
      <c r="B30" s="211">
        <v>1.9750000000000001</v>
      </c>
      <c r="C30" s="211">
        <v>1.75</v>
      </c>
      <c r="D30" s="211">
        <v>1.4027999999999998</v>
      </c>
      <c r="E30" s="211">
        <v>-1.2270000000000001</v>
      </c>
      <c r="F30" s="211">
        <v>1.554</v>
      </c>
      <c r="G30" s="211">
        <v>1.0960000000000001</v>
      </c>
      <c r="H30" s="211" t="s">
        <v>47</v>
      </c>
      <c r="I30" s="173">
        <f t="shared" si="2"/>
        <v>2.5419999999999998</v>
      </c>
      <c r="J30" s="173">
        <f t="shared" si="2"/>
        <v>2.3170000000000002</v>
      </c>
      <c r="K30" s="173">
        <f t="shared" si="3"/>
        <v>2.5167999999999999</v>
      </c>
      <c r="L30" s="212">
        <f t="shared" si="4"/>
        <v>2.1139999999999999</v>
      </c>
      <c r="M30" s="212">
        <f t="shared" si="6"/>
        <v>2.5500000000000003</v>
      </c>
      <c r="N30" s="213">
        <f>+($N$34-$N$29)/5+N29</f>
        <v>2.3424</v>
      </c>
      <c r="Q30" s="177">
        <v>1990</v>
      </c>
      <c r="R30" s="224">
        <v>1.5498461696368608</v>
      </c>
      <c r="S30" s="224">
        <v>0.38347037676265988</v>
      </c>
      <c r="T30" s="224"/>
      <c r="U30" s="224">
        <v>1.5793946338202998</v>
      </c>
      <c r="V30" s="224">
        <v>0.4839590832135896</v>
      </c>
      <c r="W30" s="224"/>
      <c r="X30" s="226">
        <v>1.2566999999999999</v>
      </c>
      <c r="Y30" s="224">
        <v>0.48</v>
      </c>
      <c r="Z30" s="224"/>
      <c r="AA30" s="224">
        <f t="shared" si="8"/>
        <v>0.77669999999999995</v>
      </c>
      <c r="AB30" s="224">
        <v>0.6909845</v>
      </c>
      <c r="AC30" s="224"/>
      <c r="AD30" s="224"/>
      <c r="AE30" s="224"/>
      <c r="AF30" s="224">
        <f t="shared" ref="AF30:AF58" si="10">AB30+$Y30</f>
        <v>1.1709844999999999</v>
      </c>
      <c r="AG30" s="224"/>
      <c r="AH30" s="227"/>
      <c r="AI30" s="211"/>
      <c r="AJ30" s="224">
        <v>1.12342E-2</v>
      </c>
      <c r="AK30" s="226"/>
      <c r="AL30" s="211"/>
      <c r="AM30" s="211"/>
      <c r="AN30" s="211"/>
      <c r="AO30" s="211"/>
      <c r="AP30" s="211"/>
      <c r="AQ30" s="211"/>
      <c r="AR30" s="211"/>
      <c r="AS30" s="211"/>
      <c r="AT30" s="226"/>
      <c r="AU30" s="211"/>
      <c r="AV30" s="211"/>
      <c r="AW30" s="211"/>
      <c r="AX30" s="211"/>
      <c r="AY30" s="211"/>
      <c r="AZ30" s="211"/>
    </row>
    <row r="31" spans="1:52" ht="13" customHeight="1" x14ac:dyDescent="0.2">
      <c r="A31" s="173" t="s">
        <v>203</v>
      </c>
      <c r="B31" s="211" t="s">
        <v>204</v>
      </c>
      <c r="C31" s="211" t="s">
        <v>205</v>
      </c>
      <c r="D31" s="211">
        <v>1.8228</v>
      </c>
      <c r="E31" s="211">
        <v>-1.117</v>
      </c>
      <c r="F31" s="211">
        <v>1.56</v>
      </c>
      <c r="G31" s="211">
        <v>1.5</v>
      </c>
      <c r="H31" s="211" t="s">
        <v>47</v>
      </c>
      <c r="I31" s="173">
        <f t="shared" si="2"/>
        <v>2.7709999999999999</v>
      </c>
      <c r="J31" s="173">
        <f t="shared" si="2"/>
        <v>2.4279999999999999</v>
      </c>
      <c r="K31" s="173">
        <f t="shared" si="3"/>
        <v>2.9367999999999999</v>
      </c>
      <c r="L31" s="212">
        <f t="shared" si="4"/>
        <v>2.12</v>
      </c>
      <c r="M31" s="212">
        <f t="shared" si="6"/>
        <v>2.9540000000000002</v>
      </c>
      <c r="N31" s="213">
        <f t="shared" ref="N31:N33" si="11">+($N$34-$N$29)/5+N30</f>
        <v>2.3448000000000002</v>
      </c>
      <c r="Q31" s="177">
        <v>1991</v>
      </c>
      <c r="R31" s="224">
        <v>1.29708616778208</v>
      </c>
      <c r="S31" s="224">
        <v>0.30689507799700833</v>
      </c>
      <c r="T31" s="224"/>
      <c r="U31" s="224">
        <v>1.3248004165220411</v>
      </c>
      <c r="V31" s="224">
        <v>0.39064877017730448</v>
      </c>
      <c r="W31" s="224"/>
      <c r="X31" s="226">
        <v>1.0715110000000001</v>
      </c>
      <c r="Y31" s="224">
        <v>0.38500000000000001</v>
      </c>
      <c r="Z31" s="224"/>
      <c r="AA31" s="224">
        <f t="shared" si="8"/>
        <v>0.68651100000000009</v>
      </c>
      <c r="AB31" s="224">
        <v>0.65136590000000005</v>
      </c>
      <c r="AC31" s="224"/>
      <c r="AD31" s="224"/>
      <c r="AE31" s="224"/>
      <c r="AF31" s="224">
        <f t="shared" si="10"/>
        <v>1.0363659000000001</v>
      </c>
      <c r="AG31" s="224"/>
      <c r="AH31" s="227"/>
      <c r="AI31" s="211"/>
      <c r="AJ31" s="224">
        <v>-2.4254700000000001E-2</v>
      </c>
      <c r="AK31" s="226"/>
      <c r="AL31" s="211"/>
      <c r="AM31" s="211"/>
      <c r="AN31" s="211"/>
      <c r="AO31" s="211"/>
      <c r="AP31" s="211"/>
      <c r="AQ31" s="211"/>
      <c r="AR31" s="211"/>
      <c r="AS31" s="211"/>
      <c r="AT31" s="226"/>
      <c r="AU31" s="211"/>
      <c r="AV31" s="211"/>
      <c r="AW31" s="211"/>
      <c r="AX31" s="211"/>
      <c r="AY31" s="211"/>
      <c r="AZ31" s="211"/>
    </row>
    <row r="32" spans="1:52" ht="13" customHeight="1" x14ac:dyDescent="0.2">
      <c r="A32" s="173" t="s">
        <v>206</v>
      </c>
      <c r="B32" s="211" t="s">
        <v>207</v>
      </c>
      <c r="C32" s="211" t="s">
        <v>208</v>
      </c>
      <c r="D32" s="211">
        <v>2.1757999999999997</v>
      </c>
      <c r="E32" s="211">
        <v>-1.0209999999999999</v>
      </c>
      <c r="F32" s="211">
        <v>1.663</v>
      </c>
      <c r="G32" s="211">
        <v>1.101</v>
      </c>
      <c r="H32" s="211" t="s">
        <v>47</v>
      </c>
      <c r="I32" s="173">
        <f t="shared" si="2"/>
        <v>2.9690000000000003</v>
      </c>
      <c r="J32" s="173">
        <f t="shared" si="2"/>
        <v>2.4950000000000001</v>
      </c>
      <c r="K32" s="173">
        <f t="shared" si="3"/>
        <v>3.2897999999999996</v>
      </c>
      <c r="L32" s="212">
        <f t="shared" si="4"/>
        <v>2.2229999999999999</v>
      </c>
      <c r="M32" s="212">
        <f t="shared" si="6"/>
        <v>2.5550000000000002</v>
      </c>
      <c r="N32" s="213">
        <f t="shared" si="11"/>
        <v>2.3472000000000004</v>
      </c>
      <c r="Q32" s="177">
        <v>1992</v>
      </c>
      <c r="R32" s="224">
        <v>1.116893961874085</v>
      </c>
      <c r="S32" s="224">
        <v>0.28103865462856836</v>
      </c>
      <c r="T32" s="224"/>
      <c r="U32" s="224">
        <v>1.1358315789473685</v>
      </c>
      <c r="V32" s="224">
        <v>0.35484464172479391</v>
      </c>
      <c r="W32" s="224"/>
      <c r="X32" s="226">
        <v>0.9105761</v>
      </c>
      <c r="Y32" s="224">
        <v>0.35099999999999998</v>
      </c>
      <c r="Z32" s="224"/>
      <c r="AA32" s="224">
        <f t="shared" si="8"/>
        <v>0.55957610000000002</v>
      </c>
      <c r="AB32" s="224">
        <v>0.50689110000000004</v>
      </c>
      <c r="AC32" s="224"/>
      <c r="AD32" s="224"/>
      <c r="AE32" s="224"/>
      <c r="AF32" s="224">
        <f t="shared" si="10"/>
        <v>0.85789110000000002</v>
      </c>
      <c r="AG32" s="224"/>
      <c r="AH32" s="227"/>
      <c r="AI32" s="211"/>
      <c r="AJ32" s="224">
        <v>-0.26799230000000002</v>
      </c>
      <c r="AK32" s="226"/>
      <c r="AL32" s="211"/>
      <c r="AM32" s="211"/>
      <c r="AN32" s="211"/>
      <c r="AO32" s="211"/>
      <c r="AP32" s="211"/>
      <c r="AQ32" s="211"/>
      <c r="AR32" s="211"/>
      <c r="AS32" s="211"/>
      <c r="AT32" s="226"/>
      <c r="AU32" s="211"/>
      <c r="AV32" s="211"/>
      <c r="AW32" s="211"/>
      <c r="AX32" s="211"/>
      <c r="AY32" s="211"/>
      <c r="AZ32" s="211"/>
    </row>
    <row r="33" spans="1:52" ht="13" customHeight="1" x14ac:dyDescent="0.2">
      <c r="A33" s="173" t="s">
        <v>209</v>
      </c>
      <c r="B33" s="211" t="s">
        <v>210</v>
      </c>
      <c r="C33" s="211" t="s">
        <v>211</v>
      </c>
      <c r="D33" s="211">
        <v>2.0038</v>
      </c>
      <c r="E33" s="211">
        <v>-1.581</v>
      </c>
      <c r="F33" s="211">
        <v>1.1930000000000001</v>
      </c>
      <c r="G33" s="211">
        <v>1.1399999999999999</v>
      </c>
      <c r="H33" s="211" t="s">
        <v>47</v>
      </c>
      <c r="I33" s="173">
        <f t="shared" si="2"/>
        <v>2.4299999999999997</v>
      </c>
      <c r="J33" s="173">
        <f t="shared" si="2"/>
        <v>1.9239999999999999</v>
      </c>
      <c r="K33" s="173">
        <f t="shared" si="3"/>
        <v>3.1177999999999999</v>
      </c>
      <c r="L33" s="212">
        <f t="shared" si="4"/>
        <v>1.7530000000000001</v>
      </c>
      <c r="M33" s="212">
        <f t="shared" si="6"/>
        <v>2.5940000000000003</v>
      </c>
      <c r="N33" s="213">
        <f t="shared" si="11"/>
        <v>2.3496000000000006</v>
      </c>
      <c r="Q33" s="177">
        <v>1993</v>
      </c>
      <c r="R33" s="224">
        <v>1.104922858194326</v>
      </c>
      <c r="S33" s="224">
        <v>0.29717579171720909</v>
      </c>
      <c r="T33" s="224"/>
      <c r="U33" s="224">
        <v>1.1308641975308642</v>
      </c>
      <c r="V33" s="224">
        <v>0.38721059437401312</v>
      </c>
      <c r="W33" s="224"/>
      <c r="X33" s="226">
        <v>0.91214240000000002</v>
      </c>
      <c r="Y33" s="224">
        <v>0.38200000000000001</v>
      </c>
      <c r="Z33" s="224"/>
      <c r="AA33" s="224">
        <f t="shared" si="8"/>
        <v>0.53014240000000001</v>
      </c>
      <c r="AB33" s="224">
        <v>0.59497290000000003</v>
      </c>
      <c r="AC33" s="224"/>
      <c r="AD33" s="224"/>
      <c r="AE33" s="224"/>
      <c r="AF33" s="224">
        <f t="shared" si="10"/>
        <v>0.97697290000000003</v>
      </c>
      <c r="AG33" s="224"/>
      <c r="AH33" s="227"/>
      <c r="AI33" s="211"/>
      <c r="AJ33" s="224">
        <v>-0.22725909999999999</v>
      </c>
      <c r="AK33" s="226"/>
      <c r="AL33" s="211"/>
      <c r="AM33" s="211"/>
      <c r="AN33" s="211"/>
      <c r="AO33" s="211"/>
      <c r="AP33" s="211"/>
      <c r="AQ33" s="211"/>
      <c r="AR33" s="211"/>
      <c r="AS33" s="211"/>
      <c r="AT33" s="226"/>
      <c r="AU33" s="211"/>
      <c r="AV33" s="211"/>
      <c r="AW33" s="211"/>
      <c r="AX33" s="211"/>
      <c r="AY33" s="211"/>
      <c r="AZ33" s="211"/>
    </row>
    <row r="34" spans="1:52" ht="13" customHeight="1" x14ac:dyDescent="0.2">
      <c r="A34" s="173" t="s">
        <v>212</v>
      </c>
      <c r="B34" s="211">
        <v>2.2080000000000002</v>
      </c>
      <c r="C34" s="211">
        <v>1.8620000000000001</v>
      </c>
      <c r="D34" s="211">
        <v>2.0448</v>
      </c>
      <c r="E34" s="211">
        <v>-1.0880000000000001</v>
      </c>
      <c r="F34" s="211">
        <v>1.6060000000000001</v>
      </c>
      <c r="G34" s="211">
        <v>1.0900000000000001</v>
      </c>
      <c r="H34" s="211">
        <v>1.802</v>
      </c>
      <c r="I34" s="173">
        <f t="shared" si="2"/>
        <v>2.7750000000000004</v>
      </c>
      <c r="J34" s="173">
        <f t="shared" si="2"/>
        <v>2.4290000000000003</v>
      </c>
      <c r="K34" s="173">
        <f t="shared" si="3"/>
        <v>3.1587999999999998</v>
      </c>
      <c r="L34" s="212">
        <f t="shared" si="4"/>
        <v>2.1660000000000004</v>
      </c>
      <c r="M34" s="212">
        <f t="shared" si="6"/>
        <v>2.5440000000000005</v>
      </c>
      <c r="N34" s="213">
        <f>+H34+55%</f>
        <v>2.3520000000000003</v>
      </c>
      <c r="Q34" s="177">
        <v>1994</v>
      </c>
      <c r="R34" s="224">
        <v>1.0924972908357244</v>
      </c>
      <c r="S34" s="224">
        <v>0.33870005592493629</v>
      </c>
      <c r="T34" s="224"/>
      <c r="U34" s="224">
        <v>1.1108730213589548</v>
      </c>
      <c r="V34" s="224">
        <v>0.4069735815141553</v>
      </c>
      <c r="W34" s="224"/>
      <c r="X34" s="226">
        <v>1.0719430000000001</v>
      </c>
      <c r="Y34" s="224">
        <v>0.40400000000000003</v>
      </c>
      <c r="Z34" s="224"/>
      <c r="AA34" s="224">
        <f t="shared" si="8"/>
        <v>0.66794300000000006</v>
      </c>
      <c r="AB34" s="224">
        <v>0.61695040000000001</v>
      </c>
      <c r="AC34" s="224">
        <v>0.65171460000000003</v>
      </c>
      <c r="AD34" s="224">
        <f>61.34%</f>
        <v>0.61340000000000006</v>
      </c>
      <c r="AE34" s="224"/>
      <c r="AF34" s="224">
        <f t="shared" si="10"/>
        <v>1.0209504</v>
      </c>
      <c r="AG34" s="224">
        <f t="shared" ref="AG34:AG58" si="12">AC34+$Y34</f>
        <v>1.0557145999999999</v>
      </c>
      <c r="AH34" s="227">
        <f>AD34+Y34</f>
        <v>1.0174000000000001</v>
      </c>
      <c r="AI34" s="211"/>
      <c r="AJ34" s="224">
        <v>-0.39610380000000001</v>
      </c>
      <c r="AK34" s="231"/>
      <c r="AL34" s="211"/>
      <c r="AM34" s="232">
        <f t="shared" ref="AM34:AM58" si="13">AA34-AA$35</f>
        <v>-0.12490099999999993</v>
      </c>
      <c r="AN34" s="232">
        <f t="shared" ref="AN34:AN58" si="14">AB34-AB$35</f>
        <v>-0.16196310000000003</v>
      </c>
      <c r="AO34" s="232">
        <f t="shared" ref="AO34:AO58" si="15">AC34-AC$35</f>
        <v>-0.12233059999999996</v>
      </c>
      <c r="AP34" s="232">
        <f>AJ34-AJ$35</f>
        <v>-0.2180193</v>
      </c>
      <c r="AQ34" s="232">
        <f>AK34-AK$35</f>
        <v>-4.5484999999999996E-3</v>
      </c>
      <c r="AR34" s="211"/>
      <c r="AS34" s="224">
        <f t="shared" ref="AS34:AS58" si="16">$AA$35+(AJ34-AJ$35)+Y$34</f>
        <v>0.97882469999999999</v>
      </c>
      <c r="AT34" s="233">
        <f t="shared" ref="AT34:AT58" si="17">$AA$35+(AK34-AK$35)+Y34</f>
        <v>1.1922955000000002</v>
      </c>
      <c r="AV34" s="211"/>
      <c r="AW34" s="211"/>
      <c r="AX34" s="211"/>
      <c r="AY34" s="211"/>
      <c r="AZ34" s="211"/>
    </row>
    <row r="35" spans="1:52" ht="13" customHeight="1" x14ac:dyDescent="0.2">
      <c r="A35" s="173" t="s">
        <v>213</v>
      </c>
      <c r="B35" s="211" t="s">
        <v>214</v>
      </c>
      <c r="C35" s="211" t="s">
        <v>215</v>
      </c>
      <c r="D35" s="211">
        <v>1.8008</v>
      </c>
      <c r="E35" s="211">
        <v>-1.2290000000000001</v>
      </c>
      <c r="F35" s="211">
        <v>1.333</v>
      </c>
      <c r="G35" s="211">
        <v>1.145</v>
      </c>
      <c r="H35" s="211" t="s">
        <v>47</v>
      </c>
      <c r="I35" s="173">
        <f t="shared" si="2"/>
        <v>2.6580000000000004</v>
      </c>
      <c r="J35" s="173">
        <f t="shared" si="2"/>
        <v>2.2589999999999999</v>
      </c>
      <c r="K35" s="173">
        <f t="shared" si="3"/>
        <v>2.9147999999999996</v>
      </c>
      <c r="L35" s="212">
        <f t="shared" si="4"/>
        <v>1.893</v>
      </c>
      <c r="M35" s="212">
        <f t="shared" si="6"/>
        <v>2.5990000000000002</v>
      </c>
      <c r="N35" s="213">
        <f>+($N$39-$N$34)/5+N34</f>
        <v>2.4132000000000002</v>
      </c>
      <c r="Q35" s="177">
        <v>1995</v>
      </c>
      <c r="R35" s="224">
        <v>1.4603994778673741</v>
      </c>
      <c r="S35" s="224">
        <v>0.42160481834078106</v>
      </c>
      <c r="T35" s="224"/>
      <c r="U35" s="224">
        <v>1.4738169958771767</v>
      </c>
      <c r="V35" s="224">
        <v>0.49566094303624963</v>
      </c>
      <c r="W35" s="224"/>
      <c r="X35" s="226">
        <v>1.257344</v>
      </c>
      <c r="Y35" s="224">
        <f>46.45%</f>
        <v>0.46450000000000002</v>
      </c>
      <c r="Z35" s="224"/>
      <c r="AA35" s="224">
        <f t="shared" si="8"/>
        <v>0.79284399999999999</v>
      </c>
      <c r="AB35" s="224">
        <v>0.77891350000000004</v>
      </c>
      <c r="AC35" s="224">
        <v>0.77404519999999999</v>
      </c>
      <c r="AD35" s="224"/>
      <c r="AE35" s="224"/>
      <c r="AF35" s="224">
        <f t="shared" si="10"/>
        <v>1.2434134999999999</v>
      </c>
      <c r="AG35" s="224">
        <f t="shared" si="12"/>
        <v>1.2385451999999999</v>
      </c>
      <c r="AH35" s="227"/>
      <c r="AI35" s="211"/>
      <c r="AJ35" s="224">
        <v>-0.17808450000000001</v>
      </c>
      <c r="AK35" s="226">
        <v>4.5484999999999996E-3</v>
      </c>
      <c r="AL35" s="232"/>
      <c r="AM35" s="232">
        <f t="shared" si="13"/>
        <v>0</v>
      </c>
      <c r="AN35" s="232">
        <f t="shared" si="14"/>
        <v>0</v>
      </c>
      <c r="AO35" s="232">
        <f t="shared" si="15"/>
        <v>0</v>
      </c>
      <c r="AP35" s="232">
        <f t="shared" ref="AP35:AP58" si="18">AJ35-AJ$35</f>
        <v>0</v>
      </c>
      <c r="AQ35" s="232">
        <f t="shared" ref="AQ35:AQ58" si="19">AK35-AK$35</f>
        <v>0</v>
      </c>
      <c r="AR35" s="232"/>
      <c r="AS35" s="224">
        <f t="shared" si="16"/>
        <v>1.196844</v>
      </c>
      <c r="AT35" s="233">
        <f t="shared" si="17"/>
        <v>1.257344</v>
      </c>
      <c r="AV35" s="211"/>
      <c r="AW35" s="211"/>
      <c r="AX35" s="211"/>
      <c r="AY35" s="211"/>
      <c r="AZ35" s="211"/>
    </row>
    <row r="36" spans="1:52" ht="13" customHeight="1" x14ac:dyDescent="0.2">
      <c r="A36" s="173" t="s">
        <v>216</v>
      </c>
      <c r="B36" s="211">
        <v>2.4660000000000002</v>
      </c>
      <c r="C36" s="211">
        <v>2.0550000000000002</v>
      </c>
      <c r="D36" s="211">
        <v>1.7647999999999999</v>
      </c>
      <c r="E36" s="211">
        <v>-0.77900000000000003</v>
      </c>
      <c r="F36" s="211">
        <v>1.867</v>
      </c>
      <c r="G36" s="211">
        <v>1.1599999999999999</v>
      </c>
      <c r="H36" s="211" t="s">
        <v>47</v>
      </c>
      <c r="I36" s="173">
        <f t="shared" si="2"/>
        <v>3.0330000000000004</v>
      </c>
      <c r="J36" s="173">
        <f t="shared" si="2"/>
        <v>2.6219999999999999</v>
      </c>
      <c r="K36" s="173">
        <f t="shared" si="3"/>
        <v>2.8788</v>
      </c>
      <c r="L36" s="212">
        <f t="shared" si="4"/>
        <v>2.427</v>
      </c>
      <c r="M36" s="212">
        <f t="shared" si="6"/>
        <v>2.6139999999999999</v>
      </c>
      <c r="N36" s="213">
        <f t="shared" ref="N36:N38" si="20">+($N$39-$N$34)/5+N35</f>
        <v>2.4744000000000002</v>
      </c>
      <c r="Q36" s="177">
        <v>1996</v>
      </c>
      <c r="R36" s="224">
        <v>1.4501501602936302</v>
      </c>
      <c r="S36" s="224">
        <v>0.43369884387426727</v>
      </c>
      <c r="T36" s="224"/>
      <c r="U36" s="224">
        <v>1.4843795114627245</v>
      </c>
      <c r="V36" s="224">
        <v>0.54067942944883596</v>
      </c>
      <c r="W36" s="224"/>
      <c r="X36" s="226">
        <v>1.458046</v>
      </c>
      <c r="Y36" s="224">
        <v>0.52900000000000003</v>
      </c>
      <c r="Z36" s="224"/>
      <c r="AA36" s="224">
        <f t="shared" si="8"/>
        <v>0.92904599999999993</v>
      </c>
      <c r="AB36" s="224">
        <v>0.86630430000000003</v>
      </c>
      <c r="AC36" s="224">
        <v>0.86016619999999999</v>
      </c>
      <c r="AD36" s="224"/>
      <c r="AE36" s="224"/>
      <c r="AF36" s="224">
        <f t="shared" si="10"/>
        <v>1.3953043000000001</v>
      </c>
      <c r="AG36" s="224">
        <f t="shared" si="12"/>
        <v>1.3891662</v>
      </c>
      <c r="AH36" s="227"/>
      <c r="AI36" s="211"/>
      <c r="AJ36" s="224">
        <v>-4.41847E-2</v>
      </c>
      <c r="AK36" s="226">
        <v>0.1475525</v>
      </c>
      <c r="AL36" s="232"/>
      <c r="AM36" s="232">
        <f t="shared" si="13"/>
        <v>0.13620199999999993</v>
      </c>
      <c r="AN36" s="232">
        <f t="shared" si="14"/>
        <v>8.7390799999999991E-2</v>
      </c>
      <c r="AO36" s="232">
        <f t="shared" si="15"/>
        <v>8.6121000000000003E-2</v>
      </c>
      <c r="AP36" s="232">
        <f t="shared" si="18"/>
        <v>0.13389980000000001</v>
      </c>
      <c r="AQ36" s="232">
        <f t="shared" si="19"/>
        <v>0.14300399999999999</v>
      </c>
      <c r="AR36" s="232"/>
      <c r="AS36" s="224">
        <f t="shared" si="16"/>
        <v>1.3307438</v>
      </c>
      <c r="AT36" s="233">
        <f t="shared" si="17"/>
        <v>1.4648479999999999</v>
      </c>
      <c r="AV36" s="211"/>
      <c r="AW36" s="211"/>
      <c r="AX36" s="211"/>
      <c r="AY36" s="211"/>
      <c r="AZ36" s="211"/>
    </row>
    <row r="37" spans="1:52" ht="13" customHeight="1" x14ac:dyDescent="0.2">
      <c r="A37" s="173" t="s">
        <v>217</v>
      </c>
      <c r="B37" s="211">
        <v>2.5830000000000002</v>
      </c>
      <c r="C37" s="211">
        <v>2.1760000000000002</v>
      </c>
      <c r="D37" s="211">
        <v>1.1557999999999999</v>
      </c>
      <c r="E37" s="211">
        <v>-0.73</v>
      </c>
      <c r="F37" s="211">
        <v>1.9039999999999999</v>
      </c>
      <c r="G37" s="211">
        <v>1.26</v>
      </c>
      <c r="H37" s="211" t="s">
        <v>47</v>
      </c>
      <c r="I37" s="173">
        <f t="shared" si="2"/>
        <v>3.1500000000000004</v>
      </c>
      <c r="J37" s="173">
        <f t="shared" si="2"/>
        <v>2.7430000000000003</v>
      </c>
      <c r="K37" s="173">
        <f t="shared" si="3"/>
        <v>2.2698</v>
      </c>
      <c r="L37" s="212">
        <f t="shared" si="4"/>
        <v>2.464</v>
      </c>
      <c r="M37" s="212">
        <f t="shared" si="6"/>
        <v>2.7140000000000004</v>
      </c>
      <c r="N37" s="213">
        <f t="shared" si="20"/>
        <v>2.5356000000000001</v>
      </c>
      <c r="Q37" s="177">
        <v>1997</v>
      </c>
      <c r="R37" s="224">
        <v>1.8366143664068701</v>
      </c>
      <c r="S37" s="224">
        <v>0.45228334346536148</v>
      </c>
      <c r="T37" s="224"/>
      <c r="U37" s="224">
        <v>1.85882150636249</v>
      </c>
      <c r="V37" s="224">
        <v>0.55464201767348675</v>
      </c>
      <c r="W37" s="224"/>
      <c r="X37" s="226">
        <v>1.843988</v>
      </c>
      <c r="Y37" s="224">
        <v>0.54400000000000004</v>
      </c>
      <c r="Z37" s="224"/>
      <c r="AA37" s="224">
        <f t="shared" si="8"/>
        <v>1.2999879999999999</v>
      </c>
      <c r="AB37" s="224">
        <v>1.206054</v>
      </c>
      <c r="AC37" s="224">
        <v>0.98352609999999996</v>
      </c>
      <c r="AD37" s="224"/>
      <c r="AE37" s="224"/>
      <c r="AF37" s="224">
        <f t="shared" si="10"/>
        <v>1.750054</v>
      </c>
      <c r="AG37" s="224">
        <f t="shared" si="12"/>
        <v>1.5275261</v>
      </c>
      <c r="AH37" s="227"/>
      <c r="AI37" s="211"/>
      <c r="AJ37" s="224">
        <v>0.37545070000000003</v>
      </c>
      <c r="AK37" s="226">
        <v>0.2485552</v>
      </c>
      <c r="AL37" s="232"/>
      <c r="AM37" s="232">
        <f t="shared" si="13"/>
        <v>0.50714399999999993</v>
      </c>
      <c r="AN37" s="232">
        <f t="shared" si="14"/>
        <v>0.42714049999999992</v>
      </c>
      <c r="AO37" s="232">
        <f t="shared" si="15"/>
        <v>0.20948089999999997</v>
      </c>
      <c r="AP37" s="232">
        <f t="shared" si="18"/>
        <v>0.55353520000000001</v>
      </c>
      <c r="AQ37" s="232">
        <f t="shared" si="19"/>
        <v>0.24400669999999999</v>
      </c>
      <c r="AR37" s="232"/>
      <c r="AS37" s="224">
        <f t="shared" si="16"/>
        <v>1.7503791999999998</v>
      </c>
      <c r="AT37" s="233">
        <f t="shared" si="17"/>
        <v>1.5808507000000001</v>
      </c>
      <c r="AV37" s="211"/>
      <c r="AW37" s="211"/>
      <c r="AX37" s="211"/>
      <c r="AY37" s="211"/>
      <c r="AZ37" s="211"/>
    </row>
    <row r="38" spans="1:52" ht="13" customHeight="1" x14ac:dyDescent="0.2">
      <c r="A38" s="173" t="s">
        <v>218</v>
      </c>
      <c r="B38" s="211">
        <v>2.2669999999999999</v>
      </c>
      <c r="C38" s="211" t="s">
        <v>219</v>
      </c>
      <c r="D38" s="211">
        <v>1.6938</v>
      </c>
      <c r="E38" s="211">
        <v>-0.995</v>
      </c>
      <c r="F38" s="211">
        <v>1.5660000000000001</v>
      </c>
      <c r="G38" s="211">
        <v>1.8149999999999999</v>
      </c>
      <c r="H38" s="211" t="s">
        <v>47</v>
      </c>
      <c r="I38" s="173">
        <f t="shared" si="2"/>
        <v>2.8339999999999996</v>
      </c>
      <c r="J38" s="173">
        <f t="shared" si="2"/>
        <v>2.4340000000000002</v>
      </c>
      <c r="K38" s="173">
        <f t="shared" si="3"/>
        <v>2.8077999999999999</v>
      </c>
      <c r="L38" s="212">
        <f t="shared" si="4"/>
        <v>2.1260000000000003</v>
      </c>
      <c r="M38" s="212">
        <f t="shared" si="6"/>
        <v>3.2690000000000001</v>
      </c>
      <c r="N38" s="213">
        <f t="shared" si="20"/>
        <v>2.5968</v>
      </c>
      <c r="Q38" s="177">
        <v>1998</v>
      </c>
      <c r="R38" s="224">
        <v>1.8547309433154595</v>
      </c>
      <c r="S38" s="224">
        <v>0.39756311767496794</v>
      </c>
      <c r="T38" s="224"/>
      <c r="U38" s="224">
        <v>1.8416014415226083</v>
      </c>
      <c r="V38" s="224">
        <v>0.44232266425528416</v>
      </c>
      <c r="W38" s="224"/>
      <c r="X38" s="226">
        <v>1.85623</v>
      </c>
      <c r="Y38" s="224">
        <v>0.438</v>
      </c>
      <c r="Z38" s="224"/>
      <c r="AA38" s="224">
        <f t="shared" si="8"/>
        <v>1.4182300000000001</v>
      </c>
      <c r="AB38" s="224">
        <v>1.2951779999999999</v>
      </c>
      <c r="AC38" s="224">
        <v>0.98859339999999996</v>
      </c>
      <c r="AD38" s="224"/>
      <c r="AE38" s="224"/>
      <c r="AF38" s="224">
        <f t="shared" si="10"/>
        <v>1.7331779999999999</v>
      </c>
      <c r="AG38" s="224">
        <f t="shared" si="12"/>
        <v>1.4265934</v>
      </c>
      <c r="AH38" s="227"/>
      <c r="AI38" s="211"/>
      <c r="AJ38" s="224">
        <v>0.43423129999999999</v>
      </c>
      <c r="AK38" s="226">
        <v>0.1717649</v>
      </c>
      <c r="AL38" s="232"/>
      <c r="AM38" s="232">
        <f t="shared" si="13"/>
        <v>0.62538600000000011</v>
      </c>
      <c r="AN38" s="232">
        <f t="shared" si="14"/>
        <v>0.5162644999999999</v>
      </c>
      <c r="AO38" s="232">
        <f t="shared" si="15"/>
        <v>0.21454819999999997</v>
      </c>
      <c r="AP38" s="232">
        <f t="shared" si="18"/>
        <v>0.61231579999999997</v>
      </c>
      <c r="AQ38" s="232">
        <f t="shared" si="19"/>
        <v>0.16721639999999999</v>
      </c>
      <c r="AR38" s="232"/>
      <c r="AS38" s="224">
        <f t="shared" si="16"/>
        <v>1.8091597999999998</v>
      </c>
      <c r="AT38" s="233">
        <f t="shared" si="17"/>
        <v>1.3980603999999999</v>
      </c>
      <c r="AV38" s="211"/>
      <c r="AW38" s="211"/>
      <c r="AX38" s="211"/>
      <c r="AY38" s="211"/>
      <c r="AZ38" s="211"/>
    </row>
    <row r="39" spans="1:52" ht="13" customHeight="1" x14ac:dyDescent="0.2">
      <c r="A39" s="173" t="s">
        <v>220</v>
      </c>
      <c r="B39" s="211">
        <v>2.48</v>
      </c>
      <c r="C39" s="211">
        <v>2.165</v>
      </c>
      <c r="D39" s="211">
        <v>1.5788</v>
      </c>
      <c r="E39" s="211">
        <v>-0.94</v>
      </c>
      <c r="F39" s="211">
        <v>1.8069999999999999</v>
      </c>
      <c r="G39" s="211">
        <v>1.611</v>
      </c>
      <c r="H39" s="211">
        <v>2.1080000000000001</v>
      </c>
      <c r="I39" s="173">
        <f t="shared" si="2"/>
        <v>3.0469999999999997</v>
      </c>
      <c r="J39" s="173">
        <f t="shared" si="2"/>
        <v>2.7320000000000002</v>
      </c>
      <c r="K39" s="173">
        <f t="shared" si="3"/>
        <v>2.6928000000000001</v>
      </c>
      <c r="L39" s="212">
        <f t="shared" si="4"/>
        <v>2.367</v>
      </c>
      <c r="M39" s="212">
        <f t="shared" si="6"/>
        <v>3.0650000000000004</v>
      </c>
      <c r="N39" s="213">
        <f>+H39+55%</f>
        <v>2.6580000000000004</v>
      </c>
      <c r="Q39" s="177">
        <v>1999</v>
      </c>
      <c r="R39" s="224">
        <v>1.6942931697459387</v>
      </c>
      <c r="S39" s="224">
        <v>0.38952616272713358</v>
      </c>
      <c r="T39" s="224"/>
      <c r="U39" s="224">
        <v>1.7204653036559574</v>
      </c>
      <c r="V39" s="224">
        <v>0.45855827111649972</v>
      </c>
      <c r="W39" s="224"/>
      <c r="X39" s="226">
        <v>1.7203790000000001</v>
      </c>
      <c r="Y39" s="224">
        <v>0.44800000000000001</v>
      </c>
      <c r="Z39" s="224"/>
      <c r="AA39" s="224">
        <f t="shared" si="8"/>
        <v>1.2723790000000001</v>
      </c>
      <c r="AB39" s="224">
        <v>1.125799</v>
      </c>
      <c r="AC39" s="224">
        <v>1.0840380000000001</v>
      </c>
      <c r="AD39" s="224">
        <f>129.79%</f>
        <v>1.2978999999999998</v>
      </c>
      <c r="AE39" s="224"/>
      <c r="AF39" s="224">
        <f t="shared" si="10"/>
        <v>1.5737989999999999</v>
      </c>
      <c r="AG39" s="224">
        <f t="shared" si="12"/>
        <v>1.532038</v>
      </c>
      <c r="AH39" s="227">
        <f>AD39+Y39</f>
        <v>1.7458999999999998</v>
      </c>
      <c r="AI39" s="211"/>
      <c r="AJ39" s="224">
        <v>-6.0764400000000003E-2</v>
      </c>
      <c r="AK39" s="226">
        <v>0.2152857</v>
      </c>
      <c r="AL39" s="232"/>
      <c r="AM39" s="232">
        <f t="shared" si="13"/>
        <v>0.47953500000000016</v>
      </c>
      <c r="AN39" s="232">
        <f t="shared" si="14"/>
        <v>0.34688549999999996</v>
      </c>
      <c r="AO39" s="232">
        <f t="shared" si="15"/>
        <v>0.30999280000000007</v>
      </c>
      <c r="AP39" s="232">
        <f t="shared" si="18"/>
        <v>0.11732010000000001</v>
      </c>
      <c r="AQ39" s="232">
        <f t="shared" si="19"/>
        <v>0.21073719999999999</v>
      </c>
      <c r="AR39" s="232"/>
      <c r="AS39" s="224">
        <f t="shared" si="16"/>
        <v>1.3141641000000002</v>
      </c>
      <c r="AT39" s="233">
        <f t="shared" si="17"/>
        <v>1.4515811999999999</v>
      </c>
      <c r="AV39" s="211"/>
      <c r="AW39" s="211"/>
      <c r="AX39" s="211"/>
      <c r="AY39" s="211"/>
      <c r="AZ39" s="211"/>
    </row>
    <row r="40" spans="1:52" ht="13" customHeight="1" x14ac:dyDescent="0.2">
      <c r="A40" s="173" t="s">
        <v>221</v>
      </c>
      <c r="B40" s="211">
        <v>2.9990000000000001</v>
      </c>
      <c r="C40" s="211">
        <v>2.8239999999999998</v>
      </c>
      <c r="D40" s="211">
        <v>1.8907999999999998</v>
      </c>
      <c r="E40" s="211">
        <v>-0.40300000000000002</v>
      </c>
      <c r="F40" s="211">
        <v>2.2959999999999998</v>
      </c>
      <c r="G40" s="211">
        <v>1.5189999999999999</v>
      </c>
      <c r="H40" s="211" t="s">
        <v>47</v>
      </c>
      <c r="I40" s="173">
        <f t="shared" si="2"/>
        <v>3.5659999999999998</v>
      </c>
      <c r="J40" s="173">
        <f t="shared" si="2"/>
        <v>3.391</v>
      </c>
      <c r="K40" s="173">
        <f t="shared" si="3"/>
        <v>3.0047999999999995</v>
      </c>
      <c r="L40" s="212">
        <f t="shared" si="4"/>
        <v>2.8559999999999999</v>
      </c>
      <c r="M40" s="212">
        <f t="shared" si="6"/>
        <v>2.9729999999999999</v>
      </c>
      <c r="Q40" s="177">
        <v>2000</v>
      </c>
      <c r="R40" s="224">
        <v>2.0017305979613447</v>
      </c>
      <c r="S40" s="224">
        <v>0.37750225466314913</v>
      </c>
      <c r="T40" s="224"/>
      <c r="U40" s="224">
        <v>2.070476474684174</v>
      </c>
      <c r="V40" s="224">
        <v>0.53464681426260063</v>
      </c>
      <c r="W40" s="224"/>
      <c r="X40" s="226">
        <v>1.6985479999999999</v>
      </c>
      <c r="Y40" s="224">
        <v>0.53800000000000003</v>
      </c>
      <c r="Z40" s="224"/>
      <c r="AA40" s="224">
        <f t="shared" si="8"/>
        <v>1.1605479999999999</v>
      </c>
      <c r="AB40" s="224">
        <v>0.97027600000000003</v>
      </c>
      <c r="AC40" s="224">
        <v>1.0687340000000001</v>
      </c>
      <c r="AD40" s="224"/>
      <c r="AE40" s="224"/>
      <c r="AF40" s="224">
        <f t="shared" si="10"/>
        <v>1.508276</v>
      </c>
      <c r="AG40" s="224">
        <f t="shared" si="12"/>
        <v>1.6067340000000001</v>
      </c>
      <c r="AH40" s="227"/>
      <c r="AI40" s="211"/>
      <c r="AJ40" s="224">
        <v>-0.27097070000000001</v>
      </c>
      <c r="AK40" s="226">
        <v>0.1269216</v>
      </c>
      <c r="AL40" s="232"/>
      <c r="AM40" s="232">
        <f t="shared" si="13"/>
        <v>0.36770399999999992</v>
      </c>
      <c r="AN40" s="232">
        <f t="shared" si="14"/>
        <v>0.19136249999999999</v>
      </c>
      <c r="AO40" s="232">
        <f t="shared" si="15"/>
        <v>0.29468880000000008</v>
      </c>
      <c r="AP40" s="232">
        <f t="shared" si="18"/>
        <v>-9.2886200000000002E-2</v>
      </c>
      <c r="AQ40" s="232">
        <f t="shared" si="19"/>
        <v>0.1223731</v>
      </c>
      <c r="AR40" s="232"/>
      <c r="AS40" s="224">
        <f t="shared" si="16"/>
        <v>1.1039577999999999</v>
      </c>
      <c r="AT40" s="233">
        <f t="shared" si="17"/>
        <v>1.4532171</v>
      </c>
      <c r="AV40" s="211"/>
      <c r="AW40" s="211"/>
      <c r="AX40" s="211"/>
      <c r="AY40" s="211"/>
      <c r="AZ40" s="211"/>
    </row>
    <row r="41" spans="1:52" ht="13" customHeight="1" x14ac:dyDescent="0.2">
      <c r="A41" s="173" t="s">
        <v>222</v>
      </c>
      <c r="B41" s="211">
        <v>3.0750000000000002</v>
      </c>
      <c r="C41" s="211">
        <v>3.0510000000000002</v>
      </c>
      <c r="D41" s="211">
        <v>1.7797999999999998</v>
      </c>
      <c r="E41" s="211" t="s">
        <v>223</v>
      </c>
      <c r="F41" s="211">
        <v>2.6509999999999998</v>
      </c>
      <c r="G41" s="211">
        <v>1.5880000000000001</v>
      </c>
      <c r="H41" s="211" t="s">
        <v>47</v>
      </c>
      <c r="I41" s="173">
        <f t="shared" si="2"/>
        <v>3.6420000000000003</v>
      </c>
      <c r="J41" s="173">
        <f t="shared" si="2"/>
        <v>3.6180000000000003</v>
      </c>
      <c r="K41" s="173">
        <f t="shared" si="3"/>
        <v>2.8937999999999997</v>
      </c>
      <c r="L41" s="212">
        <f t="shared" si="4"/>
        <v>3.2109999999999999</v>
      </c>
      <c r="M41" s="212">
        <f t="shared" si="6"/>
        <v>3.0420000000000003</v>
      </c>
      <c r="Q41" s="177">
        <v>2001</v>
      </c>
      <c r="R41" s="224">
        <v>1.8170098366567757</v>
      </c>
      <c r="S41" s="224">
        <v>0.28728489684718583</v>
      </c>
      <c r="T41" s="224"/>
      <c r="U41" s="224">
        <v>1.8760277682044213</v>
      </c>
      <c r="V41" s="224">
        <v>0.42183178120754838</v>
      </c>
      <c r="W41" s="224"/>
      <c r="X41" s="226">
        <v>1.5340689999999999</v>
      </c>
      <c r="Y41" s="224">
        <v>0.42499999999999999</v>
      </c>
      <c r="Z41" s="224"/>
      <c r="AA41" s="224">
        <f t="shared" si="8"/>
        <v>1.1090689999999999</v>
      </c>
      <c r="AB41" s="224">
        <v>0.90165859999999998</v>
      </c>
      <c r="AC41" s="224">
        <v>0.87071639999999995</v>
      </c>
      <c r="AD41" s="224"/>
      <c r="AE41" s="224"/>
      <c r="AF41" s="224">
        <f t="shared" si="10"/>
        <v>1.3266586</v>
      </c>
      <c r="AG41" s="224">
        <f t="shared" si="12"/>
        <v>1.2957163999999999</v>
      </c>
      <c r="AH41" s="227"/>
      <c r="AI41" s="211"/>
      <c r="AJ41" s="224">
        <v>-0.4312182</v>
      </c>
      <c r="AK41" s="226">
        <v>-7.9283500000000007E-2</v>
      </c>
      <c r="AL41" s="232"/>
      <c r="AM41" s="232">
        <f t="shared" si="13"/>
        <v>0.31622499999999987</v>
      </c>
      <c r="AN41" s="232">
        <f t="shared" si="14"/>
        <v>0.12274509999999994</v>
      </c>
      <c r="AO41" s="232">
        <f t="shared" si="15"/>
        <v>9.6671199999999957E-2</v>
      </c>
      <c r="AP41" s="232">
        <f t="shared" si="18"/>
        <v>-0.25313370000000002</v>
      </c>
      <c r="AQ41" s="232">
        <f t="shared" si="19"/>
        <v>-8.3832000000000004E-2</v>
      </c>
      <c r="AR41" s="232"/>
      <c r="AS41" s="224">
        <f t="shared" si="16"/>
        <v>0.9437103</v>
      </c>
      <c r="AT41" s="233">
        <f t="shared" si="17"/>
        <v>1.134012</v>
      </c>
      <c r="AV41" s="211"/>
      <c r="AW41" s="211"/>
      <c r="AX41" s="211"/>
      <c r="AY41" s="211"/>
      <c r="AZ41" s="211"/>
    </row>
    <row r="42" spans="1:52" ht="13" customHeight="1" x14ac:dyDescent="0.2">
      <c r="A42" s="173" t="s">
        <v>224</v>
      </c>
      <c r="B42" s="211">
        <v>3.4140000000000001</v>
      </c>
      <c r="C42" s="211">
        <v>3.2749999999999999</v>
      </c>
      <c r="D42" s="211">
        <v>1.7887999999999999</v>
      </c>
      <c r="E42" s="211" t="s">
        <v>225</v>
      </c>
      <c r="F42" s="211">
        <v>2.879</v>
      </c>
      <c r="G42" s="211">
        <v>1.4850000000000001</v>
      </c>
      <c r="H42" s="211" t="s">
        <v>47</v>
      </c>
      <c r="I42" s="173">
        <f t="shared" si="2"/>
        <v>3.9809999999999999</v>
      </c>
      <c r="J42" s="173">
        <f t="shared" si="2"/>
        <v>3.8419999999999996</v>
      </c>
      <c r="K42" s="173">
        <f t="shared" si="3"/>
        <v>2.9028</v>
      </c>
      <c r="L42" s="212">
        <f t="shared" si="4"/>
        <v>3.4390000000000001</v>
      </c>
      <c r="M42" s="212">
        <f t="shared" si="6"/>
        <v>2.9390000000000001</v>
      </c>
      <c r="Q42" s="177">
        <v>2002</v>
      </c>
      <c r="R42" s="224">
        <v>1.926045446185717</v>
      </c>
      <c r="S42" s="224">
        <v>0.332054428208993</v>
      </c>
      <c r="T42" s="224"/>
      <c r="U42" s="224">
        <v>1.9702835075821796</v>
      </c>
      <c r="V42" s="224">
        <v>0.44828713890627209</v>
      </c>
      <c r="W42" s="224"/>
      <c r="X42" s="224">
        <v>1.9702360000000001</v>
      </c>
      <c r="Y42" s="224">
        <v>0.42299999999999999</v>
      </c>
      <c r="Z42" s="224"/>
      <c r="AA42" s="224">
        <f t="shared" si="8"/>
        <v>1.5472360000000001</v>
      </c>
      <c r="AB42" s="224">
        <v>1.2704949999999999</v>
      </c>
      <c r="AC42" s="224">
        <v>1.3649849999999999</v>
      </c>
      <c r="AD42" s="224"/>
      <c r="AE42" s="224"/>
      <c r="AF42" s="224">
        <f t="shared" si="10"/>
        <v>1.693495</v>
      </c>
      <c r="AG42" s="224">
        <f t="shared" si="12"/>
        <v>1.7879849999999999</v>
      </c>
      <c r="AH42" s="227"/>
      <c r="AI42" s="211"/>
      <c r="AJ42" s="224">
        <v>-7.5622900000000007E-2</v>
      </c>
      <c r="AK42" s="226">
        <v>0.47395110000000001</v>
      </c>
      <c r="AL42" s="232"/>
      <c r="AM42" s="232">
        <f t="shared" si="13"/>
        <v>0.75439200000000006</v>
      </c>
      <c r="AN42" s="232">
        <f t="shared" si="14"/>
        <v>0.49158149999999989</v>
      </c>
      <c r="AO42" s="232">
        <f t="shared" si="15"/>
        <v>0.5909397999999999</v>
      </c>
      <c r="AP42" s="232">
        <f t="shared" si="18"/>
        <v>0.1024616</v>
      </c>
      <c r="AQ42" s="232">
        <f t="shared" si="19"/>
        <v>0.4694026</v>
      </c>
      <c r="AR42" s="232"/>
      <c r="AS42" s="224">
        <f t="shared" si="16"/>
        <v>1.2993056000000001</v>
      </c>
      <c r="AT42" s="233">
        <f t="shared" si="17"/>
        <v>1.6852466000000002</v>
      </c>
      <c r="AV42" s="211"/>
      <c r="AW42" s="211"/>
      <c r="AX42" s="211"/>
      <c r="AY42" s="211"/>
      <c r="AZ42" s="211"/>
    </row>
    <row r="43" spans="1:52" ht="13" customHeight="1" x14ac:dyDescent="0.2">
      <c r="A43" s="173" t="s">
        <v>226</v>
      </c>
      <c r="B43" s="211">
        <v>3.4980000000000002</v>
      </c>
      <c r="C43" s="211">
        <v>3.335</v>
      </c>
      <c r="D43" s="211">
        <v>1.8828</v>
      </c>
      <c r="E43" s="211"/>
      <c r="F43" s="211">
        <v>2.8460000000000001</v>
      </c>
      <c r="G43" s="211">
        <v>1.57</v>
      </c>
      <c r="H43" s="211" t="s">
        <v>47</v>
      </c>
      <c r="I43" s="173">
        <f t="shared" si="2"/>
        <v>4.0650000000000004</v>
      </c>
      <c r="J43" s="173">
        <f t="shared" si="2"/>
        <v>3.9020000000000001</v>
      </c>
      <c r="K43" s="173">
        <f t="shared" si="3"/>
        <v>2.9967999999999999</v>
      </c>
      <c r="L43" s="212">
        <f t="shared" si="4"/>
        <v>3.4060000000000001</v>
      </c>
      <c r="M43" s="212">
        <f t="shared" si="6"/>
        <v>3.024</v>
      </c>
      <c r="Q43" s="177">
        <v>2003</v>
      </c>
      <c r="R43" s="224">
        <v>2.2647648604148487</v>
      </c>
      <c r="S43" s="224">
        <v>0.4172725579698302</v>
      </c>
      <c r="T43" s="224"/>
      <c r="U43" s="224">
        <v>2.3223615464994776</v>
      </c>
      <c r="V43" s="224">
        <v>0.56802142989100313</v>
      </c>
      <c r="W43" s="224"/>
      <c r="X43" s="224">
        <v>2.322362</v>
      </c>
      <c r="Y43" s="224">
        <v>0.53600000000000003</v>
      </c>
      <c r="Z43" s="224"/>
      <c r="AA43" s="224">
        <f t="shared" si="8"/>
        <v>1.786362</v>
      </c>
      <c r="AB43" s="224">
        <v>1.563944</v>
      </c>
      <c r="AC43" s="224">
        <v>1.489563</v>
      </c>
      <c r="AD43" s="224"/>
      <c r="AE43" s="224"/>
      <c r="AF43" s="224">
        <f t="shared" si="10"/>
        <v>2.0999439999999998</v>
      </c>
      <c r="AG43" s="224">
        <f t="shared" si="12"/>
        <v>2.025563</v>
      </c>
      <c r="AH43" s="227"/>
      <c r="AI43" s="211"/>
      <c r="AJ43" s="224">
        <v>0.35416209999999998</v>
      </c>
      <c r="AK43" s="226">
        <v>0.57248659999999996</v>
      </c>
      <c r="AL43" s="232"/>
      <c r="AM43" s="232">
        <f t="shared" si="13"/>
        <v>0.99351800000000001</v>
      </c>
      <c r="AN43" s="232">
        <f t="shared" si="14"/>
        <v>0.78503049999999996</v>
      </c>
      <c r="AO43" s="232">
        <f t="shared" si="15"/>
        <v>0.71551779999999998</v>
      </c>
      <c r="AP43" s="232">
        <f t="shared" si="18"/>
        <v>0.53224660000000001</v>
      </c>
      <c r="AQ43" s="232">
        <f t="shared" si="19"/>
        <v>0.5679381</v>
      </c>
      <c r="AR43" s="232"/>
      <c r="AS43" s="224">
        <f t="shared" si="16"/>
        <v>1.7290906000000001</v>
      </c>
      <c r="AT43" s="233">
        <f t="shared" si="17"/>
        <v>1.8967821</v>
      </c>
      <c r="AV43" s="211"/>
      <c r="AW43" s="211"/>
      <c r="AX43" s="211"/>
      <c r="AY43" s="211"/>
      <c r="AZ43" s="211"/>
    </row>
    <row r="44" spans="1:52" ht="13" customHeight="1" x14ac:dyDescent="0.2">
      <c r="A44" s="173" t="s">
        <v>227</v>
      </c>
      <c r="B44" s="211" t="s">
        <v>47</v>
      </c>
      <c r="C44" s="211" t="s">
        <v>228</v>
      </c>
      <c r="D44" s="211">
        <v>0.59399999999999997</v>
      </c>
      <c r="E44" s="211"/>
      <c r="F44" s="211" t="s">
        <v>47</v>
      </c>
      <c r="G44" s="211" t="s">
        <v>47</v>
      </c>
      <c r="H44" s="211" t="s">
        <v>47</v>
      </c>
      <c r="L44" s="212"/>
      <c r="M44" s="212"/>
      <c r="Q44" s="177">
        <v>2004</v>
      </c>
      <c r="R44" s="224">
        <v>2.6033701272042853</v>
      </c>
      <c r="S44" s="224">
        <v>0.41588401230702943</v>
      </c>
      <c r="T44" s="224"/>
      <c r="U44" s="224">
        <v>2.680172737514082</v>
      </c>
      <c r="V44" s="224">
        <v>0.61446798464075969</v>
      </c>
      <c r="W44" s="224"/>
      <c r="X44" s="224">
        <v>2.6802730000000001</v>
      </c>
      <c r="Y44" s="224">
        <v>0.56899999999999995</v>
      </c>
      <c r="Z44" s="224"/>
      <c r="AA44" s="224">
        <f t="shared" si="8"/>
        <v>2.1112730000000002</v>
      </c>
      <c r="AB44" s="224">
        <v>1.851758</v>
      </c>
      <c r="AC44" s="224">
        <v>1.5754999999999999</v>
      </c>
      <c r="AD44" s="224">
        <f>179.04%</f>
        <v>1.7904</v>
      </c>
      <c r="AE44" s="224"/>
      <c r="AF44" s="224">
        <f t="shared" si="10"/>
        <v>2.4207580000000002</v>
      </c>
      <c r="AG44" s="224">
        <f t="shared" si="12"/>
        <v>2.1444999999999999</v>
      </c>
      <c r="AH44" s="227">
        <f>AD44+Y44</f>
        <v>2.3593999999999999</v>
      </c>
      <c r="AI44" s="211"/>
      <c r="AJ44" s="224">
        <v>0.6362949</v>
      </c>
      <c r="AK44" s="226">
        <v>0.5886711</v>
      </c>
      <c r="AL44" s="232"/>
      <c r="AM44" s="232">
        <f t="shared" si="13"/>
        <v>1.3184290000000001</v>
      </c>
      <c r="AN44" s="232">
        <f t="shared" si="14"/>
        <v>1.0728445</v>
      </c>
      <c r="AO44" s="232">
        <f t="shared" si="15"/>
        <v>0.80145479999999991</v>
      </c>
      <c r="AP44" s="232">
        <f t="shared" si="18"/>
        <v>0.81437939999999998</v>
      </c>
      <c r="AQ44" s="232">
        <f t="shared" si="19"/>
        <v>0.58412260000000005</v>
      </c>
      <c r="AR44" s="232"/>
      <c r="AS44" s="224">
        <f t="shared" si="16"/>
        <v>2.0112234</v>
      </c>
      <c r="AT44" s="233">
        <f t="shared" si="17"/>
        <v>1.9459666</v>
      </c>
      <c r="AV44" s="211"/>
      <c r="AW44" s="211"/>
      <c r="AX44" s="211"/>
      <c r="AY44" s="211"/>
      <c r="AZ44" s="211"/>
    </row>
    <row r="45" spans="1:52" ht="13" customHeight="1" x14ac:dyDescent="0.2">
      <c r="A45" s="173" t="s">
        <v>47</v>
      </c>
      <c r="B45" s="211" t="s">
        <v>47</v>
      </c>
      <c r="C45" s="211" t="s">
        <v>229</v>
      </c>
      <c r="D45" s="211" t="s">
        <v>230</v>
      </c>
      <c r="E45" s="211"/>
      <c r="F45" s="211" t="s">
        <v>47</v>
      </c>
      <c r="G45" s="211" t="s">
        <v>47</v>
      </c>
      <c r="H45" s="211" t="s">
        <v>47</v>
      </c>
      <c r="L45" s="212"/>
      <c r="M45" s="212"/>
      <c r="Q45" s="177">
        <v>2005</v>
      </c>
      <c r="R45" s="224">
        <v>2.5511742314267636</v>
      </c>
      <c r="S45" s="224">
        <v>0.49913894632435157</v>
      </c>
      <c r="T45" s="224"/>
      <c r="U45" s="224">
        <v>2.6579398847104034</v>
      </c>
      <c r="V45" s="224">
        <v>0.74585167319867351</v>
      </c>
      <c r="W45" s="224"/>
      <c r="X45" s="224">
        <v>2.6578140000000001</v>
      </c>
      <c r="Y45" s="224">
        <v>0.68300000000000005</v>
      </c>
      <c r="Z45" s="224"/>
      <c r="AA45" s="224">
        <f t="shared" si="8"/>
        <v>1.9748140000000001</v>
      </c>
      <c r="AB45" s="224">
        <v>1.749655</v>
      </c>
      <c r="AC45" s="224">
        <v>1.554354</v>
      </c>
      <c r="AD45" s="224"/>
      <c r="AE45" s="224"/>
      <c r="AF45" s="224">
        <f t="shared" si="10"/>
        <v>2.432655</v>
      </c>
      <c r="AG45" s="224">
        <f t="shared" si="12"/>
        <v>2.2373539999999998</v>
      </c>
      <c r="AH45" s="227"/>
      <c r="AI45" s="211"/>
      <c r="AJ45" s="224">
        <v>0.54129210000000005</v>
      </c>
      <c r="AK45" s="226">
        <v>0.64329230000000004</v>
      </c>
      <c r="AL45" s="232"/>
      <c r="AM45" s="232">
        <f t="shared" si="13"/>
        <v>1.1819700000000002</v>
      </c>
      <c r="AN45" s="232">
        <f t="shared" si="14"/>
        <v>0.97074149999999992</v>
      </c>
      <c r="AO45" s="232">
        <f t="shared" si="15"/>
        <v>0.78030880000000002</v>
      </c>
      <c r="AP45" s="232">
        <f t="shared" si="18"/>
        <v>0.71937660000000003</v>
      </c>
      <c r="AQ45" s="232">
        <f t="shared" si="19"/>
        <v>0.63874380000000008</v>
      </c>
      <c r="AR45" s="232"/>
      <c r="AS45" s="224">
        <f t="shared" si="16"/>
        <v>1.9162205999999999</v>
      </c>
      <c r="AT45" s="233">
        <f t="shared" si="17"/>
        <v>2.1145877999999998</v>
      </c>
      <c r="AV45" s="211"/>
      <c r="AW45" s="211"/>
      <c r="AX45" s="211"/>
      <c r="AY45" s="211"/>
      <c r="AZ45" s="211"/>
    </row>
    <row r="46" spans="1:52" ht="13" customHeight="1" x14ac:dyDescent="0.2">
      <c r="A46" s="173" t="s">
        <v>231</v>
      </c>
      <c r="B46" s="211" t="s">
        <v>47</v>
      </c>
      <c r="C46" s="211" t="s">
        <v>232</v>
      </c>
      <c r="D46" s="211">
        <v>0.63400000000000001</v>
      </c>
      <c r="E46" s="211"/>
      <c r="F46" s="211" t="s">
        <v>47</v>
      </c>
      <c r="G46" s="211" t="s">
        <v>47</v>
      </c>
      <c r="H46" s="211" t="s">
        <v>47</v>
      </c>
      <c r="L46" s="212"/>
      <c r="M46" s="212"/>
      <c r="Q46" s="177">
        <v>2006</v>
      </c>
      <c r="R46" s="224">
        <v>2.7757529765112872</v>
      </c>
      <c r="S46" s="224">
        <v>0.49161054058300391</v>
      </c>
      <c r="T46" s="224"/>
      <c r="U46" s="224">
        <v>2.8853651797500999</v>
      </c>
      <c r="V46" s="224">
        <v>0.75674951729371975</v>
      </c>
      <c r="W46" s="224"/>
      <c r="X46" s="224">
        <v>2.8853339999999998</v>
      </c>
      <c r="Y46" s="224">
        <v>0.68100000000000005</v>
      </c>
      <c r="Z46" s="224"/>
      <c r="AA46" s="224">
        <f t="shared" si="8"/>
        <v>2.2043339999999998</v>
      </c>
      <c r="AB46" s="224">
        <v>1.860616</v>
      </c>
      <c r="AC46" s="224">
        <v>1.560152</v>
      </c>
      <c r="AD46" s="224"/>
      <c r="AE46" s="224"/>
      <c r="AF46" s="224">
        <f t="shared" si="10"/>
        <v>2.5416160000000003</v>
      </c>
      <c r="AG46" s="224">
        <f t="shared" si="12"/>
        <v>2.241152</v>
      </c>
      <c r="AH46" s="227"/>
      <c r="AI46" s="211"/>
      <c r="AJ46" s="224">
        <v>0.64877810000000002</v>
      </c>
      <c r="AK46" s="226">
        <v>0.59508260000000002</v>
      </c>
      <c r="AL46" s="232"/>
      <c r="AM46" s="232">
        <f t="shared" si="13"/>
        <v>1.4114899999999997</v>
      </c>
      <c r="AN46" s="232">
        <f t="shared" si="14"/>
        <v>1.0817025</v>
      </c>
      <c r="AO46" s="232">
        <f t="shared" si="15"/>
        <v>0.78610679999999999</v>
      </c>
      <c r="AP46" s="232">
        <f t="shared" si="18"/>
        <v>0.8268626</v>
      </c>
      <c r="AQ46" s="232">
        <f t="shared" si="19"/>
        <v>0.59053410000000006</v>
      </c>
      <c r="AR46" s="232"/>
      <c r="AS46" s="224">
        <f t="shared" si="16"/>
        <v>2.0237066000000001</v>
      </c>
      <c r="AT46" s="233">
        <f t="shared" si="17"/>
        <v>2.0643780999999999</v>
      </c>
      <c r="AV46" s="211"/>
      <c r="AW46" s="211"/>
      <c r="AX46" s="211"/>
      <c r="AY46" s="211"/>
      <c r="AZ46" s="211"/>
    </row>
    <row r="47" spans="1:52" ht="13" customHeight="1" x14ac:dyDescent="0.2">
      <c r="A47" s="173" t="s">
        <v>47</v>
      </c>
      <c r="B47" s="211" t="s">
        <v>47</v>
      </c>
      <c r="C47" s="211" t="s">
        <v>233</v>
      </c>
      <c r="D47" s="211" t="s">
        <v>234</v>
      </c>
      <c r="E47" s="211"/>
      <c r="F47" s="211" t="s">
        <v>47</v>
      </c>
      <c r="G47" s="211" t="s">
        <v>47</v>
      </c>
      <c r="H47" s="211" t="s">
        <v>47</v>
      </c>
      <c r="L47" s="212"/>
      <c r="M47" s="212"/>
      <c r="Q47" s="177">
        <v>2007</v>
      </c>
      <c r="R47" s="224">
        <v>2.9525414882701009</v>
      </c>
      <c r="S47" s="224">
        <v>0.51754376002874691</v>
      </c>
      <c r="T47" s="224"/>
      <c r="U47" s="224">
        <v>3.0598538517320244</v>
      </c>
      <c r="V47" s="224">
        <v>0.79218557844974602</v>
      </c>
      <c r="W47" s="224"/>
      <c r="X47" s="224">
        <v>3.0598540000000001</v>
      </c>
      <c r="Y47" s="224">
        <v>0.65800000000000003</v>
      </c>
      <c r="Z47" s="224"/>
      <c r="AA47" s="224">
        <f t="shared" si="8"/>
        <v>2.4018540000000002</v>
      </c>
      <c r="AB47" s="224">
        <v>1.9283650000000001</v>
      </c>
      <c r="AC47" s="224">
        <v>1.6634420000000001</v>
      </c>
      <c r="AD47" s="224"/>
      <c r="AE47" s="224"/>
      <c r="AF47" s="224">
        <f t="shared" si="10"/>
        <v>2.5863650000000002</v>
      </c>
      <c r="AG47" s="224">
        <f t="shared" si="12"/>
        <v>2.3214420000000002</v>
      </c>
      <c r="AH47" s="227"/>
      <c r="AI47" s="211"/>
      <c r="AJ47" s="224">
        <v>0.7454442</v>
      </c>
      <c r="AK47" s="226">
        <v>0.63295869999999999</v>
      </c>
      <c r="AL47" s="232"/>
      <c r="AM47" s="232">
        <f t="shared" si="13"/>
        <v>1.6090100000000001</v>
      </c>
      <c r="AN47" s="232">
        <f t="shared" si="14"/>
        <v>1.1494515000000001</v>
      </c>
      <c r="AO47" s="232">
        <f t="shared" si="15"/>
        <v>0.8893968000000001</v>
      </c>
      <c r="AP47" s="232">
        <f t="shared" si="18"/>
        <v>0.92352869999999998</v>
      </c>
      <c r="AQ47" s="232">
        <f t="shared" si="19"/>
        <v>0.62841020000000003</v>
      </c>
      <c r="AR47" s="232"/>
      <c r="AS47" s="224">
        <f t="shared" si="16"/>
        <v>2.1203726999999999</v>
      </c>
      <c r="AT47" s="233">
        <f t="shared" si="17"/>
        <v>2.0792541999999998</v>
      </c>
      <c r="AV47" s="211"/>
      <c r="AW47" s="211"/>
      <c r="AX47" s="211"/>
      <c r="AY47" s="211"/>
      <c r="AZ47" s="211"/>
    </row>
    <row r="48" spans="1:52" ht="13" customHeight="1" x14ac:dyDescent="0.2">
      <c r="A48" s="173" t="s">
        <v>235</v>
      </c>
      <c r="B48" s="211" t="s">
        <v>47</v>
      </c>
      <c r="C48" s="211" t="s">
        <v>236</v>
      </c>
      <c r="D48" s="211">
        <v>0.63100000000000001</v>
      </c>
      <c r="E48" s="211"/>
      <c r="F48" s="211" t="s">
        <v>47</v>
      </c>
      <c r="G48" s="211" t="s">
        <v>47</v>
      </c>
      <c r="H48" s="211" t="s">
        <v>47</v>
      </c>
      <c r="L48" s="212"/>
      <c r="M48" s="212"/>
      <c r="Q48" s="177">
        <v>2008</v>
      </c>
      <c r="R48" s="224">
        <v>2.4753177086014273</v>
      </c>
      <c r="S48" s="224">
        <v>0.48554252310701645</v>
      </c>
      <c r="T48" s="224"/>
      <c r="U48" s="224">
        <v>2.6132919254658384</v>
      </c>
      <c r="V48" s="224">
        <v>0.86616455396578385</v>
      </c>
      <c r="W48" s="224"/>
      <c r="X48" s="224">
        <v>2.6133820000000001</v>
      </c>
      <c r="Y48" s="224">
        <v>0.75</v>
      </c>
      <c r="Z48" s="224"/>
      <c r="AA48" s="224">
        <f t="shared" si="8"/>
        <v>1.8633820000000001</v>
      </c>
      <c r="AB48" s="224">
        <v>1.3568229999999999</v>
      </c>
      <c r="AC48" s="224">
        <v>1.1928000000000001</v>
      </c>
      <c r="AD48" s="224"/>
      <c r="AE48" s="224"/>
      <c r="AF48" s="224">
        <f t="shared" si="10"/>
        <v>2.1068229999999999</v>
      </c>
      <c r="AG48" s="224">
        <f t="shared" si="12"/>
        <v>1.9428000000000001</v>
      </c>
      <c r="AH48" s="227"/>
      <c r="AI48" s="211"/>
      <c r="AJ48" s="224">
        <v>0.183092</v>
      </c>
      <c r="AK48" s="226">
        <v>0.2321928</v>
      </c>
      <c r="AL48" s="232"/>
      <c r="AM48" s="232">
        <f t="shared" si="13"/>
        <v>1.070538</v>
      </c>
      <c r="AN48" s="232">
        <f t="shared" si="14"/>
        <v>0.57790949999999985</v>
      </c>
      <c r="AO48" s="232">
        <f t="shared" si="15"/>
        <v>0.41875480000000009</v>
      </c>
      <c r="AP48" s="232">
        <f t="shared" si="18"/>
        <v>0.36117650000000001</v>
      </c>
      <c r="AQ48" s="232">
        <f t="shared" si="19"/>
        <v>0.22764429999999999</v>
      </c>
      <c r="AR48" s="232"/>
      <c r="AS48" s="224">
        <f t="shared" si="16"/>
        <v>1.5580205</v>
      </c>
      <c r="AT48" s="233">
        <f t="shared" si="17"/>
        <v>1.7704883</v>
      </c>
      <c r="AV48" s="211"/>
      <c r="AW48" s="211"/>
      <c r="AX48" s="211"/>
      <c r="AY48" s="211"/>
      <c r="AZ48" s="211"/>
    </row>
    <row r="49" spans="1:52" ht="13" customHeight="1" x14ac:dyDescent="0.2">
      <c r="A49" s="173" t="s">
        <v>47</v>
      </c>
      <c r="B49" s="211" t="s">
        <v>47</v>
      </c>
      <c r="C49" s="211" t="s">
        <v>237</v>
      </c>
      <c r="D49" s="211" t="s">
        <v>238</v>
      </c>
      <c r="E49" s="211"/>
      <c r="F49" s="211" t="s">
        <v>47</v>
      </c>
      <c r="G49" s="211" t="s">
        <v>47</v>
      </c>
      <c r="H49" s="211" t="s">
        <v>47</v>
      </c>
      <c r="L49" s="212"/>
      <c r="M49" s="212"/>
      <c r="Q49" s="177">
        <v>2009</v>
      </c>
      <c r="R49" s="224">
        <v>2.7315573181759549</v>
      </c>
      <c r="S49" s="224">
        <v>0.45099113399213836</v>
      </c>
      <c r="T49" s="224"/>
      <c r="U49" s="224">
        <v>2.7904916136495084</v>
      </c>
      <c r="V49" s="224">
        <v>0.63365966601035517</v>
      </c>
      <c r="W49" s="224"/>
      <c r="X49" s="224">
        <v>2.7905790000000001</v>
      </c>
      <c r="Y49" s="224">
        <v>0.58199999999999996</v>
      </c>
      <c r="Z49" s="224"/>
      <c r="AA49" s="224">
        <f t="shared" si="8"/>
        <v>2.2085790000000003</v>
      </c>
      <c r="AB49" s="224">
        <v>1.862482</v>
      </c>
      <c r="AC49" s="224">
        <v>1.6062609999999999</v>
      </c>
      <c r="AD49" s="224">
        <f>180.2%</f>
        <v>1.8019999999999998</v>
      </c>
      <c r="AE49" s="224"/>
      <c r="AF49" s="224">
        <f t="shared" si="10"/>
        <v>2.4444819999999998</v>
      </c>
      <c r="AG49" s="224">
        <f t="shared" si="12"/>
        <v>2.1882609999999998</v>
      </c>
      <c r="AH49" s="227">
        <f>AD49+Y49</f>
        <v>2.3839999999999999</v>
      </c>
      <c r="AI49" s="211"/>
      <c r="AJ49" s="224">
        <v>0.67863810000000002</v>
      </c>
      <c r="AK49" s="226">
        <v>0.63503739999999997</v>
      </c>
      <c r="AL49" s="232"/>
      <c r="AM49" s="232">
        <f t="shared" si="13"/>
        <v>1.4157350000000002</v>
      </c>
      <c r="AN49" s="232">
        <f t="shared" si="14"/>
        <v>1.0835684999999999</v>
      </c>
      <c r="AO49" s="232">
        <f t="shared" si="15"/>
        <v>0.83221579999999995</v>
      </c>
      <c r="AP49" s="232">
        <f t="shared" si="18"/>
        <v>0.8567226</v>
      </c>
      <c r="AQ49" s="232">
        <f t="shared" si="19"/>
        <v>0.63048890000000002</v>
      </c>
      <c r="AR49" s="232"/>
      <c r="AS49" s="224">
        <f t="shared" si="16"/>
        <v>2.0535665999999999</v>
      </c>
      <c r="AT49" s="233">
        <f t="shared" si="17"/>
        <v>2.0053329</v>
      </c>
      <c r="AV49" s="211"/>
      <c r="AW49" s="211"/>
      <c r="AX49" s="211"/>
      <c r="AY49" s="211"/>
      <c r="AZ49" s="211"/>
    </row>
    <row r="50" spans="1:52" ht="13" customHeight="1" x14ac:dyDescent="0.2">
      <c r="A50" s="173" t="s">
        <v>239</v>
      </c>
      <c r="B50" s="211" t="s">
        <v>47</v>
      </c>
      <c r="C50" s="211" t="s">
        <v>240</v>
      </c>
      <c r="D50" s="211">
        <v>0.501</v>
      </c>
      <c r="E50" s="211"/>
      <c r="F50" s="211" t="s">
        <v>47</v>
      </c>
      <c r="G50" s="211" t="s">
        <v>47</v>
      </c>
      <c r="H50" s="211" t="s">
        <v>47</v>
      </c>
      <c r="L50" s="212"/>
      <c r="M50" s="212"/>
      <c r="Q50" s="177">
        <v>2010</v>
      </c>
      <c r="R50" s="224">
        <v>2.6849565214175408</v>
      </c>
      <c r="S50" s="224">
        <v>0.5209747507089928</v>
      </c>
      <c r="T50" s="224"/>
      <c r="U50" s="224">
        <v>2.7664680156805872</v>
      </c>
      <c r="V50" s="224">
        <v>0.75214127760301497</v>
      </c>
      <c r="W50" s="224"/>
      <c r="X50" s="224">
        <v>2.7664909999999998</v>
      </c>
      <c r="Y50" s="224">
        <v>0.67600000000000005</v>
      </c>
      <c r="Z50" s="224"/>
      <c r="AA50" s="224">
        <f t="shared" si="8"/>
        <v>2.0904909999999997</v>
      </c>
      <c r="AB50" s="224">
        <v>1.6920809999999999</v>
      </c>
      <c r="AC50" s="224">
        <v>1.333472</v>
      </c>
      <c r="AD50" s="224"/>
      <c r="AE50" s="224"/>
      <c r="AF50" s="224">
        <f t="shared" si="10"/>
        <v>2.3680810000000001</v>
      </c>
      <c r="AG50" s="224">
        <f t="shared" si="12"/>
        <v>2.0094720000000001</v>
      </c>
      <c r="AH50" s="227"/>
      <c r="AI50" s="211"/>
      <c r="AJ50" s="224">
        <v>0.53541680000000003</v>
      </c>
      <c r="AK50" s="226">
        <v>0.4345813</v>
      </c>
      <c r="AL50" s="232"/>
      <c r="AM50" s="232">
        <f t="shared" si="13"/>
        <v>1.2976469999999996</v>
      </c>
      <c r="AN50" s="232">
        <f t="shared" si="14"/>
        <v>0.91316749999999991</v>
      </c>
      <c r="AO50" s="232">
        <f t="shared" si="15"/>
        <v>0.5594268</v>
      </c>
      <c r="AP50" s="232">
        <f t="shared" si="18"/>
        <v>0.7135013</v>
      </c>
      <c r="AQ50" s="232">
        <f t="shared" si="19"/>
        <v>0.43003279999999999</v>
      </c>
      <c r="AR50" s="232"/>
      <c r="AS50" s="224">
        <f t="shared" si="16"/>
        <v>1.9103452999999999</v>
      </c>
      <c r="AT50" s="233">
        <f t="shared" si="17"/>
        <v>1.8988768</v>
      </c>
      <c r="AV50" s="211"/>
      <c r="AW50" s="211"/>
      <c r="AX50" s="211"/>
      <c r="AY50" s="211"/>
      <c r="AZ50" s="211"/>
    </row>
    <row r="51" spans="1:52" ht="13" customHeight="1" x14ac:dyDescent="0.2">
      <c r="A51" s="173" t="s">
        <v>47</v>
      </c>
      <c r="B51" s="211" t="s">
        <v>47</v>
      </c>
      <c r="C51" s="211" t="s">
        <v>241</v>
      </c>
      <c r="D51" s="211" t="s">
        <v>242</v>
      </c>
      <c r="E51" s="211"/>
      <c r="F51" s="211" t="s">
        <v>47</v>
      </c>
      <c r="G51" s="211" t="s">
        <v>47</v>
      </c>
      <c r="H51" s="211" t="s">
        <v>47</v>
      </c>
      <c r="L51" s="212"/>
      <c r="M51" s="212"/>
      <c r="Q51" s="177">
        <v>2011</v>
      </c>
      <c r="R51" s="224">
        <v>3.1120076713938816</v>
      </c>
      <c r="S51" s="224">
        <v>0.54828952136762876</v>
      </c>
      <c r="T51" s="224"/>
      <c r="U51" s="224">
        <v>3.2101056652342694</v>
      </c>
      <c r="V51" s="224">
        <v>0.82856793395168693</v>
      </c>
      <c r="W51" s="224"/>
      <c r="X51" s="224">
        <v>3.210172</v>
      </c>
      <c r="Y51" s="224">
        <v>0.74399999999999999</v>
      </c>
      <c r="Z51" s="224"/>
      <c r="AA51" s="224">
        <f t="shared" si="8"/>
        <v>2.4661720000000003</v>
      </c>
      <c r="AB51" s="224">
        <v>2.054916</v>
      </c>
      <c r="AC51" s="224">
        <v>1.8665350000000001</v>
      </c>
      <c r="AD51" s="224"/>
      <c r="AE51" s="224"/>
      <c r="AF51" s="224">
        <f t="shared" si="10"/>
        <v>2.7989160000000002</v>
      </c>
      <c r="AG51" s="224">
        <f t="shared" si="12"/>
        <v>2.610535</v>
      </c>
      <c r="AH51" s="227"/>
      <c r="AI51" s="211"/>
      <c r="AJ51" s="224">
        <v>0.98503479999999999</v>
      </c>
      <c r="AK51" s="226">
        <v>0.95477639999999997</v>
      </c>
      <c r="AL51" s="232"/>
      <c r="AM51" s="232">
        <f t="shared" si="13"/>
        <v>1.6733280000000001</v>
      </c>
      <c r="AN51" s="232">
        <f t="shared" si="14"/>
        <v>1.2760024999999999</v>
      </c>
      <c r="AO51" s="232">
        <f t="shared" si="15"/>
        <v>1.0924898000000001</v>
      </c>
      <c r="AP51" s="232">
        <f t="shared" si="18"/>
        <v>1.1631193</v>
      </c>
      <c r="AQ51" s="232">
        <f t="shared" si="19"/>
        <v>0.95022790000000001</v>
      </c>
      <c r="AR51" s="232"/>
      <c r="AS51" s="224">
        <f t="shared" si="16"/>
        <v>2.3599633</v>
      </c>
      <c r="AT51" s="233">
        <f t="shared" si="17"/>
        <v>2.4870719000000001</v>
      </c>
      <c r="AV51" s="211"/>
      <c r="AW51" s="211"/>
      <c r="AX51" s="211"/>
      <c r="AY51" s="211"/>
      <c r="AZ51" s="211"/>
    </row>
    <row r="52" spans="1:52" ht="13" customHeight="1" x14ac:dyDescent="0.2">
      <c r="A52" s="173" t="s">
        <v>243</v>
      </c>
      <c r="B52" s="211" t="s">
        <v>47</v>
      </c>
      <c r="C52" s="211" t="s">
        <v>244</v>
      </c>
      <c r="D52" s="211">
        <v>0.53800000000000003</v>
      </c>
      <c r="E52" s="211"/>
      <c r="F52" s="211" t="s">
        <v>47</v>
      </c>
      <c r="G52" s="211" t="s">
        <v>47</v>
      </c>
      <c r="H52" s="211" t="s">
        <v>47</v>
      </c>
      <c r="L52" s="212"/>
      <c r="M52" s="212"/>
      <c r="Q52" s="177">
        <v>2012</v>
      </c>
      <c r="R52" s="224">
        <v>3.1692348522042195</v>
      </c>
      <c r="S52" s="224">
        <v>0.50214172047152317</v>
      </c>
      <c r="T52" s="224"/>
      <c r="U52" s="224">
        <v>3.2536554354736174</v>
      </c>
      <c r="V52" s="224">
        <v>0.75090895423776427</v>
      </c>
      <c r="W52" s="224"/>
      <c r="X52" s="224">
        <v>3.2536749999999999</v>
      </c>
      <c r="Y52" s="224">
        <v>0.67100000000000004</v>
      </c>
      <c r="Z52" s="224"/>
      <c r="AA52" s="224">
        <f t="shared" si="8"/>
        <v>2.5826750000000001</v>
      </c>
      <c r="AB52" s="224">
        <v>2.1761370000000002</v>
      </c>
      <c r="AC52" s="224">
        <v>1.9044430000000001</v>
      </c>
      <c r="AD52" s="224"/>
      <c r="AE52" s="224"/>
      <c r="AF52" s="224">
        <f t="shared" si="10"/>
        <v>2.847137</v>
      </c>
      <c r="AG52" s="224">
        <f t="shared" si="12"/>
        <v>2.5754429999999999</v>
      </c>
      <c r="AH52" s="227"/>
      <c r="AI52" s="211"/>
      <c r="AJ52" s="224">
        <v>1.0353239999999999</v>
      </c>
      <c r="AK52" s="226">
        <v>0.96530570000000004</v>
      </c>
      <c r="AL52" s="232"/>
      <c r="AM52" s="232">
        <f t="shared" si="13"/>
        <v>1.7898309999999999</v>
      </c>
      <c r="AN52" s="232">
        <f t="shared" si="14"/>
        <v>1.3972235000000002</v>
      </c>
      <c r="AO52" s="232">
        <f t="shared" si="15"/>
        <v>1.1303978000000001</v>
      </c>
      <c r="AP52" s="232">
        <f t="shared" si="18"/>
        <v>1.2134084999999999</v>
      </c>
      <c r="AQ52" s="232">
        <f t="shared" si="19"/>
        <v>0.96075720000000009</v>
      </c>
      <c r="AR52" s="232"/>
      <c r="AS52" s="224">
        <f t="shared" si="16"/>
        <v>2.4102524999999999</v>
      </c>
      <c r="AT52" s="233">
        <f t="shared" si="17"/>
        <v>2.4246012000000001</v>
      </c>
      <c r="AV52" s="211"/>
      <c r="AW52" s="211"/>
      <c r="AX52" s="211"/>
      <c r="AY52" s="211"/>
      <c r="AZ52" s="211"/>
    </row>
    <row r="53" spans="1:52" ht="13" customHeight="1" x14ac:dyDescent="0.2">
      <c r="A53" s="173" t="s">
        <v>47</v>
      </c>
      <c r="B53" s="211" t="s">
        <v>47</v>
      </c>
      <c r="C53" s="211" t="s">
        <v>245</v>
      </c>
      <c r="D53" s="211" t="s">
        <v>246</v>
      </c>
      <c r="E53" s="211"/>
      <c r="F53" s="211" t="s">
        <v>47</v>
      </c>
      <c r="G53" s="211" t="s">
        <v>47</v>
      </c>
      <c r="H53" s="211" t="s">
        <v>47</v>
      </c>
      <c r="L53" s="212"/>
      <c r="M53" s="212"/>
      <c r="Q53" s="177">
        <v>2013</v>
      </c>
      <c r="R53" s="224">
        <v>2.8163143739421144</v>
      </c>
      <c r="S53" s="224">
        <v>0.47668125426586905</v>
      </c>
      <c r="T53" s="224"/>
      <c r="U53" s="224">
        <v>2.8909695583983672</v>
      </c>
      <c r="V53" s="224">
        <v>0.70254259029691302</v>
      </c>
      <c r="W53" s="224"/>
      <c r="X53" s="224">
        <v>2.8909150000000001</v>
      </c>
      <c r="Y53" s="224">
        <v>0.624</v>
      </c>
      <c r="Z53" s="224"/>
      <c r="AA53" s="224">
        <f t="shared" si="8"/>
        <v>2.266915</v>
      </c>
      <c r="AB53" s="224">
        <v>1.867459</v>
      </c>
      <c r="AC53" s="224">
        <v>1.5658639999999999</v>
      </c>
      <c r="AD53" s="224"/>
      <c r="AE53" s="224"/>
      <c r="AF53" s="224">
        <f t="shared" si="10"/>
        <v>2.4914589999999999</v>
      </c>
      <c r="AG53" s="224">
        <f t="shared" si="12"/>
        <v>2.189864</v>
      </c>
      <c r="AH53" s="227"/>
      <c r="AI53" s="211"/>
      <c r="AJ53" s="224">
        <v>0.77054060000000002</v>
      </c>
      <c r="AK53" s="226">
        <v>0.67205000000000004</v>
      </c>
      <c r="AL53" s="232"/>
      <c r="AM53" s="232">
        <f t="shared" si="13"/>
        <v>1.4740709999999999</v>
      </c>
      <c r="AN53" s="232">
        <f t="shared" si="14"/>
        <v>1.0885454999999999</v>
      </c>
      <c r="AO53" s="232">
        <f t="shared" si="15"/>
        <v>0.79181879999999993</v>
      </c>
      <c r="AP53" s="232">
        <f t="shared" si="18"/>
        <v>0.9486251</v>
      </c>
      <c r="AQ53" s="232">
        <f t="shared" si="19"/>
        <v>0.66750150000000008</v>
      </c>
      <c r="AR53" s="232"/>
      <c r="AS53" s="224">
        <f t="shared" si="16"/>
        <v>2.1454691000000001</v>
      </c>
      <c r="AT53" s="233">
        <f t="shared" si="17"/>
        <v>2.0843455</v>
      </c>
      <c r="AV53" s="211"/>
      <c r="AW53" s="211"/>
      <c r="AX53" s="211"/>
      <c r="AY53" s="211"/>
      <c r="AZ53" s="211"/>
    </row>
    <row r="54" spans="1:52" ht="13" customHeight="1" x14ac:dyDescent="0.2">
      <c r="A54" s="173" t="s">
        <v>247</v>
      </c>
      <c r="B54" s="211" t="s">
        <v>47</v>
      </c>
      <c r="C54" s="211" t="s">
        <v>248</v>
      </c>
      <c r="D54" s="211">
        <v>0.49299999999999999</v>
      </c>
      <c r="E54" s="211"/>
      <c r="F54" s="211" t="s">
        <v>47</v>
      </c>
      <c r="G54" s="211" t="s">
        <v>47</v>
      </c>
      <c r="H54" s="211" t="s">
        <v>47</v>
      </c>
      <c r="L54" s="212"/>
      <c r="M54" s="212"/>
      <c r="Q54" s="177">
        <v>2014</v>
      </c>
      <c r="R54" s="224">
        <v>3.0151255442461316</v>
      </c>
      <c r="S54" s="224">
        <v>0.48686939173533017</v>
      </c>
      <c r="T54" s="224"/>
      <c r="U54" s="224">
        <v>3.0616615404750998</v>
      </c>
      <c r="V54" s="224">
        <v>0.64240613767058319</v>
      </c>
      <c r="W54" s="224"/>
      <c r="X54" s="224">
        <v>3.0490750000000002</v>
      </c>
      <c r="Y54" s="224">
        <v>0.56899999999999995</v>
      </c>
      <c r="Z54" s="224"/>
      <c r="AA54" s="224">
        <f t="shared" si="8"/>
        <v>2.4800750000000003</v>
      </c>
      <c r="AB54" s="224">
        <v>2.1648869999999998</v>
      </c>
      <c r="AC54" s="224">
        <v>1.8071029999999999</v>
      </c>
      <c r="AD54" s="224">
        <f>210.83%</f>
        <v>2.1083000000000003</v>
      </c>
      <c r="AE54" s="224"/>
      <c r="AF54" s="224">
        <f t="shared" si="10"/>
        <v>2.7338869999999997</v>
      </c>
      <c r="AG54" s="224">
        <f t="shared" si="12"/>
        <v>2.3761029999999996</v>
      </c>
      <c r="AH54" s="227">
        <f>AD54+Y54</f>
        <v>2.6773000000000002</v>
      </c>
      <c r="AI54" s="211"/>
      <c r="AJ54" s="224">
        <v>0.82673160000000001</v>
      </c>
      <c r="AK54" s="226">
        <v>0.84055349999999995</v>
      </c>
      <c r="AL54" s="232"/>
      <c r="AM54" s="232">
        <f t="shared" si="13"/>
        <v>1.6872310000000001</v>
      </c>
      <c r="AN54" s="232">
        <f t="shared" si="14"/>
        <v>1.3859734999999997</v>
      </c>
      <c r="AO54" s="232">
        <f t="shared" si="15"/>
        <v>1.0330577999999999</v>
      </c>
      <c r="AP54" s="232">
        <f t="shared" si="18"/>
        <v>1.0048161</v>
      </c>
      <c r="AQ54" s="232">
        <f t="shared" si="19"/>
        <v>0.836005</v>
      </c>
      <c r="AR54" s="232"/>
      <c r="AS54" s="224">
        <f t="shared" si="16"/>
        <v>2.2016600999999998</v>
      </c>
      <c r="AT54" s="233">
        <f t="shared" si="17"/>
        <v>2.1978489999999997</v>
      </c>
      <c r="AV54" s="211"/>
      <c r="AW54" s="211"/>
      <c r="AX54" s="211"/>
      <c r="AY54" s="211"/>
      <c r="AZ54" s="211"/>
    </row>
    <row r="55" spans="1:52" ht="13" customHeight="1" x14ac:dyDescent="0.2">
      <c r="A55" s="173" t="s">
        <v>47</v>
      </c>
      <c r="B55" s="211" t="s">
        <v>47</v>
      </c>
      <c r="C55" s="211" t="s">
        <v>249</v>
      </c>
      <c r="D55" s="211" t="s">
        <v>250</v>
      </c>
      <c r="E55" s="211"/>
      <c r="F55" s="211" t="s">
        <v>47</v>
      </c>
      <c r="G55" s="211" t="s">
        <v>47</v>
      </c>
      <c r="H55" s="211" t="s">
        <v>47</v>
      </c>
      <c r="L55" s="212"/>
      <c r="M55" s="212"/>
      <c r="Q55" s="177">
        <v>2015</v>
      </c>
      <c r="R55" s="224">
        <v>3.4715242094234298</v>
      </c>
      <c r="S55" s="224">
        <v>0.44818660045216946</v>
      </c>
      <c r="T55" s="224"/>
      <c r="U55" s="224">
        <v>3.4575709673079511</v>
      </c>
      <c r="V55" s="224">
        <v>0.49372758558232205</v>
      </c>
      <c r="W55" s="224"/>
      <c r="X55" s="224">
        <v>3.457554</v>
      </c>
      <c r="Y55" s="224">
        <v>0.45900000000000002</v>
      </c>
      <c r="Z55" s="224"/>
      <c r="AA55" s="224">
        <f t="shared" si="8"/>
        <v>2.9985539999999999</v>
      </c>
      <c r="AB55" s="224">
        <v>2.8236970000000001</v>
      </c>
      <c r="AC55" s="224">
        <v>2.2964560000000001</v>
      </c>
      <c r="AD55" s="224"/>
      <c r="AE55" s="224"/>
      <c r="AF55" s="224">
        <f t="shared" si="10"/>
        <v>3.2826970000000002</v>
      </c>
      <c r="AG55" s="224">
        <f t="shared" si="12"/>
        <v>2.7554560000000001</v>
      </c>
      <c r="AH55" s="227"/>
      <c r="AI55" s="211"/>
      <c r="AJ55" s="224">
        <v>1.3633999999999999</v>
      </c>
      <c r="AK55" s="226">
        <v>1.27525</v>
      </c>
      <c r="AL55" s="232"/>
      <c r="AM55" s="232">
        <f t="shared" si="13"/>
        <v>2.2057099999999998</v>
      </c>
      <c r="AN55" s="232">
        <f t="shared" si="14"/>
        <v>2.0447835000000003</v>
      </c>
      <c r="AO55" s="232">
        <f t="shared" si="15"/>
        <v>1.5224108000000001</v>
      </c>
      <c r="AP55" s="232">
        <f t="shared" si="18"/>
        <v>1.5414844999999999</v>
      </c>
      <c r="AQ55" s="232">
        <f t="shared" si="19"/>
        <v>1.2707014999999999</v>
      </c>
      <c r="AR55" s="232"/>
      <c r="AS55" s="224">
        <f t="shared" si="16"/>
        <v>2.7383284999999997</v>
      </c>
      <c r="AT55" s="233">
        <f t="shared" si="17"/>
        <v>2.5225455000000001</v>
      </c>
      <c r="AV55" s="211"/>
      <c r="AW55" s="211"/>
      <c r="AX55" s="211"/>
      <c r="AY55" s="211"/>
      <c r="AZ55" s="211"/>
    </row>
    <row r="56" spans="1:52" ht="13" customHeight="1" x14ac:dyDescent="0.2">
      <c r="A56" s="173" t="s">
        <v>251</v>
      </c>
      <c r="B56" s="211" t="s">
        <v>47</v>
      </c>
      <c r="C56" s="211" t="s">
        <v>252</v>
      </c>
      <c r="D56" s="211">
        <v>0.47099999999999997</v>
      </c>
      <c r="E56" s="211"/>
      <c r="F56" s="211" t="s">
        <v>47</v>
      </c>
      <c r="G56" s="211" t="s">
        <v>47</v>
      </c>
      <c r="H56" s="211" t="s">
        <v>47</v>
      </c>
      <c r="L56" s="212"/>
      <c r="M56" s="212"/>
      <c r="Q56" s="177">
        <v>2016</v>
      </c>
      <c r="R56" s="224">
        <v>3.5161484709551463</v>
      </c>
      <c r="S56" s="224">
        <v>0.39751836759368936</v>
      </c>
      <c r="T56" s="224"/>
      <c r="U56" s="224">
        <v>3.5296556392249769</v>
      </c>
      <c r="V56" s="224">
        <v>0.41677755845845627</v>
      </c>
      <c r="W56" s="224"/>
      <c r="X56" s="224">
        <v>3.492518</v>
      </c>
      <c r="Y56" s="224">
        <v>0.41699999999999998</v>
      </c>
      <c r="Z56" s="224"/>
      <c r="AA56" s="224">
        <f t="shared" si="8"/>
        <v>3.0755180000000002</v>
      </c>
      <c r="AB56" s="224">
        <v>3.0513509999999999</v>
      </c>
      <c r="AC56" s="224">
        <v>2.6509740000000002</v>
      </c>
      <c r="AD56" s="224"/>
      <c r="AE56" s="224"/>
      <c r="AF56" s="224">
        <f t="shared" si="10"/>
        <v>3.4683509999999997</v>
      </c>
      <c r="AG56" s="224">
        <f t="shared" si="12"/>
        <v>3.067974</v>
      </c>
      <c r="AH56" s="211"/>
      <c r="AI56" s="211"/>
      <c r="AJ56" s="224">
        <v>1.5034080000000001</v>
      </c>
      <c r="AK56" s="226">
        <v>1.595137</v>
      </c>
      <c r="AL56" s="232"/>
      <c r="AM56" s="232">
        <f t="shared" si="13"/>
        <v>2.2826740000000001</v>
      </c>
      <c r="AN56" s="232">
        <f t="shared" si="14"/>
        <v>2.2724374999999997</v>
      </c>
      <c r="AO56" s="232">
        <f t="shared" si="15"/>
        <v>1.8769288000000002</v>
      </c>
      <c r="AP56" s="232">
        <f t="shared" si="18"/>
        <v>1.6814925000000001</v>
      </c>
      <c r="AQ56" s="232">
        <f t="shared" si="19"/>
        <v>1.5905885</v>
      </c>
      <c r="AR56" s="232"/>
      <c r="AS56" s="224">
        <f t="shared" si="16"/>
        <v>2.8783365000000001</v>
      </c>
      <c r="AT56" s="233">
        <f t="shared" si="17"/>
        <v>2.8004324999999999</v>
      </c>
      <c r="AV56" s="211"/>
      <c r="AW56" s="211"/>
      <c r="AX56" s="211"/>
      <c r="AY56" s="211"/>
      <c r="AZ56" s="211"/>
    </row>
    <row r="57" spans="1:52" ht="13" customHeight="1" x14ac:dyDescent="0.2">
      <c r="A57" s="173" t="s">
        <v>47</v>
      </c>
      <c r="B57" s="211" t="s">
        <v>47</v>
      </c>
      <c r="C57" s="211" t="s">
        <v>253</v>
      </c>
      <c r="D57" s="211" t="s">
        <v>254</v>
      </c>
      <c r="E57" s="211"/>
      <c r="F57" s="211" t="s">
        <v>47</v>
      </c>
      <c r="G57" s="211" t="s">
        <v>47</v>
      </c>
      <c r="H57" s="211" t="s">
        <v>47</v>
      </c>
      <c r="L57" s="212"/>
      <c r="M57" s="212"/>
      <c r="Q57" s="177">
        <v>2017</v>
      </c>
      <c r="R57" s="224">
        <v>3.94</v>
      </c>
      <c r="S57" s="224">
        <v>0.53</v>
      </c>
      <c r="T57" s="224"/>
      <c r="U57" s="224">
        <v>3.9007344614488626</v>
      </c>
      <c r="V57" s="224">
        <v>0.52161716858045604</v>
      </c>
      <c r="W57" s="224"/>
      <c r="X57" s="224">
        <v>3.9496190000000002</v>
      </c>
      <c r="Y57" s="224">
        <v>0.53600000000000003</v>
      </c>
      <c r="Z57" s="224"/>
      <c r="AA57" s="224">
        <f t="shared" si="8"/>
        <v>3.4136190000000002</v>
      </c>
      <c r="AB57" s="224">
        <v>3.2745929999999999</v>
      </c>
      <c r="AC57" s="224">
        <v>2.8789479999999998</v>
      </c>
      <c r="AD57" s="224"/>
      <c r="AE57" s="224"/>
      <c r="AF57" s="224">
        <f t="shared" si="10"/>
        <v>3.8105929999999999</v>
      </c>
      <c r="AG57" s="224">
        <f t="shared" si="12"/>
        <v>3.4149479999999999</v>
      </c>
      <c r="AH57" s="211"/>
      <c r="AI57" s="211"/>
      <c r="AJ57" s="224">
        <v>1.753436</v>
      </c>
      <c r="AK57" s="226">
        <v>1.7967949999999999</v>
      </c>
      <c r="AL57" s="232"/>
      <c r="AM57" s="232">
        <f t="shared" si="13"/>
        <v>2.6207750000000001</v>
      </c>
      <c r="AN57" s="232">
        <f t="shared" si="14"/>
        <v>2.4956794999999996</v>
      </c>
      <c r="AO57" s="232">
        <f t="shared" si="15"/>
        <v>2.1049027999999996</v>
      </c>
      <c r="AP57" s="232">
        <f t="shared" si="18"/>
        <v>1.9315205</v>
      </c>
      <c r="AQ57" s="232">
        <f t="shared" si="19"/>
        <v>1.7922464999999999</v>
      </c>
      <c r="AR57" s="232"/>
      <c r="AS57" s="224">
        <f t="shared" si="16"/>
        <v>3.1283645</v>
      </c>
      <c r="AT57" s="233">
        <f t="shared" si="17"/>
        <v>3.1210904999999998</v>
      </c>
      <c r="AV57" s="211"/>
      <c r="AW57" s="211"/>
      <c r="AX57" s="211"/>
      <c r="AY57" s="211"/>
      <c r="AZ57" s="211"/>
    </row>
    <row r="58" spans="1:52" ht="13" customHeight="1" x14ac:dyDescent="0.2">
      <c r="A58" s="173" t="s">
        <v>255</v>
      </c>
      <c r="B58" s="211" t="s">
        <v>47</v>
      </c>
      <c r="C58" s="211" t="s">
        <v>256</v>
      </c>
      <c r="D58" s="211">
        <v>0.42199999999999999</v>
      </c>
      <c r="E58" s="211"/>
      <c r="F58" s="211" t="s">
        <v>47</v>
      </c>
      <c r="G58" s="211" t="s">
        <v>47</v>
      </c>
      <c r="H58" s="211" t="s">
        <v>47</v>
      </c>
      <c r="L58" s="212"/>
      <c r="M58" s="212"/>
      <c r="Q58" s="177">
        <v>2018</v>
      </c>
      <c r="R58" s="224">
        <v>4.01</v>
      </c>
      <c r="S58" s="224">
        <v>0.52</v>
      </c>
      <c r="T58" s="224"/>
      <c r="U58" s="224">
        <v>4.0198148751104705</v>
      </c>
      <c r="V58" s="224">
        <v>0.55282411055592806</v>
      </c>
      <c r="W58" s="224"/>
      <c r="X58" s="224">
        <v>4.0198150000000004</v>
      </c>
      <c r="Y58" s="224">
        <v>0.52200000000000002</v>
      </c>
      <c r="Z58" s="224"/>
      <c r="AA58" s="224">
        <f t="shared" si="8"/>
        <v>3.4978150000000001</v>
      </c>
      <c r="AB58" s="224">
        <v>3.3353410000000001</v>
      </c>
      <c r="AC58" s="224">
        <v>2.8459690000000002</v>
      </c>
      <c r="AD58" s="224"/>
      <c r="AE58" s="224"/>
      <c r="AF58" s="224">
        <f t="shared" si="10"/>
        <v>3.8573409999999999</v>
      </c>
      <c r="AG58" s="224">
        <f t="shared" si="12"/>
        <v>3.3679690000000004</v>
      </c>
      <c r="AH58" s="211"/>
      <c r="AI58" s="211"/>
      <c r="AJ58" s="224">
        <v>1.7662770000000001</v>
      </c>
      <c r="AK58" s="226">
        <v>1.7269129999999999</v>
      </c>
      <c r="AL58" s="232"/>
      <c r="AM58" s="232">
        <f t="shared" si="13"/>
        <v>2.704971</v>
      </c>
      <c r="AN58" s="232">
        <f t="shared" si="14"/>
        <v>2.5564274999999999</v>
      </c>
      <c r="AO58" s="232">
        <f t="shared" si="15"/>
        <v>2.0719238000000004</v>
      </c>
      <c r="AP58" s="232">
        <f t="shared" si="18"/>
        <v>1.9443615000000001</v>
      </c>
      <c r="AQ58" s="232">
        <f t="shared" si="19"/>
        <v>1.7223644999999999</v>
      </c>
      <c r="AR58" s="232"/>
      <c r="AS58" s="224">
        <f t="shared" si="16"/>
        <v>3.1412054999999999</v>
      </c>
      <c r="AT58" s="233">
        <f t="shared" si="17"/>
        <v>3.0372085000000002</v>
      </c>
      <c r="AV58" s="211"/>
      <c r="AW58" s="211"/>
      <c r="AX58" s="211"/>
      <c r="AY58" s="211"/>
      <c r="AZ58" s="211"/>
    </row>
    <row r="59" spans="1:52" ht="13" customHeight="1" x14ac:dyDescent="0.2">
      <c r="A59" s="173" t="s">
        <v>47</v>
      </c>
      <c r="B59" s="211" t="s">
        <v>47</v>
      </c>
      <c r="C59" s="211" t="s">
        <v>257</v>
      </c>
      <c r="D59" s="211" t="s">
        <v>258</v>
      </c>
      <c r="E59" s="211"/>
      <c r="F59" s="211" t="s">
        <v>47</v>
      </c>
      <c r="G59" s="211" t="s">
        <v>47</v>
      </c>
      <c r="H59" s="211" t="s">
        <v>47</v>
      </c>
      <c r="L59" s="212"/>
      <c r="M59" s="212"/>
      <c r="R59" s="217"/>
      <c r="S59" s="217"/>
      <c r="T59" s="217"/>
      <c r="U59" s="172"/>
      <c r="V59" s="217"/>
      <c r="W59" s="217"/>
      <c r="X59" s="217"/>
      <c r="Y59" s="217"/>
      <c r="Z59" s="217"/>
      <c r="AA59" s="217"/>
      <c r="AB59" s="217"/>
      <c r="AC59" s="217"/>
      <c r="AD59" s="217"/>
      <c r="AE59" s="217"/>
      <c r="AF59" s="217"/>
      <c r="AG59" s="217"/>
      <c r="AJ59" s="221"/>
      <c r="AK59" s="221"/>
      <c r="AL59" s="217"/>
    </row>
    <row r="60" spans="1:52" ht="13" customHeight="1" x14ac:dyDescent="0.2">
      <c r="A60" s="173" t="s">
        <v>259</v>
      </c>
      <c r="B60" s="211" t="s">
        <v>47</v>
      </c>
      <c r="C60" s="211">
        <v>-8.6099999999999996E-2</v>
      </c>
      <c r="D60" s="211">
        <v>0.40200000000000002</v>
      </c>
      <c r="E60" s="211"/>
      <c r="F60" s="211" t="s">
        <v>47</v>
      </c>
      <c r="G60" s="211" t="s">
        <v>47</v>
      </c>
      <c r="H60" s="211" t="s">
        <v>47</v>
      </c>
      <c r="L60" s="212"/>
      <c r="M60" s="212"/>
      <c r="R60" s="217"/>
      <c r="S60" s="217"/>
      <c r="T60" s="217"/>
      <c r="U60" s="172"/>
      <c r="V60" s="217"/>
      <c r="W60" s="217"/>
      <c r="X60" s="217"/>
      <c r="Y60" s="217"/>
      <c r="Z60" s="217"/>
      <c r="AA60" s="217"/>
      <c r="AB60" s="217"/>
      <c r="AC60" s="217"/>
      <c r="AD60" s="217"/>
      <c r="AE60" s="217"/>
      <c r="AF60" s="217"/>
      <c r="AG60" s="217"/>
      <c r="AJ60" s="221"/>
      <c r="AK60" s="221"/>
      <c r="AL60" s="217"/>
    </row>
    <row r="61" spans="1:52" ht="13" customHeight="1" x14ac:dyDescent="0.2">
      <c r="A61" s="173" t="s">
        <v>47</v>
      </c>
      <c r="B61" s="211" t="s">
        <v>47</v>
      </c>
      <c r="C61" s="211" t="s">
        <v>260</v>
      </c>
      <c r="D61" s="211" t="s">
        <v>261</v>
      </c>
      <c r="E61" s="211"/>
      <c r="F61" s="211" t="s">
        <v>47</v>
      </c>
      <c r="G61" s="211" t="s">
        <v>47</v>
      </c>
      <c r="H61" s="211" t="s">
        <v>47</v>
      </c>
      <c r="L61" s="212"/>
      <c r="M61" s="212"/>
      <c r="R61" s="217"/>
      <c r="S61" s="217"/>
      <c r="T61" s="217"/>
      <c r="U61" s="172"/>
      <c r="V61" s="217"/>
      <c r="W61" s="217"/>
      <c r="X61" s="217"/>
      <c r="Y61" s="217"/>
      <c r="Z61" s="217"/>
      <c r="AA61" s="217"/>
      <c r="AB61" s="217"/>
      <c r="AC61" s="217"/>
      <c r="AD61" s="217"/>
      <c r="AE61" s="217"/>
      <c r="AF61" s="217"/>
      <c r="AG61" s="217"/>
      <c r="AJ61" s="221"/>
      <c r="AK61" s="221"/>
      <c r="AL61" s="217"/>
    </row>
    <row r="62" spans="1:52" ht="13" customHeight="1" x14ac:dyDescent="0.2">
      <c r="A62" s="173" t="s">
        <v>262</v>
      </c>
      <c r="B62" s="211" t="s">
        <v>47</v>
      </c>
      <c r="C62" s="211" t="s">
        <v>263</v>
      </c>
      <c r="D62" s="211">
        <v>0.42499999999999999</v>
      </c>
      <c r="E62" s="211"/>
      <c r="F62" s="211" t="s">
        <v>47</v>
      </c>
      <c r="G62" s="211" t="s">
        <v>47</v>
      </c>
      <c r="H62" s="211" t="s">
        <v>47</v>
      </c>
      <c r="L62" s="212"/>
      <c r="M62" s="212"/>
      <c r="R62" s="217"/>
      <c r="S62" s="217"/>
      <c r="T62" s="217"/>
      <c r="U62" s="172"/>
      <c r="V62" s="217"/>
      <c r="W62" s="217"/>
      <c r="X62" s="217"/>
      <c r="Y62" s="217"/>
      <c r="Z62" s="217"/>
      <c r="AA62" s="217"/>
      <c r="AB62" s="217"/>
      <c r="AC62" s="217"/>
      <c r="AD62" s="217"/>
      <c r="AE62" s="217"/>
      <c r="AF62" s="217"/>
      <c r="AG62" s="217"/>
      <c r="AJ62" s="221"/>
      <c r="AK62" s="221"/>
      <c r="AL62" s="217"/>
    </row>
    <row r="63" spans="1:52" ht="13" customHeight="1" x14ac:dyDescent="0.2">
      <c r="A63" s="173" t="s">
        <v>47</v>
      </c>
      <c r="B63" s="211" t="s">
        <v>47</v>
      </c>
      <c r="C63" s="211" t="s">
        <v>264</v>
      </c>
      <c r="D63" s="211" t="s">
        <v>261</v>
      </c>
      <c r="E63" s="211"/>
      <c r="F63" s="211" t="s">
        <v>47</v>
      </c>
      <c r="G63" s="211" t="s">
        <v>47</v>
      </c>
      <c r="H63" s="211" t="s">
        <v>47</v>
      </c>
      <c r="L63" s="212"/>
      <c r="M63" s="212"/>
      <c r="R63" s="217"/>
      <c r="S63" s="217"/>
      <c r="T63" s="217"/>
      <c r="U63" s="172"/>
      <c r="V63" s="217"/>
      <c r="W63" s="217"/>
      <c r="X63" s="217"/>
      <c r="Y63" s="217"/>
      <c r="Z63" s="217"/>
      <c r="AA63" s="217"/>
      <c r="AB63" s="217"/>
      <c r="AC63" s="217"/>
      <c r="AD63" s="217"/>
      <c r="AE63" s="217"/>
      <c r="AF63" s="217"/>
      <c r="AG63" s="217"/>
      <c r="AJ63" s="221"/>
      <c r="AK63" s="221"/>
      <c r="AL63" s="217"/>
    </row>
    <row r="64" spans="1:52" ht="13" customHeight="1" x14ac:dyDescent="0.2">
      <c r="A64" s="173" t="s">
        <v>265</v>
      </c>
      <c r="B64" s="211" t="s">
        <v>47</v>
      </c>
      <c r="C64" s="211" t="s">
        <v>266</v>
      </c>
      <c r="D64" s="211">
        <v>0.51400000000000001</v>
      </c>
      <c r="E64" s="211"/>
      <c r="F64" s="211" t="s">
        <v>47</v>
      </c>
      <c r="G64" s="211" t="s">
        <v>47</v>
      </c>
      <c r="H64" s="211" t="s">
        <v>47</v>
      </c>
      <c r="L64" s="212"/>
      <c r="M64" s="212"/>
      <c r="R64" s="217"/>
      <c r="S64" s="217"/>
      <c r="T64" s="217"/>
      <c r="U64" s="172"/>
      <c r="V64" s="217"/>
      <c r="W64" s="217"/>
      <c r="X64" s="217"/>
      <c r="Y64" s="217"/>
      <c r="Z64" s="217"/>
      <c r="AA64" s="217"/>
      <c r="AB64" s="217"/>
      <c r="AC64" s="217"/>
      <c r="AD64" s="217"/>
      <c r="AE64" s="217"/>
      <c r="AF64" s="217"/>
      <c r="AG64" s="217"/>
      <c r="AJ64" s="221"/>
      <c r="AK64" s="221"/>
      <c r="AL64" s="217"/>
    </row>
    <row r="65" spans="1:38" ht="13" customHeight="1" x14ac:dyDescent="0.2">
      <c r="A65" s="173" t="s">
        <v>47</v>
      </c>
      <c r="B65" s="211" t="s">
        <v>47</v>
      </c>
      <c r="C65" s="211" t="s">
        <v>267</v>
      </c>
      <c r="D65" s="211" t="s">
        <v>258</v>
      </c>
      <c r="E65" s="211"/>
      <c r="F65" s="211" t="s">
        <v>47</v>
      </c>
      <c r="G65" s="211" t="s">
        <v>47</v>
      </c>
      <c r="H65" s="211" t="s">
        <v>47</v>
      </c>
      <c r="L65" s="212"/>
      <c r="M65" s="212"/>
      <c r="Q65" s="177"/>
      <c r="R65" s="217"/>
      <c r="S65" s="217"/>
      <c r="T65" s="217"/>
      <c r="U65" s="172"/>
      <c r="V65" s="217"/>
      <c r="W65" s="217"/>
      <c r="X65" s="217"/>
      <c r="Y65" s="217"/>
      <c r="Z65" s="217"/>
      <c r="AA65" s="217"/>
      <c r="AB65" s="217"/>
      <c r="AC65" s="217"/>
      <c r="AD65" s="217"/>
      <c r="AE65" s="217"/>
      <c r="AF65" s="217"/>
      <c r="AG65" s="217"/>
      <c r="AJ65" s="221"/>
      <c r="AK65" s="221"/>
      <c r="AL65" s="217"/>
    </row>
    <row r="66" spans="1:38" ht="13" customHeight="1" x14ac:dyDescent="0.2">
      <c r="A66" s="173" t="s">
        <v>268</v>
      </c>
      <c r="B66" s="211" t="s">
        <v>47</v>
      </c>
      <c r="C66" s="211" t="s">
        <v>269</v>
      </c>
      <c r="D66" s="211">
        <v>0.501</v>
      </c>
      <c r="E66" s="211"/>
      <c r="F66" s="211" t="s">
        <v>270</v>
      </c>
      <c r="G66" s="211" t="s">
        <v>47</v>
      </c>
      <c r="H66" s="211" t="s">
        <v>47</v>
      </c>
      <c r="L66" s="212"/>
      <c r="M66" s="212"/>
      <c r="R66" s="217"/>
      <c r="S66" s="217"/>
      <c r="T66" s="217"/>
      <c r="U66" s="172"/>
      <c r="V66" s="217"/>
      <c r="W66" s="217"/>
      <c r="X66" s="217"/>
      <c r="Y66" s="217"/>
      <c r="Z66" s="217"/>
      <c r="AA66" s="217"/>
      <c r="AB66" s="217"/>
      <c r="AC66" s="217"/>
      <c r="AD66" s="217"/>
      <c r="AE66" s="217"/>
      <c r="AF66" s="217"/>
      <c r="AG66" s="217"/>
      <c r="AJ66" s="221"/>
      <c r="AK66" s="221"/>
      <c r="AL66" s="217"/>
    </row>
    <row r="67" spans="1:38" ht="13" customHeight="1" x14ac:dyDescent="0.2">
      <c r="A67" s="173" t="s">
        <v>47</v>
      </c>
      <c r="B67" s="211" t="s">
        <v>47</v>
      </c>
      <c r="C67" s="211" t="s">
        <v>271</v>
      </c>
      <c r="D67" s="211" t="s">
        <v>272</v>
      </c>
      <c r="E67" s="211"/>
      <c r="F67" s="211" t="s">
        <v>273</v>
      </c>
      <c r="G67" s="211" t="s">
        <v>47</v>
      </c>
      <c r="H67" s="211" t="s">
        <v>47</v>
      </c>
      <c r="L67" s="212"/>
      <c r="M67" s="212"/>
      <c r="R67" s="217"/>
      <c r="S67" s="217"/>
      <c r="T67" s="217"/>
      <c r="U67" s="172"/>
      <c r="V67" s="217"/>
      <c r="W67" s="217"/>
      <c r="X67" s="217"/>
      <c r="Y67" s="217"/>
      <c r="Z67" s="217"/>
      <c r="AA67" s="217"/>
      <c r="AB67" s="217"/>
      <c r="AC67" s="217"/>
      <c r="AD67" s="217"/>
      <c r="AE67" s="217"/>
      <c r="AF67" s="217"/>
      <c r="AG67" s="217"/>
      <c r="AJ67" s="221"/>
      <c r="AK67" s="221"/>
      <c r="AL67" s="217"/>
    </row>
    <row r="68" spans="1:38" ht="13" customHeight="1" x14ac:dyDescent="0.2">
      <c r="A68" s="173" t="s">
        <v>274</v>
      </c>
      <c r="B68" s="211" t="s">
        <v>47</v>
      </c>
      <c r="C68" s="211" t="s">
        <v>275</v>
      </c>
      <c r="D68" s="211" t="s">
        <v>47</v>
      </c>
      <c r="E68" s="211"/>
      <c r="F68" s="211" t="s">
        <v>275</v>
      </c>
      <c r="G68" s="211" t="s">
        <v>47</v>
      </c>
      <c r="H68" s="211" t="s">
        <v>47</v>
      </c>
      <c r="L68" s="212"/>
      <c r="M68" s="212"/>
      <c r="R68" s="217"/>
      <c r="S68" s="217"/>
      <c r="T68" s="217"/>
      <c r="U68" s="172"/>
      <c r="V68" s="217"/>
      <c r="W68" s="217"/>
      <c r="X68" s="217"/>
      <c r="Y68" s="217"/>
      <c r="Z68" s="217"/>
      <c r="AA68" s="217"/>
      <c r="AB68" s="217"/>
      <c r="AC68" s="217"/>
      <c r="AD68" s="217"/>
      <c r="AE68" s="217"/>
      <c r="AF68" s="217"/>
      <c r="AG68" s="217"/>
      <c r="AJ68" s="221"/>
      <c r="AK68" s="221"/>
      <c r="AL68" s="217"/>
    </row>
    <row r="69" spans="1:38" ht="13" customHeight="1" x14ac:dyDescent="0.2">
      <c r="A69" s="173" t="s">
        <v>47</v>
      </c>
      <c r="B69" s="211" t="s">
        <v>47</v>
      </c>
      <c r="C69" s="211" t="s">
        <v>276</v>
      </c>
      <c r="D69" s="211" t="s">
        <v>47</v>
      </c>
      <c r="E69" s="211"/>
      <c r="F69" s="211" t="s">
        <v>276</v>
      </c>
      <c r="G69" s="211" t="s">
        <v>47</v>
      </c>
      <c r="H69" s="211" t="s">
        <v>47</v>
      </c>
      <c r="L69" s="212"/>
      <c r="M69" s="212"/>
      <c r="R69" s="217"/>
      <c r="S69" s="217"/>
      <c r="T69" s="217"/>
      <c r="U69" s="172"/>
      <c r="V69" s="217"/>
      <c r="W69" s="217"/>
      <c r="X69" s="217"/>
      <c r="Y69" s="217"/>
      <c r="Z69" s="217"/>
      <c r="AA69" s="217"/>
      <c r="AB69" s="217"/>
      <c r="AC69" s="217"/>
      <c r="AD69" s="217"/>
      <c r="AE69" s="217"/>
      <c r="AF69" s="217"/>
      <c r="AG69" s="217"/>
      <c r="AJ69" s="221"/>
      <c r="AK69" s="221"/>
      <c r="AL69" s="217"/>
    </row>
    <row r="70" spans="1:38" ht="13" customHeight="1" x14ac:dyDescent="0.2">
      <c r="A70" s="173" t="s">
        <v>277</v>
      </c>
      <c r="B70" s="211" t="s">
        <v>47</v>
      </c>
      <c r="C70" s="211" t="s">
        <v>278</v>
      </c>
      <c r="D70" s="211">
        <v>0.55600000000000005</v>
      </c>
      <c r="E70" s="211"/>
      <c r="F70" s="211" t="s">
        <v>279</v>
      </c>
      <c r="G70" s="211">
        <v>0.21099999999999999</v>
      </c>
      <c r="H70" s="211" t="s">
        <v>47</v>
      </c>
      <c r="L70" s="212"/>
      <c r="M70" s="212"/>
      <c r="R70" s="217"/>
      <c r="S70" s="217"/>
      <c r="T70" s="217"/>
      <c r="U70" s="172"/>
      <c r="V70" s="217"/>
      <c r="W70" s="217"/>
      <c r="X70" s="217"/>
      <c r="Y70" s="217"/>
      <c r="Z70" s="217"/>
      <c r="AA70" s="217"/>
      <c r="AB70" s="217"/>
      <c r="AC70" s="217"/>
      <c r="AD70" s="217"/>
      <c r="AE70" s="217"/>
      <c r="AF70" s="217"/>
      <c r="AG70" s="217"/>
      <c r="AJ70" s="221"/>
      <c r="AK70" s="221"/>
      <c r="AL70" s="217"/>
    </row>
    <row r="71" spans="1:38" ht="13" customHeight="1" x14ac:dyDescent="0.2">
      <c r="A71" s="173" t="s">
        <v>47</v>
      </c>
      <c r="B71" s="211" t="s">
        <v>47</v>
      </c>
      <c r="C71" s="211" t="s">
        <v>280</v>
      </c>
      <c r="D71" s="211" t="s">
        <v>261</v>
      </c>
      <c r="E71" s="211"/>
      <c r="F71" s="211" t="s">
        <v>281</v>
      </c>
      <c r="G71" s="211" t="s">
        <v>282</v>
      </c>
      <c r="H71" s="211" t="s">
        <v>47</v>
      </c>
      <c r="L71" s="212"/>
      <c r="M71" s="212"/>
      <c r="R71" s="217"/>
      <c r="S71" s="217"/>
      <c r="T71" s="217"/>
      <c r="U71" s="172"/>
      <c r="V71" s="217"/>
      <c r="W71" s="217"/>
      <c r="X71" s="217"/>
      <c r="Y71" s="217"/>
      <c r="Z71" s="217"/>
      <c r="AA71" s="217"/>
      <c r="AB71" s="217"/>
      <c r="AC71" s="217"/>
      <c r="AD71" s="217"/>
      <c r="AE71" s="217"/>
      <c r="AF71" s="217"/>
      <c r="AG71" s="217"/>
      <c r="AJ71" s="221"/>
      <c r="AK71" s="221"/>
      <c r="AL71" s="217"/>
    </row>
    <row r="72" spans="1:38" ht="13" customHeight="1" x14ac:dyDescent="0.2">
      <c r="A72" s="173" t="s">
        <v>283</v>
      </c>
      <c r="B72" s="211" t="s">
        <v>47</v>
      </c>
      <c r="C72" s="211" t="s">
        <v>284</v>
      </c>
      <c r="D72" s="211">
        <v>0.59199999999999997</v>
      </c>
      <c r="E72" s="211"/>
      <c r="F72" s="211">
        <v>0.128</v>
      </c>
      <c r="G72" s="211">
        <v>0.22500000000000001</v>
      </c>
      <c r="H72" s="211" t="s">
        <v>47</v>
      </c>
      <c r="L72" s="212"/>
      <c r="M72" s="212"/>
      <c r="R72" s="217"/>
      <c r="S72" s="217"/>
      <c r="T72" s="217"/>
      <c r="U72" s="172"/>
      <c r="V72" s="217"/>
      <c r="W72" s="217"/>
      <c r="X72" s="217"/>
      <c r="Y72" s="217"/>
      <c r="Z72" s="217"/>
      <c r="AA72" s="217"/>
      <c r="AB72" s="217"/>
      <c r="AC72" s="217"/>
      <c r="AD72" s="217"/>
      <c r="AE72" s="217"/>
      <c r="AF72" s="217"/>
      <c r="AG72" s="217"/>
      <c r="AJ72" s="221"/>
      <c r="AK72" s="221"/>
      <c r="AL72" s="217"/>
    </row>
    <row r="73" spans="1:38" ht="13" customHeight="1" x14ac:dyDescent="0.2">
      <c r="A73" s="173" t="s">
        <v>47</v>
      </c>
      <c r="B73" s="211" t="s">
        <v>47</v>
      </c>
      <c r="C73" s="211" t="s">
        <v>285</v>
      </c>
      <c r="D73" s="211" t="s">
        <v>286</v>
      </c>
      <c r="E73" s="211"/>
      <c r="F73" s="211" t="s">
        <v>287</v>
      </c>
      <c r="G73" s="211" t="s">
        <v>288</v>
      </c>
      <c r="H73" s="211" t="s">
        <v>47</v>
      </c>
      <c r="L73" s="212"/>
      <c r="M73" s="212"/>
      <c r="R73" s="217"/>
      <c r="S73" s="217"/>
      <c r="T73" s="217"/>
      <c r="U73" s="172"/>
      <c r="V73" s="217"/>
      <c r="W73" s="217"/>
      <c r="X73" s="217"/>
      <c r="Y73" s="217"/>
      <c r="Z73" s="217"/>
      <c r="AA73" s="217"/>
      <c r="AB73" s="217"/>
      <c r="AC73" s="217"/>
      <c r="AD73" s="217"/>
      <c r="AE73" s="217"/>
      <c r="AF73" s="217"/>
      <c r="AG73" s="217"/>
      <c r="AJ73" s="221"/>
      <c r="AK73" s="221"/>
      <c r="AL73" s="217"/>
    </row>
    <row r="74" spans="1:38" ht="13" customHeight="1" x14ac:dyDescent="0.2">
      <c r="A74" s="173" t="s">
        <v>289</v>
      </c>
      <c r="B74" s="211" t="s">
        <v>47</v>
      </c>
      <c r="C74" s="211" t="s">
        <v>290</v>
      </c>
      <c r="D74" s="211">
        <v>0.55100000000000005</v>
      </c>
      <c r="E74" s="211"/>
      <c r="F74" s="211" t="s">
        <v>291</v>
      </c>
      <c r="G74" s="211">
        <v>0.16500000000000001</v>
      </c>
      <c r="H74" s="211" t="s">
        <v>47</v>
      </c>
      <c r="L74" s="212"/>
      <c r="M74" s="212"/>
      <c r="R74" s="217"/>
      <c r="S74" s="217"/>
      <c r="T74" s="217"/>
      <c r="U74" s="172"/>
      <c r="V74" s="217"/>
      <c r="W74" s="217"/>
      <c r="X74" s="217"/>
      <c r="Y74" s="217"/>
      <c r="Z74" s="217"/>
      <c r="AA74" s="217"/>
      <c r="AB74" s="217"/>
      <c r="AC74" s="217"/>
      <c r="AD74" s="217"/>
      <c r="AE74" s="217"/>
      <c r="AF74" s="217"/>
      <c r="AG74" s="217"/>
      <c r="AJ74" s="221"/>
      <c r="AK74" s="221"/>
      <c r="AL74" s="217"/>
    </row>
    <row r="75" spans="1:38" ht="13" customHeight="1" x14ac:dyDescent="0.2">
      <c r="A75" s="173" t="s">
        <v>47</v>
      </c>
      <c r="B75" s="211" t="s">
        <v>47</v>
      </c>
      <c r="C75" s="211" t="s">
        <v>292</v>
      </c>
      <c r="D75" s="211" t="s">
        <v>293</v>
      </c>
      <c r="E75" s="211"/>
      <c r="F75" s="211" t="s">
        <v>294</v>
      </c>
      <c r="G75" s="211" t="s">
        <v>295</v>
      </c>
      <c r="H75" s="211" t="s">
        <v>47</v>
      </c>
      <c r="L75" s="212"/>
      <c r="M75" s="212"/>
      <c r="R75" s="217"/>
      <c r="S75" s="217"/>
      <c r="T75" s="217"/>
      <c r="U75" s="172"/>
      <c r="V75" s="217"/>
      <c r="W75" s="217"/>
      <c r="X75" s="217"/>
      <c r="Y75" s="217"/>
      <c r="Z75" s="217"/>
      <c r="AA75" s="217"/>
      <c r="AB75" s="217"/>
      <c r="AC75" s="217"/>
      <c r="AD75" s="217"/>
      <c r="AE75" s="217"/>
      <c r="AF75" s="217"/>
      <c r="AG75" s="217"/>
      <c r="AJ75" s="221"/>
      <c r="AK75" s="221"/>
      <c r="AL75" s="217"/>
    </row>
    <row r="76" spans="1:38" ht="13" customHeight="1" x14ac:dyDescent="0.2">
      <c r="A76" s="173" t="s">
        <v>296</v>
      </c>
      <c r="B76" s="211" t="s">
        <v>47</v>
      </c>
      <c r="C76" s="211" t="s">
        <v>297</v>
      </c>
      <c r="D76" s="211">
        <v>0.50900000000000001</v>
      </c>
      <c r="E76" s="211"/>
      <c r="F76" s="211">
        <v>0.13600000000000001</v>
      </c>
      <c r="G76" s="211">
        <v>0.20200000000000001</v>
      </c>
      <c r="H76" s="211" t="s">
        <v>298</v>
      </c>
      <c r="L76" s="212"/>
      <c r="M76" s="212"/>
      <c r="R76" s="217"/>
      <c r="S76" s="217"/>
      <c r="T76" s="217"/>
      <c r="U76" s="172"/>
      <c r="V76" s="217"/>
      <c r="W76" s="217"/>
      <c r="X76" s="217"/>
      <c r="Y76" s="217"/>
      <c r="Z76" s="217"/>
      <c r="AA76" s="217"/>
      <c r="AB76" s="217"/>
      <c r="AC76" s="217"/>
      <c r="AD76" s="217"/>
      <c r="AE76" s="217"/>
      <c r="AF76" s="217"/>
      <c r="AG76" s="217"/>
      <c r="AJ76" s="221"/>
      <c r="AK76" s="221"/>
      <c r="AL76" s="217"/>
    </row>
    <row r="77" spans="1:38" ht="13" customHeight="1" x14ac:dyDescent="0.2">
      <c r="A77" s="173" t="s">
        <v>47</v>
      </c>
      <c r="B77" s="211" t="s">
        <v>47</v>
      </c>
      <c r="C77" s="211" t="s">
        <v>299</v>
      </c>
      <c r="D77" s="211" t="s">
        <v>300</v>
      </c>
      <c r="E77" s="211"/>
      <c r="F77" s="211" t="s">
        <v>301</v>
      </c>
      <c r="G77" s="211" t="s">
        <v>302</v>
      </c>
      <c r="H77" s="211" t="s">
        <v>303</v>
      </c>
      <c r="L77" s="212"/>
      <c r="M77" s="212"/>
      <c r="R77" s="217"/>
      <c r="S77" s="217"/>
      <c r="T77" s="217"/>
      <c r="U77" s="172"/>
      <c r="V77" s="217"/>
      <c r="W77" s="217"/>
      <c r="X77" s="217"/>
      <c r="Y77" s="217"/>
      <c r="Z77" s="217"/>
      <c r="AA77" s="217"/>
      <c r="AB77" s="217"/>
      <c r="AC77" s="217"/>
      <c r="AD77" s="217"/>
      <c r="AE77" s="217"/>
      <c r="AF77" s="217"/>
      <c r="AG77" s="217"/>
      <c r="AJ77" s="221"/>
      <c r="AK77" s="221"/>
      <c r="AL77" s="217"/>
    </row>
    <row r="78" spans="1:38" ht="13" customHeight="1" x14ac:dyDescent="0.2">
      <c r="A78" s="173" t="s">
        <v>304</v>
      </c>
      <c r="B78" s="211" t="s">
        <v>47</v>
      </c>
      <c r="C78" s="211" t="s">
        <v>305</v>
      </c>
      <c r="D78" s="211">
        <v>0.60199999999999998</v>
      </c>
      <c r="E78" s="211"/>
      <c r="F78" s="211">
        <v>0.17599999999999999</v>
      </c>
      <c r="G78" s="211">
        <v>0.25900000000000001</v>
      </c>
      <c r="H78" s="211" t="s">
        <v>47</v>
      </c>
      <c r="L78" s="212"/>
      <c r="M78" s="212"/>
      <c r="R78" s="217"/>
      <c r="S78" s="217"/>
      <c r="T78" s="217"/>
      <c r="U78" s="172"/>
      <c r="V78" s="217"/>
      <c r="W78" s="217"/>
      <c r="X78" s="217"/>
      <c r="Y78" s="217"/>
      <c r="Z78" s="217"/>
      <c r="AA78" s="217"/>
      <c r="AB78" s="217"/>
      <c r="AC78" s="217"/>
      <c r="AD78" s="217"/>
      <c r="AE78" s="217"/>
      <c r="AF78" s="217"/>
      <c r="AG78" s="217"/>
      <c r="AJ78" s="221"/>
      <c r="AK78" s="221"/>
      <c r="AL78" s="217"/>
    </row>
    <row r="79" spans="1:38" ht="13" customHeight="1" x14ac:dyDescent="0.2">
      <c r="A79" s="173" t="s">
        <v>47</v>
      </c>
      <c r="B79" s="211" t="s">
        <v>47</v>
      </c>
      <c r="C79" s="211" t="s">
        <v>306</v>
      </c>
      <c r="D79" s="211" t="s">
        <v>307</v>
      </c>
      <c r="E79" s="211"/>
      <c r="F79" s="211" t="s">
        <v>308</v>
      </c>
      <c r="G79" s="211" t="s">
        <v>309</v>
      </c>
      <c r="H79" s="211" t="s">
        <v>47</v>
      </c>
      <c r="L79" s="212"/>
      <c r="M79" s="212"/>
      <c r="R79" s="217"/>
      <c r="S79" s="217"/>
      <c r="T79" s="217"/>
      <c r="U79" s="172"/>
      <c r="V79" s="217"/>
      <c r="W79" s="217"/>
      <c r="X79" s="217"/>
      <c r="Y79" s="217"/>
      <c r="Z79" s="217"/>
      <c r="AA79" s="217"/>
      <c r="AB79" s="217"/>
      <c r="AC79" s="217"/>
      <c r="AD79" s="217"/>
      <c r="AE79" s="217"/>
      <c r="AF79" s="217"/>
      <c r="AG79" s="217"/>
      <c r="AJ79" s="221"/>
      <c r="AK79" s="221"/>
      <c r="AL79" s="217"/>
    </row>
    <row r="80" spans="1:38" ht="13" customHeight="1" x14ac:dyDescent="0.2">
      <c r="A80" s="173" t="s">
        <v>310</v>
      </c>
      <c r="B80" s="211" t="s">
        <v>47</v>
      </c>
      <c r="C80" s="211" t="s">
        <v>311</v>
      </c>
      <c r="D80" s="211">
        <v>0.49399999999999999</v>
      </c>
      <c r="E80" s="211"/>
      <c r="F80" s="211" t="s">
        <v>312</v>
      </c>
      <c r="G80" s="211" t="s">
        <v>313</v>
      </c>
      <c r="H80" s="211" t="s">
        <v>47</v>
      </c>
      <c r="L80" s="212"/>
      <c r="M80" s="212"/>
      <c r="R80" s="217"/>
      <c r="S80" s="217"/>
      <c r="T80" s="217"/>
      <c r="U80" s="172"/>
      <c r="V80" s="217"/>
      <c r="W80" s="217"/>
      <c r="X80" s="217"/>
      <c r="Y80" s="217"/>
      <c r="Z80" s="217"/>
      <c r="AA80" s="217"/>
      <c r="AB80" s="217"/>
      <c r="AC80" s="217"/>
      <c r="AD80" s="217"/>
      <c r="AE80" s="217"/>
      <c r="AF80" s="217"/>
      <c r="AG80" s="217"/>
      <c r="AJ80" s="221"/>
      <c r="AK80" s="221"/>
      <c r="AL80" s="217"/>
    </row>
    <row r="81" spans="1:38" ht="13" customHeight="1" x14ac:dyDescent="0.2">
      <c r="A81" s="173" t="s">
        <v>47</v>
      </c>
      <c r="B81" s="211" t="s">
        <v>47</v>
      </c>
      <c r="C81" s="211" t="s">
        <v>314</v>
      </c>
      <c r="D81" s="211" t="s">
        <v>315</v>
      </c>
      <c r="E81" s="211"/>
      <c r="F81" s="211" t="s">
        <v>316</v>
      </c>
      <c r="G81" s="211" t="s">
        <v>317</v>
      </c>
      <c r="H81" s="211" t="s">
        <v>47</v>
      </c>
      <c r="L81" s="212"/>
      <c r="M81" s="212"/>
      <c r="R81" s="217"/>
      <c r="S81" s="217"/>
      <c r="T81" s="217"/>
      <c r="U81" s="172"/>
      <c r="V81" s="217"/>
      <c r="W81" s="217"/>
      <c r="X81" s="217"/>
      <c r="Y81" s="217"/>
      <c r="Z81" s="217"/>
      <c r="AA81" s="217"/>
      <c r="AB81" s="217"/>
      <c r="AC81" s="217"/>
      <c r="AD81" s="217"/>
      <c r="AE81" s="217"/>
      <c r="AF81" s="217"/>
      <c r="AG81" s="217"/>
      <c r="AJ81" s="221"/>
      <c r="AK81" s="221"/>
      <c r="AL81" s="217"/>
    </row>
    <row r="82" spans="1:38" ht="13" customHeight="1" x14ac:dyDescent="0.2">
      <c r="A82" s="173" t="s">
        <v>318</v>
      </c>
      <c r="B82" s="211" t="s">
        <v>47</v>
      </c>
      <c r="C82" s="211" t="s">
        <v>319</v>
      </c>
      <c r="D82" s="211">
        <v>0.46600000000000003</v>
      </c>
      <c r="E82" s="211"/>
      <c r="F82" s="211" t="s">
        <v>320</v>
      </c>
      <c r="G82" s="211">
        <v>0.19700000000000001</v>
      </c>
      <c r="H82" s="211" t="s">
        <v>47</v>
      </c>
      <c r="L82" s="212"/>
      <c r="M82" s="212"/>
      <c r="R82" s="217"/>
      <c r="S82" s="217"/>
      <c r="T82" s="217"/>
      <c r="U82" s="172"/>
      <c r="V82" s="217"/>
      <c r="W82" s="217"/>
      <c r="X82" s="217"/>
      <c r="Y82" s="217"/>
      <c r="Z82" s="217"/>
      <c r="AA82" s="217"/>
      <c r="AB82" s="217"/>
      <c r="AC82" s="217"/>
      <c r="AD82" s="217"/>
      <c r="AE82" s="217"/>
      <c r="AF82" s="217"/>
      <c r="AG82" s="217"/>
      <c r="AJ82" s="221"/>
      <c r="AK82" s="221"/>
      <c r="AL82" s="217"/>
    </row>
    <row r="83" spans="1:38" ht="13" customHeight="1" x14ac:dyDescent="0.2">
      <c r="A83" s="173" t="s">
        <v>47</v>
      </c>
      <c r="B83" s="211" t="s">
        <v>47</v>
      </c>
      <c r="C83" s="211" t="s">
        <v>321</v>
      </c>
      <c r="D83" s="211" t="s">
        <v>261</v>
      </c>
      <c r="E83" s="211"/>
      <c r="F83" s="211" t="s">
        <v>322</v>
      </c>
      <c r="G83" s="211" t="s">
        <v>323</v>
      </c>
      <c r="H83" s="211" t="s">
        <v>47</v>
      </c>
      <c r="L83" s="212"/>
      <c r="M83" s="212"/>
      <c r="R83" s="217"/>
      <c r="S83" s="217"/>
      <c r="T83" s="217"/>
      <c r="U83" s="172"/>
      <c r="V83" s="217"/>
      <c r="W83" s="217"/>
      <c r="X83" s="217"/>
      <c r="Y83" s="217"/>
      <c r="Z83" s="217"/>
      <c r="AA83" s="217"/>
      <c r="AB83" s="217"/>
      <c r="AC83" s="217"/>
      <c r="AD83" s="217"/>
      <c r="AE83" s="217"/>
      <c r="AF83" s="217"/>
      <c r="AG83" s="217"/>
      <c r="AJ83" s="221"/>
      <c r="AK83" s="221"/>
      <c r="AL83" s="217"/>
    </row>
    <row r="84" spans="1:38" ht="13" customHeight="1" x14ac:dyDescent="0.2">
      <c r="A84" s="173" t="s">
        <v>324</v>
      </c>
      <c r="B84" s="211" t="s">
        <v>47</v>
      </c>
      <c r="C84" s="211" t="s">
        <v>325</v>
      </c>
      <c r="D84" s="211">
        <v>0.54100000000000004</v>
      </c>
      <c r="E84" s="211"/>
      <c r="F84" s="211" t="s">
        <v>326</v>
      </c>
      <c r="G84" s="211">
        <v>0.17299999999999999</v>
      </c>
      <c r="H84" s="211" t="s">
        <v>47</v>
      </c>
      <c r="L84" s="212"/>
      <c r="M84" s="212"/>
      <c r="R84" s="217"/>
      <c r="S84" s="217"/>
      <c r="T84" s="217"/>
      <c r="U84" s="217"/>
      <c r="V84" s="217"/>
      <c r="W84" s="217"/>
      <c r="X84" s="217"/>
      <c r="Y84" s="217"/>
      <c r="Z84" s="217"/>
      <c r="AA84" s="217"/>
      <c r="AB84" s="217"/>
      <c r="AC84" s="217"/>
      <c r="AD84" s="217"/>
      <c r="AE84" s="217"/>
      <c r="AF84" s="217"/>
      <c r="AG84" s="217"/>
      <c r="AJ84" s="221"/>
      <c r="AK84" s="221"/>
      <c r="AL84" s="217"/>
    </row>
    <row r="85" spans="1:38" ht="13" customHeight="1" x14ac:dyDescent="0.2">
      <c r="A85" s="173" t="s">
        <v>47</v>
      </c>
      <c r="B85" s="211" t="s">
        <v>47</v>
      </c>
      <c r="C85" s="211" t="s">
        <v>327</v>
      </c>
      <c r="D85" s="211" t="s">
        <v>286</v>
      </c>
      <c r="E85" s="211"/>
      <c r="F85" s="211" t="s">
        <v>328</v>
      </c>
      <c r="G85" s="211" t="s">
        <v>329</v>
      </c>
      <c r="H85" s="211" t="s">
        <v>47</v>
      </c>
      <c r="L85" s="212"/>
      <c r="M85" s="212"/>
      <c r="R85" s="217"/>
      <c r="S85" s="217"/>
      <c r="T85" s="217"/>
      <c r="U85" s="217"/>
      <c r="V85" s="217"/>
      <c r="W85" s="217"/>
      <c r="X85" s="217"/>
      <c r="Y85" s="217"/>
      <c r="Z85" s="217"/>
      <c r="AA85" s="217"/>
      <c r="AB85" s="217"/>
      <c r="AC85" s="217"/>
      <c r="AD85" s="217"/>
      <c r="AE85" s="217"/>
      <c r="AF85" s="217"/>
      <c r="AG85" s="217"/>
      <c r="AJ85" s="221"/>
      <c r="AK85" s="221"/>
      <c r="AL85" s="217"/>
    </row>
    <row r="86" spans="1:38" ht="13" customHeight="1" x14ac:dyDescent="0.2">
      <c r="A86" s="173" t="s">
        <v>330</v>
      </c>
      <c r="B86" s="211" t="s">
        <v>47</v>
      </c>
      <c r="C86" s="211" t="s">
        <v>331</v>
      </c>
      <c r="D86" s="211">
        <v>0.65900000000000003</v>
      </c>
      <c r="E86" s="211"/>
      <c r="F86" s="211">
        <v>0.16900000000000001</v>
      </c>
      <c r="G86" s="211">
        <v>0.20300000000000001</v>
      </c>
      <c r="H86" s="211" t="s">
        <v>332</v>
      </c>
      <c r="L86" s="212"/>
      <c r="M86" s="212"/>
      <c r="R86" s="217"/>
      <c r="S86" s="217"/>
      <c r="T86" s="217"/>
      <c r="U86" s="217"/>
      <c r="V86" s="217"/>
      <c r="W86" s="217"/>
      <c r="X86" s="217"/>
      <c r="Y86" s="217"/>
      <c r="Z86" s="217"/>
      <c r="AA86" s="217"/>
      <c r="AB86" s="217"/>
      <c r="AC86" s="217"/>
      <c r="AD86" s="217"/>
      <c r="AE86" s="217"/>
      <c r="AF86" s="217"/>
      <c r="AG86" s="217"/>
      <c r="AJ86" s="221"/>
      <c r="AK86" s="221"/>
      <c r="AL86" s="217"/>
    </row>
    <row r="87" spans="1:38" ht="13" customHeight="1" x14ac:dyDescent="0.2">
      <c r="A87" s="173" t="s">
        <v>47</v>
      </c>
      <c r="B87" s="211" t="s">
        <v>47</v>
      </c>
      <c r="C87" s="211" t="s">
        <v>333</v>
      </c>
      <c r="D87" s="211" t="s">
        <v>234</v>
      </c>
      <c r="E87" s="211"/>
      <c r="F87" s="211" t="s">
        <v>334</v>
      </c>
      <c r="G87" s="211" t="s">
        <v>335</v>
      </c>
      <c r="H87" s="211" t="s">
        <v>336</v>
      </c>
      <c r="L87" s="212"/>
      <c r="M87" s="212"/>
      <c r="R87" s="217"/>
      <c r="S87" s="217"/>
      <c r="T87" s="217"/>
      <c r="U87" s="217"/>
      <c r="V87" s="217"/>
      <c r="W87" s="217"/>
      <c r="X87" s="217"/>
      <c r="Y87" s="217"/>
      <c r="Z87" s="217"/>
      <c r="AA87" s="217"/>
      <c r="AB87" s="217"/>
      <c r="AC87" s="217"/>
      <c r="AD87" s="217"/>
      <c r="AE87" s="217"/>
      <c r="AF87" s="217"/>
      <c r="AG87" s="217"/>
      <c r="AJ87" s="221"/>
      <c r="AK87" s="221"/>
      <c r="AL87" s="217"/>
    </row>
    <row r="88" spans="1:38" ht="13" customHeight="1" x14ac:dyDescent="0.2">
      <c r="A88" s="173" t="s">
        <v>337</v>
      </c>
      <c r="B88" s="211" t="s">
        <v>47</v>
      </c>
      <c r="C88" s="211" t="s">
        <v>338</v>
      </c>
      <c r="D88" s="211">
        <v>0.67600000000000005</v>
      </c>
      <c r="E88" s="211"/>
      <c r="F88" s="211" t="s">
        <v>339</v>
      </c>
      <c r="G88" s="211">
        <v>0.16</v>
      </c>
      <c r="H88" s="211" t="s">
        <v>47</v>
      </c>
      <c r="L88" s="212"/>
      <c r="M88" s="212"/>
      <c r="R88" s="217"/>
      <c r="S88" s="217"/>
      <c r="T88" s="217"/>
      <c r="U88" s="217"/>
      <c r="V88" s="217"/>
      <c r="W88" s="217"/>
      <c r="X88" s="217"/>
      <c r="Y88" s="217"/>
      <c r="Z88" s="217"/>
      <c r="AA88" s="217"/>
      <c r="AB88" s="217"/>
      <c r="AC88" s="217"/>
      <c r="AD88" s="217"/>
      <c r="AE88" s="217"/>
      <c r="AF88" s="217"/>
      <c r="AG88" s="217"/>
      <c r="AJ88" s="221"/>
      <c r="AK88" s="221"/>
      <c r="AL88" s="217"/>
    </row>
    <row r="89" spans="1:38" ht="13" customHeight="1" x14ac:dyDescent="0.2">
      <c r="A89" s="173" t="s">
        <v>47</v>
      </c>
      <c r="B89" s="211" t="s">
        <v>47</v>
      </c>
      <c r="C89" s="211" t="s">
        <v>340</v>
      </c>
      <c r="D89" s="211" t="s">
        <v>341</v>
      </c>
      <c r="E89" s="211"/>
      <c r="F89" s="211" t="s">
        <v>342</v>
      </c>
      <c r="G89" s="211" t="s">
        <v>343</v>
      </c>
      <c r="H89" s="211" t="s">
        <v>47</v>
      </c>
      <c r="L89" s="212"/>
      <c r="M89" s="212"/>
      <c r="R89" s="217"/>
      <c r="S89" s="217"/>
      <c r="T89" s="217"/>
      <c r="U89" s="217"/>
      <c r="V89" s="217"/>
      <c r="W89" s="217"/>
      <c r="X89" s="217"/>
      <c r="Y89" s="217"/>
      <c r="Z89" s="217"/>
      <c r="AA89" s="217"/>
      <c r="AB89" s="217"/>
      <c r="AC89" s="217"/>
      <c r="AD89" s="217"/>
      <c r="AE89" s="217"/>
      <c r="AF89" s="217"/>
      <c r="AG89" s="217"/>
      <c r="AJ89" s="221"/>
      <c r="AK89" s="221"/>
      <c r="AL89" s="217"/>
    </row>
    <row r="90" spans="1:38" ht="13" customHeight="1" x14ac:dyDescent="0.2">
      <c r="A90" s="173" t="s">
        <v>344</v>
      </c>
      <c r="B90" s="211" t="s">
        <v>47</v>
      </c>
      <c r="C90" s="211" t="s">
        <v>345</v>
      </c>
      <c r="D90" s="211">
        <v>0.73799999999999999</v>
      </c>
      <c r="E90" s="211"/>
      <c r="F90" s="211" t="s">
        <v>346</v>
      </c>
      <c r="G90" s="211" t="s">
        <v>347</v>
      </c>
      <c r="H90" s="211" t="s">
        <v>47</v>
      </c>
      <c r="L90" s="212"/>
      <c r="M90" s="212"/>
      <c r="R90" s="217"/>
      <c r="S90" s="217"/>
      <c r="T90" s="217"/>
      <c r="U90" s="217"/>
      <c r="V90" s="217"/>
      <c r="W90" s="217"/>
      <c r="X90" s="217"/>
      <c r="Y90" s="217"/>
      <c r="Z90" s="217"/>
      <c r="AA90" s="217"/>
      <c r="AB90" s="217"/>
      <c r="AC90" s="217"/>
      <c r="AD90" s="217"/>
      <c r="AE90" s="217"/>
      <c r="AF90" s="217"/>
      <c r="AG90" s="217"/>
      <c r="AJ90" s="221"/>
      <c r="AK90" s="221"/>
      <c r="AL90" s="217"/>
    </row>
    <row r="91" spans="1:38" ht="13" customHeight="1" x14ac:dyDescent="0.2">
      <c r="A91" s="173" t="s">
        <v>47</v>
      </c>
      <c r="B91" s="211" t="s">
        <v>47</v>
      </c>
      <c r="C91" s="211" t="s">
        <v>348</v>
      </c>
      <c r="D91" s="211" t="s">
        <v>349</v>
      </c>
      <c r="E91" s="211"/>
      <c r="F91" s="211" t="s">
        <v>350</v>
      </c>
      <c r="G91" s="211" t="s">
        <v>351</v>
      </c>
      <c r="H91" s="211" t="s">
        <v>47</v>
      </c>
      <c r="L91" s="212"/>
      <c r="M91" s="212"/>
      <c r="R91" s="217"/>
      <c r="S91" s="217"/>
      <c r="T91" s="217"/>
      <c r="U91" s="217"/>
      <c r="V91" s="217"/>
      <c r="W91" s="217"/>
      <c r="X91" s="217"/>
      <c r="Y91" s="217"/>
      <c r="Z91" s="217"/>
      <c r="AA91" s="217"/>
      <c r="AB91" s="217"/>
      <c r="AC91" s="217"/>
      <c r="AD91" s="217"/>
      <c r="AE91" s="217"/>
      <c r="AF91" s="217"/>
      <c r="AG91" s="217"/>
      <c r="AJ91" s="221"/>
      <c r="AK91" s="221"/>
      <c r="AL91" s="217"/>
    </row>
    <row r="92" spans="1:38" ht="13" customHeight="1" x14ac:dyDescent="0.2">
      <c r="A92" s="173" t="s">
        <v>352</v>
      </c>
      <c r="B92" s="211" t="s">
        <v>47</v>
      </c>
      <c r="C92" s="211" t="s">
        <v>353</v>
      </c>
      <c r="D92" s="211">
        <v>0.70699999999999996</v>
      </c>
      <c r="E92" s="211"/>
      <c r="F92" s="211">
        <v>0.17799999999999999</v>
      </c>
      <c r="G92" s="211">
        <v>0.185</v>
      </c>
      <c r="H92" s="211" t="s">
        <v>47</v>
      </c>
      <c r="L92" s="212"/>
      <c r="M92" s="212"/>
      <c r="R92" s="217"/>
      <c r="S92" s="217"/>
      <c r="T92" s="217"/>
      <c r="U92" s="217"/>
      <c r="V92" s="217"/>
      <c r="W92" s="217"/>
      <c r="X92" s="217"/>
      <c r="Y92" s="217"/>
      <c r="Z92" s="217"/>
      <c r="AA92" s="217"/>
      <c r="AB92" s="217"/>
      <c r="AC92" s="217"/>
      <c r="AD92" s="217"/>
      <c r="AE92" s="217"/>
      <c r="AF92" s="217"/>
      <c r="AG92" s="217"/>
      <c r="AJ92" s="221"/>
      <c r="AK92" s="221"/>
      <c r="AL92" s="217"/>
    </row>
    <row r="93" spans="1:38" ht="13" customHeight="1" x14ac:dyDescent="0.2">
      <c r="A93" s="173" t="s">
        <v>47</v>
      </c>
      <c r="B93" s="211" t="s">
        <v>47</v>
      </c>
      <c r="C93" s="211" t="s">
        <v>354</v>
      </c>
      <c r="D93" s="211" t="s">
        <v>355</v>
      </c>
      <c r="E93" s="211"/>
      <c r="F93" s="211" t="s">
        <v>356</v>
      </c>
      <c r="G93" s="211" t="s">
        <v>229</v>
      </c>
      <c r="H93" s="211" t="s">
        <v>47</v>
      </c>
      <c r="L93" s="212"/>
      <c r="M93" s="212"/>
      <c r="R93" s="217"/>
      <c r="S93" s="217"/>
      <c r="T93" s="217"/>
      <c r="U93" s="217"/>
      <c r="V93" s="217"/>
      <c r="W93" s="217"/>
      <c r="X93" s="217"/>
      <c r="Y93" s="217"/>
      <c r="Z93" s="217"/>
      <c r="AA93" s="217"/>
      <c r="AB93" s="217"/>
      <c r="AC93" s="217"/>
      <c r="AD93" s="217"/>
      <c r="AE93" s="217"/>
      <c r="AF93" s="217"/>
      <c r="AG93" s="217"/>
      <c r="AJ93" s="221"/>
      <c r="AK93" s="221"/>
      <c r="AL93" s="217"/>
    </row>
    <row r="94" spans="1:38" ht="13" customHeight="1" x14ac:dyDescent="0.2">
      <c r="A94" s="173" t="s">
        <v>357</v>
      </c>
      <c r="B94" s="211" t="s">
        <v>47</v>
      </c>
      <c r="C94" s="211">
        <v>0.498</v>
      </c>
      <c r="D94" s="211">
        <v>0.79600000000000004</v>
      </c>
      <c r="E94" s="211"/>
      <c r="F94" s="211">
        <v>0.27300000000000002</v>
      </c>
      <c r="G94" s="211">
        <v>0.23599999999999999</v>
      </c>
      <c r="H94" s="211" t="s">
        <v>47</v>
      </c>
      <c r="L94" s="212"/>
      <c r="M94" s="212"/>
      <c r="R94" s="217"/>
      <c r="S94" s="217"/>
      <c r="T94" s="217"/>
      <c r="U94" s="217"/>
      <c r="V94" s="217"/>
      <c r="W94" s="217"/>
      <c r="X94" s="217"/>
      <c r="Y94" s="217"/>
      <c r="Z94" s="217"/>
      <c r="AA94" s="217"/>
      <c r="AB94" s="217"/>
      <c r="AC94" s="217"/>
      <c r="AD94" s="217"/>
      <c r="AE94" s="217"/>
      <c r="AF94" s="217"/>
      <c r="AG94" s="217"/>
      <c r="AJ94" s="221"/>
      <c r="AK94" s="221"/>
      <c r="AL94" s="217"/>
    </row>
    <row r="95" spans="1:38" ht="13" customHeight="1" x14ac:dyDescent="0.2">
      <c r="A95" s="173" t="s">
        <v>47</v>
      </c>
      <c r="B95" s="211" t="s">
        <v>47</v>
      </c>
      <c r="C95" s="211" t="s">
        <v>358</v>
      </c>
      <c r="D95" s="211" t="s">
        <v>359</v>
      </c>
      <c r="E95" s="211"/>
      <c r="F95" s="211" t="s">
        <v>360</v>
      </c>
      <c r="G95" s="211" t="s">
        <v>361</v>
      </c>
      <c r="H95" s="211" t="s">
        <v>47</v>
      </c>
      <c r="L95" s="212"/>
      <c r="M95" s="212"/>
      <c r="R95" s="217"/>
      <c r="S95" s="217"/>
      <c r="T95" s="217"/>
      <c r="U95" s="217"/>
      <c r="V95" s="217"/>
      <c r="W95" s="217"/>
      <c r="X95" s="217"/>
      <c r="Y95" s="217"/>
      <c r="Z95" s="217"/>
      <c r="AA95" s="217"/>
      <c r="AB95" s="217"/>
      <c r="AC95" s="217"/>
      <c r="AD95" s="217"/>
      <c r="AE95" s="217"/>
      <c r="AF95" s="217"/>
      <c r="AG95" s="217"/>
      <c r="AJ95" s="221"/>
      <c r="AK95" s="221"/>
      <c r="AL95" s="217"/>
    </row>
    <row r="96" spans="1:38" ht="13" customHeight="1" x14ac:dyDescent="0.2">
      <c r="A96" s="173" t="s">
        <v>362</v>
      </c>
      <c r="B96" s="211" t="s">
        <v>47</v>
      </c>
      <c r="C96" s="211" t="s">
        <v>363</v>
      </c>
      <c r="D96" s="211">
        <v>0.64300000000000002</v>
      </c>
      <c r="E96" s="211"/>
      <c r="F96" s="211" t="s">
        <v>364</v>
      </c>
      <c r="G96" s="211">
        <v>0.185</v>
      </c>
      <c r="H96" s="211">
        <v>0.26200000000000001</v>
      </c>
      <c r="L96" s="212"/>
      <c r="M96" s="212"/>
      <c r="R96" s="217"/>
      <c r="S96" s="217"/>
      <c r="T96" s="217"/>
      <c r="U96" s="217"/>
      <c r="V96" s="217"/>
      <c r="W96" s="217"/>
      <c r="X96" s="217"/>
      <c r="Y96" s="217"/>
      <c r="Z96" s="217"/>
      <c r="AA96" s="217"/>
      <c r="AB96" s="217"/>
      <c r="AC96" s="217"/>
      <c r="AD96" s="217"/>
      <c r="AE96" s="217"/>
      <c r="AF96" s="217"/>
      <c r="AG96" s="217"/>
      <c r="AJ96" s="221"/>
      <c r="AK96" s="221"/>
      <c r="AL96" s="217"/>
    </row>
    <row r="97" spans="1:38" ht="13" customHeight="1" x14ac:dyDescent="0.2">
      <c r="A97" s="173" t="s">
        <v>47</v>
      </c>
      <c r="B97" s="211" t="s">
        <v>47</v>
      </c>
      <c r="C97" s="211" t="s">
        <v>365</v>
      </c>
      <c r="D97" s="211" t="s">
        <v>366</v>
      </c>
      <c r="E97" s="211"/>
      <c r="F97" s="211" t="s">
        <v>322</v>
      </c>
      <c r="G97" s="211" t="s">
        <v>367</v>
      </c>
      <c r="H97" s="211" t="s">
        <v>368</v>
      </c>
      <c r="L97" s="212"/>
      <c r="M97" s="212"/>
      <c r="R97" s="217"/>
      <c r="S97" s="217"/>
      <c r="T97" s="217"/>
      <c r="U97" s="217"/>
      <c r="V97" s="217"/>
      <c r="W97" s="217"/>
      <c r="X97" s="217"/>
      <c r="Y97" s="217"/>
      <c r="Z97" s="217"/>
      <c r="AA97" s="217"/>
      <c r="AB97" s="217"/>
      <c r="AC97" s="217"/>
      <c r="AD97" s="217"/>
      <c r="AE97" s="217"/>
      <c r="AF97" s="217"/>
      <c r="AG97" s="217"/>
      <c r="AJ97" s="221"/>
      <c r="AK97" s="221"/>
      <c r="AL97" s="217"/>
    </row>
    <row r="98" spans="1:38" ht="13" customHeight="1" x14ac:dyDescent="0.2">
      <c r="A98" s="173" t="s">
        <v>369</v>
      </c>
      <c r="B98" s="211" t="s">
        <v>47</v>
      </c>
      <c r="C98" s="211">
        <v>0.497</v>
      </c>
      <c r="D98" s="211">
        <v>0.80500000000000005</v>
      </c>
      <c r="E98" s="211"/>
      <c r="F98" s="211">
        <v>0.26</v>
      </c>
      <c r="G98" s="211">
        <v>0.26100000000000001</v>
      </c>
      <c r="H98" s="211" t="s">
        <v>47</v>
      </c>
      <c r="L98" s="212"/>
      <c r="M98" s="212"/>
      <c r="R98" s="217"/>
      <c r="S98" s="217"/>
      <c r="T98" s="217"/>
      <c r="U98" s="217"/>
      <c r="V98" s="217"/>
      <c r="W98" s="217"/>
      <c r="X98" s="217"/>
      <c r="Y98" s="217"/>
      <c r="Z98" s="217"/>
      <c r="AA98" s="217"/>
      <c r="AB98" s="217"/>
      <c r="AC98" s="217"/>
      <c r="AD98" s="217"/>
      <c r="AE98" s="217"/>
      <c r="AF98" s="217"/>
      <c r="AG98" s="217"/>
      <c r="AJ98" s="221"/>
      <c r="AK98" s="221"/>
      <c r="AL98" s="217"/>
    </row>
    <row r="99" spans="1:38" ht="13" customHeight="1" x14ac:dyDescent="0.2">
      <c r="A99" s="173" t="s">
        <v>47</v>
      </c>
      <c r="B99" s="211" t="s">
        <v>47</v>
      </c>
      <c r="C99" s="211" t="s">
        <v>370</v>
      </c>
      <c r="D99" s="211" t="s">
        <v>371</v>
      </c>
      <c r="E99" s="211"/>
      <c r="F99" s="211" t="s">
        <v>372</v>
      </c>
      <c r="G99" s="211" t="s">
        <v>373</v>
      </c>
      <c r="H99" s="211" t="s">
        <v>47</v>
      </c>
      <c r="L99" s="212"/>
      <c r="M99" s="212"/>
      <c r="R99" s="217"/>
      <c r="S99" s="217"/>
      <c r="T99" s="217"/>
      <c r="U99" s="217"/>
      <c r="V99" s="217"/>
      <c r="W99" s="217"/>
      <c r="X99" s="217"/>
      <c r="Y99" s="217"/>
      <c r="Z99" s="217"/>
      <c r="AA99" s="217"/>
      <c r="AB99" s="217"/>
      <c r="AC99" s="217"/>
      <c r="AD99" s="217"/>
      <c r="AE99" s="217"/>
      <c r="AF99" s="217"/>
      <c r="AG99" s="217"/>
      <c r="AJ99" s="221"/>
      <c r="AK99" s="221"/>
      <c r="AL99" s="217"/>
    </row>
    <row r="100" spans="1:38" ht="13" customHeight="1" x14ac:dyDescent="0.2">
      <c r="A100" s="173" t="s">
        <v>374</v>
      </c>
      <c r="B100" s="211" t="s">
        <v>47</v>
      </c>
      <c r="C100" s="211">
        <v>0.432</v>
      </c>
      <c r="D100" s="211">
        <v>0.77300000000000002</v>
      </c>
      <c r="E100" s="211"/>
      <c r="F100" s="211">
        <v>0.247</v>
      </c>
      <c r="G100" s="211">
        <v>0.25</v>
      </c>
      <c r="H100" s="211" t="s">
        <v>47</v>
      </c>
      <c r="L100" s="212"/>
      <c r="M100" s="212"/>
      <c r="R100" s="217"/>
      <c r="S100" s="217"/>
      <c r="T100" s="217"/>
      <c r="U100" s="217"/>
      <c r="V100" s="217"/>
      <c r="W100" s="217"/>
      <c r="X100" s="217"/>
      <c r="Y100" s="217"/>
      <c r="Z100" s="217"/>
      <c r="AA100" s="217"/>
      <c r="AB100" s="217"/>
      <c r="AC100" s="217"/>
      <c r="AD100" s="217"/>
      <c r="AE100" s="217"/>
      <c r="AF100" s="217"/>
      <c r="AG100" s="217"/>
      <c r="AJ100" s="221"/>
      <c r="AK100" s="221"/>
      <c r="AL100" s="217"/>
    </row>
    <row r="101" spans="1:38" ht="13" customHeight="1" x14ac:dyDescent="0.2">
      <c r="A101" s="173" t="s">
        <v>47</v>
      </c>
      <c r="B101" s="211" t="s">
        <v>47</v>
      </c>
      <c r="C101" s="211" t="s">
        <v>366</v>
      </c>
      <c r="D101" s="211" t="s">
        <v>375</v>
      </c>
      <c r="E101" s="211"/>
      <c r="F101" s="211" t="s">
        <v>376</v>
      </c>
      <c r="G101" s="211" t="s">
        <v>237</v>
      </c>
      <c r="H101" s="211" t="s">
        <v>47</v>
      </c>
      <c r="L101" s="212"/>
      <c r="M101" s="212"/>
      <c r="R101" s="217"/>
      <c r="S101" s="217"/>
      <c r="T101" s="217"/>
      <c r="U101" s="217"/>
      <c r="V101" s="217"/>
      <c r="W101" s="217"/>
      <c r="X101" s="217"/>
      <c r="Y101" s="217"/>
      <c r="Z101" s="217"/>
      <c r="AA101" s="217"/>
      <c r="AB101" s="217"/>
      <c r="AC101" s="217"/>
      <c r="AD101" s="217"/>
      <c r="AE101" s="217"/>
      <c r="AF101" s="217"/>
      <c r="AG101" s="217"/>
      <c r="AJ101" s="221"/>
      <c r="AK101" s="221"/>
      <c r="AL101" s="217"/>
    </row>
    <row r="102" spans="1:38" ht="13" customHeight="1" x14ac:dyDescent="0.2">
      <c r="A102" s="173" t="s">
        <v>377</v>
      </c>
      <c r="B102" s="211" t="s">
        <v>47</v>
      </c>
      <c r="C102" s="211" t="s">
        <v>378</v>
      </c>
      <c r="D102" s="211">
        <v>0.68</v>
      </c>
      <c r="E102" s="211"/>
      <c r="F102" s="211" t="s">
        <v>379</v>
      </c>
      <c r="G102" s="211">
        <v>0.23899999999999999</v>
      </c>
      <c r="H102" s="211" t="s">
        <v>47</v>
      </c>
      <c r="L102" s="212"/>
      <c r="M102" s="212"/>
      <c r="R102" s="217"/>
      <c r="S102" s="217"/>
      <c r="T102" s="217"/>
      <c r="U102" s="217"/>
      <c r="V102" s="217"/>
      <c r="W102" s="217"/>
      <c r="X102" s="217"/>
      <c r="Y102" s="217"/>
      <c r="Z102" s="217"/>
      <c r="AA102" s="217"/>
      <c r="AB102" s="217"/>
      <c r="AC102" s="217"/>
      <c r="AD102" s="217"/>
      <c r="AE102" s="217"/>
      <c r="AF102" s="217"/>
      <c r="AG102" s="217"/>
      <c r="AJ102" s="221"/>
      <c r="AK102" s="221"/>
      <c r="AL102" s="217"/>
    </row>
    <row r="103" spans="1:38" ht="13" customHeight="1" x14ac:dyDescent="0.2">
      <c r="A103" s="173" t="s">
        <v>47</v>
      </c>
      <c r="B103" s="211" t="s">
        <v>47</v>
      </c>
      <c r="C103" s="211" t="s">
        <v>380</v>
      </c>
      <c r="D103" s="211" t="s">
        <v>381</v>
      </c>
      <c r="E103" s="211"/>
      <c r="F103" s="211" t="s">
        <v>382</v>
      </c>
      <c r="G103" s="211" t="s">
        <v>321</v>
      </c>
      <c r="H103" s="211" t="s">
        <v>47</v>
      </c>
      <c r="L103" s="212"/>
      <c r="M103" s="212"/>
      <c r="R103" s="217"/>
      <c r="S103" s="217"/>
      <c r="T103" s="217"/>
      <c r="U103" s="217"/>
      <c r="V103" s="217"/>
      <c r="W103" s="217"/>
      <c r="X103" s="217"/>
      <c r="Y103" s="217"/>
      <c r="Z103" s="217"/>
      <c r="AA103" s="217"/>
      <c r="AB103" s="217"/>
      <c r="AC103" s="217"/>
      <c r="AD103" s="217"/>
      <c r="AE103" s="217"/>
      <c r="AF103" s="217"/>
      <c r="AG103" s="217"/>
      <c r="AJ103" s="221"/>
      <c r="AK103" s="221"/>
      <c r="AL103" s="217"/>
    </row>
    <row r="104" spans="1:38" ht="13" customHeight="1" x14ac:dyDescent="0.2">
      <c r="A104" s="173" t="s">
        <v>383</v>
      </c>
      <c r="B104" s="211" t="s">
        <v>47</v>
      </c>
      <c r="C104" s="211" t="s">
        <v>384</v>
      </c>
      <c r="D104" s="211">
        <v>0.58299999999999996</v>
      </c>
      <c r="E104" s="211"/>
      <c r="F104" s="211">
        <v>0.30099999999999999</v>
      </c>
      <c r="G104" s="211">
        <v>0.29399999999999998</v>
      </c>
      <c r="H104" s="211" t="s">
        <v>47</v>
      </c>
      <c r="L104" s="212"/>
      <c r="M104" s="212"/>
      <c r="R104" s="217"/>
      <c r="S104" s="217"/>
      <c r="T104" s="217"/>
      <c r="U104" s="217"/>
      <c r="V104" s="217"/>
      <c r="W104" s="217"/>
      <c r="X104" s="217"/>
      <c r="Y104" s="217"/>
      <c r="Z104" s="217"/>
      <c r="AA104" s="217"/>
      <c r="AB104" s="217"/>
      <c r="AC104" s="217"/>
      <c r="AD104" s="217"/>
      <c r="AE104" s="217"/>
      <c r="AF104" s="217"/>
      <c r="AG104" s="217"/>
      <c r="AJ104" s="221"/>
      <c r="AK104" s="221"/>
      <c r="AL104" s="217"/>
    </row>
    <row r="105" spans="1:38" ht="13" customHeight="1" x14ac:dyDescent="0.2">
      <c r="A105" s="173" t="s">
        <v>47</v>
      </c>
      <c r="B105" s="211" t="s">
        <v>47</v>
      </c>
      <c r="C105" s="211" t="s">
        <v>385</v>
      </c>
      <c r="D105" s="211" t="s">
        <v>386</v>
      </c>
      <c r="E105" s="211"/>
      <c r="F105" s="211" t="s">
        <v>246</v>
      </c>
      <c r="G105" s="211" t="s">
        <v>233</v>
      </c>
      <c r="H105" s="211" t="s">
        <v>47</v>
      </c>
      <c r="L105" s="212"/>
      <c r="M105" s="212"/>
      <c r="R105" s="217"/>
      <c r="S105" s="217"/>
      <c r="T105" s="217"/>
      <c r="U105" s="217"/>
      <c r="V105" s="217"/>
      <c r="W105" s="217"/>
      <c r="X105" s="217"/>
      <c r="Y105" s="217"/>
      <c r="Z105" s="217"/>
      <c r="AA105" s="217"/>
      <c r="AB105" s="217"/>
      <c r="AC105" s="217"/>
      <c r="AD105" s="217"/>
      <c r="AE105" s="217"/>
      <c r="AF105" s="217"/>
      <c r="AG105" s="217"/>
      <c r="AJ105" s="221"/>
      <c r="AK105" s="221"/>
      <c r="AL105" s="217"/>
    </row>
    <row r="106" spans="1:38" ht="13" customHeight="1" x14ac:dyDescent="0.2">
      <c r="A106" s="173" t="s">
        <v>387</v>
      </c>
      <c r="B106" s="211" t="s">
        <v>47</v>
      </c>
      <c r="C106" s="211" t="s">
        <v>388</v>
      </c>
      <c r="D106" s="211">
        <v>0.49399999999999999</v>
      </c>
      <c r="E106" s="211"/>
      <c r="F106" s="211" t="s">
        <v>389</v>
      </c>
      <c r="G106" s="211">
        <v>0.219</v>
      </c>
      <c r="H106" s="211">
        <v>0.18099999999999999</v>
      </c>
      <c r="L106" s="212"/>
      <c r="M106" s="212"/>
      <c r="R106" s="217"/>
      <c r="S106" s="217"/>
      <c r="T106" s="217"/>
      <c r="U106" s="217"/>
      <c r="V106" s="217"/>
      <c r="W106" s="217"/>
      <c r="X106" s="217"/>
      <c r="Y106" s="217"/>
      <c r="Z106" s="217"/>
      <c r="AA106" s="217"/>
      <c r="AB106" s="217"/>
      <c r="AC106" s="217"/>
      <c r="AD106" s="217"/>
      <c r="AE106" s="217"/>
      <c r="AF106" s="217"/>
      <c r="AG106" s="217"/>
      <c r="AJ106" s="221"/>
      <c r="AK106" s="221"/>
      <c r="AL106" s="217"/>
    </row>
    <row r="107" spans="1:38" ht="13" customHeight="1" x14ac:dyDescent="0.2">
      <c r="A107" s="173" t="s">
        <v>47</v>
      </c>
      <c r="B107" s="211" t="s">
        <v>47</v>
      </c>
      <c r="C107" s="211" t="s">
        <v>376</v>
      </c>
      <c r="D107" s="211" t="s">
        <v>390</v>
      </c>
      <c r="E107" s="211"/>
      <c r="F107" s="211" t="s">
        <v>382</v>
      </c>
      <c r="G107" s="211" t="s">
        <v>391</v>
      </c>
      <c r="H107" s="211" t="s">
        <v>264</v>
      </c>
      <c r="L107" s="212"/>
      <c r="M107" s="212"/>
      <c r="R107" s="217"/>
      <c r="S107" s="217"/>
      <c r="T107" s="217"/>
      <c r="U107" s="217"/>
      <c r="V107" s="217"/>
      <c r="W107" s="217"/>
      <c r="X107" s="217"/>
      <c r="Y107" s="217"/>
      <c r="Z107" s="217"/>
      <c r="AA107" s="217"/>
      <c r="AB107" s="217"/>
      <c r="AC107" s="217"/>
      <c r="AD107" s="217"/>
      <c r="AE107" s="217"/>
      <c r="AF107" s="217"/>
      <c r="AG107" s="217"/>
      <c r="AJ107" s="221"/>
      <c r="AK107" s="221"/>
      <c r="AL107" s="217"/>
    </row>
    <row r="108" spans="1:38" ht="13" customHeight="1" x14ac:dyDescent="0.2">
      <c r="A108" s="173" t="s">
        <v>392</v>
      </c>
      <c r="B108" s="211" t="s">
        <v>47</v>
      </c>
      <c r="C108" s="211" t="s">
        <v>393</v>
      </c>
      <c r="D108" s="211">
        <v>0.51400000000000001</v>
      </c>
      <c r="E108" s="211"/>
      <c r="F108" s="211" t="s">
        <v>394</v>
      </c>
      <c r="G108" s="211">
        <v>0.19600000000000001</v>
      </c>
      <c r="H108" s="211" t="s">
        <v>47</v>
      </c>
      <c r="L108" s="212"/>
      <c r="M108" s="212"/>
      <c r="R108" s="217"/>
      <c r="S108" s="217"/>
      <c r="T108" s="217"/>
      <c r="U108" s="217"/>
      <c r="V108" s="217"/>
      <c r="W108" s="217"/>
      <c r="X108" s="217"/>
      <c r="Y108" s="217"/>
      <c r="Z108" s="217"/>
      <c r="AA108" s="217"/>
      <c r="AB108" s="217"/>
      <c r="AC108" s="217"/>
      <c r="AD108" s="217"/>
      <c r="AE108" s="217"/>
      <c r="AF108" s="217"/>
      <c r="AG108" s="217"/>
      <c r="AJ108" s="221"/>
      <c r="AK108" s="221"/>
      <c r="AL108" s="217"/>
    </row>
    <row r="109" spans="1:38" ht="13" customHeight="1" x14ac:dyDescent="0.2">
      <c r="A109" s="173" t="s">
        <v>47</v>
      </c>
      <c r="B109" s="211" t="s">
        <v>47</v>
      </c>
      <c r="C109" s="211" t="s">
        <v>395</v>
      </c>
      <c r="D109" s="211" t="s">
        <v>307</v>
      </c>
      <c r="E109" s="211"/>
      <c r="F109" s="211" t="s">
        <v>396</v>
      </c>
      <c r="G109" s="211" t="s">
        <v>229</v>
      </c>
      <c r="H109" s="211" t="s">
        <v>47</v>
      </c>
      <c r="L109" s="212"/>
      <c r="M109" s="212"/>
      <c r="R109" s="217"/>
      <c r="S109" s="217"/>
      <c r="T109" s="217"/>
      <c r="U109" s="217"/>
      <c r="V109" s="217"/>
      <c r="W109" s="217"/>
      <c r="X109" s="217"/>
      <c r="Y109" s="217"/>
      <c r="Z109" s="217"/>
      <c r="AA109" s="217"/>
      <c r="AB109" s="217"/>
      <c r="AC109" s="217"/>
      <c r="AD109" s="217"/>
      <c r="AE109" s="217"/>
      <c r="AF109" s="217"/>
      <c r="AG109" s="217"/>
      <c r="AJ109" s="221"/>
      <c r="AK109" s="221"/>
      <c r="AL109" s="217"/>
    </row>
    <row r="110" spans="1:38" ht="13" customHeight="1" x14ac:dyDescent="0.2">
      <c r="A110" s="173" t="s">
        <v>397</v>
      </c>
      <c r="B110" s="211" t="s">
        <v>47</v>
      </c>
      <c r="C110" s="211" t="s">
        <v>398</v>
      </c>
      <c r="D110" s="211">
        <v>0.45</v>
      </c>
      <c r="E110" s="211"/>
      <c r="F110" s="211" t="s">
        <v>399</v>
      </c>
      <c r="G110" s="211">
        <v>0.20399999999999999</v>
      </c>
      <c r="H110" s="211" t="s">
        <v>47</v>
      </c>
      <c r="L110" s="212"/>
      <c r="M110" s="212"/>
      <c r="R110" s="217"/>
      <c r="S110" s="217"/>
      <c r="T110" s="217"/>
      <c r="U110" s="217"/>
      <c r="V110" s="217"/>
      <c r="W110" s="217"/>
      <c r="X110" s="217"/>
      <c r="Y110" s="217"/>
      <c r="Z110" s="217"/>
      <c r="AA110" s="217"/>
      <c r="AB110" s="217"/>
      <c r="AC110" s="217"/>
      <c r="AD110" s="217"/>
      <c r="AE110" s="217"/>
      <c r="AF110" s="217"/>
      <c r="AG110" s="217"/>
      <c r="AJ110" s="221"/>
      <c r="AK110" s="221"/>
      <c r="AL110" s="217"/>
    </row>
    <row r="111" spans="1:38" ht="13" customHeight="1" x14ac:dyDescent="0.2">
      <c r="A111" s="173" t="s">
        <v>47</v>
      </c>
      <c r="B111" s="211" t="s">
        <v>47</v>
      </c>
      <c r="C111" s="211" t="s">
        <v>400</v>
      </c>
      <c r="D111" s="211" t="s">
        <v>307</v>
      </c>
      <c r="E111" s="211"/>
      <c r="F111" s="211" t="s">
        <v>372</v>
      </c>
      <c r="G111" s="211" t="s">
        <v>401</v>
      </c>
      <c r="H111" s="211" t="s">
        <v>47</v>
      </c>
      <c r="L111" s="212"/>
      <c r="M111" s="212"/>
      <c r="R111" s="217"/>
      <c r="S111" s="217"/>
      <c r="T111" s="217"/>
      <c r="U111" s="217"/>
      <c r="V111" s="217"/>
      <c r="W111" s="217"/>
      <c r="X111" s="217"/>
      <c r="Y111" s="217"/>
      <c r="Z111" s="217"/>
      <c r="AA111" s="217"/>
      <c r="AB111" s="217"/>
      <c r="AC111" s="217"/>
      <c r="AD111" s="217"/>
      <c r="AE111" s="217"/>
      <c r="AF111" s="217"/>
      <c r="AG111" s="217"/>
      <c r="AJ111" s="221"/>
      <c r="AK111" s="221"/>
      <c r="AL111" s="217"/>
    </row>
    <row r="112" spans="1:38" ht="13" customHeight="1" x14ac:dyDescent="0.2">
      <c r="A112" s="173" t="s">
        <v>402</v>
      </c>
      <c r="B112" s="211" t="s">
        <v>47</v>
      </c>
      <c r="C112" s="211" t="s">
        <v>403</v>
      </c>
      <c r="D112" s="211">
        <v>0.57999999999999996</v>
      </c>
      <c r="E112" s="211"/>
      <c r="F112" s="211" t="s">
        <v>404</v>
      </c>
      <c r="G112" s="211">
        <v>0.24</v>
      </c>
      <c r="H112" s="211" t="s">
        <v>47</v>
      </c>
      <c r="L112" s="212"/>
      <c r="M112" s="212"/>
      <c r="R112" s="217"/>
      <c r="S112" s="217"/>
      <c r="T112" s="217"/>
      <c r="U112" s="217"/>
      <c r="V112" s="217"/>
      <c r="W112" s="217"/>
      <c r="X112" s="217"/>
      <c r="Y112" s="217"/>
      <c r="Z112" s="217"/>
      <c r="AA112" s="217"/>
      <c r="AB112" s="217"/>
      <c r="AC112" s="217"/>
      <c r="AD112" s="217"/>
      <c r="AE112" s="217"/>
      <c r="AF112" s="217"/>
      <c r="AG112" s="217"/>
      <c r="AJ112" s="221"/>
      <c r="AK112" s="221"/>
      <c r="AL112" s="217"/>
    </row>
    <row r="113" spans="1:38" ht="13" customHeight="1" x14ac:dyDescent="0.2">
      <c r="A113" s="173" t="s">
        <v>47</v>
      </c>
      <c r="B113" s="211" t="s">
        <v>47</v>
      </c>
      <c r="C113" s="211" t="s">
        <v>405</v>
      </c>
      <c r="D113" s="211" t="s">
        <v>293</v>
      </c>
      <c r="E113" s="211"/>
      <c r="F113" s="211" t="s">
        <v>406</v>
      </c>
      <c r="G113" s="211" t="s">
        <v>407</v>
      </c>
      <c r="H113" s="211" t="s">
        <v>47</v>
      </c>
      <c r="L113" s="212"/>
      <c r="M113" s="212"/>
      <c r="R113" s="217"/>
      <c r="S113" s="217"/>
      <c r="T113" s="217"/>
      <c r="U113" s="217"/>
      <c r="V113" s="217"/>
      <c r="W113" s="217"/>
      <c r="X113" s="217"/>
      <c r="Y113" s="217"/>
      <c r="Z113" s="217"/>
      <c r="AA113" s="217"/>
      <c r="AB113" s="217"/>
      <c r="AC113" s="217"/>
      <c r="AD113" s="217"/>
      <c r="AE113" s="217"/>
      <c r="AF113" s="217"/>
      <c r="AG113" s="217"/>
      <c r="AJ113" s="221"/>
      <c r="AK113" s="221"/>
      <c r="AL113" s="217"/>
    </row>
    <row r="114" spans="1:38" ht="13" customHeight="1" x14ac:dyDescent="0.2">
      <c r="A114" s="173" t="s">
        <v>408</v>
      </c>
      <c r="B114" s="211" t="s">
        <v>47</v>
      </c>
      <c r="C114" s="211" t="s">
        <v>409</v>
      </c>
      <c r="D114" s="211">
        <v>0.67800000000000005</v>
      </c>
      <c r="E114" s="211"/>
      <c r="F114" s="211">
        <v>0.28799999999999998</v>
      </c>
      <c r="G114" s="211">
        <v>0.29299999999999998</v>
      </c>
      <c r="H114" s="211" t="s">
        <v>47</v>
      </c>
      <c r="L114" s="212"/>
      <c r="M114" s="212"/>
      <c r="R114" s="217"/>
      <c r="S114" s="217"/>
      <c r="T114" s="217"/>
      <c r="U114" s="217"/>
      <c r="V114" s="217"/>
      <c r="W114" s="217"/>
      <c r="X114" s="217"/>
      <c r="Y114" s="217"/>
      <c r="Z114" s="217"/>
      <c r="AA114" s="217"/>
      <c r="AB114" s="217"/>
      <c r="AC114" s="217"/>
      <c r="AD114" s="217"/>
      <c r="AE114" s="217"/>
      <c r="AF114" s="217"/>
      <c r="AG114" s="217"/>
      <c r="AJ114" s="221"/>
      <c r="AK114" s="221"/>
      <c r="AL114" s="217"/>
    </row>
    <row r="115" spans="1:38" ht="13" customHeight="1" x14ac:dyDescent="0.2">
      <c r="A115" s="173" t="s">
        <v>47</v>
      </c>
      <c r="B115" s="211" t="s">
        <v>47</v>
      </c>
      <c r="C115" s="211" t="s">
        <v>410</v>
      </c>
      <c r="D115" s="211" t="s">
        <v>411</v>
      </c>
      <c r="E115" s="211"/>
      <c r="F115" s="211" t="s">
        <v>390</v>
      </c>
      <c r="G115" s="211" t="s">
        <v>314</v>
      </c>
      <c r="H115" s="211" t="s">
        <v>47</v>
      </c>
      <c r="L115" s="212"/>
      <c r="M115" s="212"/>
      <c r="R115" s="217"/>
      <c r="S115" s="217"/>
      <c r="T115" s="217"/>
      <c r="U115" s="217"/>
      <c r="V115" s="217"/>
      <c r="W115" s="217"/>
      <c r="X115" s="217"/>
      <c r="Y115" s="217"/>
      <c r="Z115" s="217"/>
      <c r="AA115" s="217"/>
      <c r="AB115" s="217"/>
      <c r="AC115" s="217"/>
      <c r="AD115" s="217"/>
      <c r="AE115" s="217"/>
      <c r="AF115" s="217"/>
      <c r="AG115" s="217"/>
      <c r="AJ115" s="221"/>
      <c r="AK115" s="221"/>
      <c r="AL115" s="217"/>
    </row>
    <row r="116" spans="1:38" ht="13" customHeight="1" x14ac:dyDescent="0.2">
      <c r="A116" s="173" t="s">
        <v>412</v>
      </c>
      <c r="B116" s="211" t="s">
        <v>47</v>
      </c>
      <c r="C116" s="211">
        <v>-0.76200000000000001</v>
      </c>
      <c r="D116" s="211" t="s">
        <v>413</v>
      </c>
      <c r="E116" s="211"/>
      <c r="F116" s="211" t="s">
        <v>47</v>
      </c>
      <c r="G116" s="211" t="s">
        <v>47</v>
      </c>
      <c r="H116" s="211" t="s">
        <v>47</v>
      </c>
      <c r="L116" s="212"/>
      <c r="M116" s="212"/>
      <c r="R116" s="217"/>
      <c r="S116" s="217"/>
      <c r="T116" s="217"/>
      <c r="U116" s="217"/>
      <c r="V116" s="217"/>
      <c r="W116" s="217"/>
      <c r="X116" s="217"/>
      <c r="Y116" s="217"/>
      <c r="Z116" s="217"/>
      <c r="AA116" s="217"/>
      <c r="AB116" s="217"/>
      <c r="AC116" s="217"/>
      <c r="AD116" s="217"/>
      <c r="AE116" s="217"/>
      <c r="AF116" s="217"/>
      <c r="AG116" s="217"/>
      <c r="AJ116" s="221"/>
      <c r="AK116" s="221"/>
      <c r="AL116" s="217"/>
    </row>
    <row r="117" spans="1:38" ht="13" customHeight="1" x14ac:dyDescent="0.2">
      <c r="A117" s="173" t="s">
        <v>47</v>
      </c>
      <c r="B117" s="211" t="s">
        <v>47</v>
      </c>
      <c r="C117" s="211" t="s">
        <v>414</v>
      </c>
      <c r="D117" s="211" t="s">
        <v>415</v>
      </c>
      <c r="E117" s="211"/>
      <c r="F117" s="211" t="s">
        <v>47</v>
      </c>
      <c r="G117" s="211" t="s">
        <v>47</v>
      </c>
      <c r="H117" s="211" t="s">
        <v>47</v>
      </c>
      <c r="L117" s="212"/>
      <c r="M117" s="212"/>
      <c r="R117" s="217"/>
      <c r="S117" s="217"/>
      <c r="T117" s="217"/>
      <c r="U117" s="217"/>
      <c r="V117" s="217"/>
      <c r="W117" s="217"/>
      <c r="X117" s="217"/>
      <c r="Y117" s="217"/>
      <c r="Z117" s="217"/>
      <c r="AA117" s="217"/>
      <c r="AB117" s="217"/>
      <c r="AC117" s="217"/>
      <c r="AD117" s="217"/>
      <c r="AE117" s="217"/>
      <c r="AF117" s="217"/>
      <c r="AG117" s="217"/>
      <c r="AJ117" s="221"/>
      <c r="AK117" s="221"/>
      <c r="AL117" s="217"/>
    </row>
    <row r="118" spans="1:38" ht="13" customHeight="1" x14ac:dyDescent="0.2">
      <c r="A118" s="173" t="s">
        <v>416</v>
      </c>
      <c r="B118" s="211" t="s">
        <v>47</v>
      </c>
      <c r="C118" s="211">
        <v>-0.87</v>
      </c>
      <c r="D118" s="211" t="s">
        <v>417</v>
      </c>
      <c r="E118" s="211"/>
      <c r="F118" s="211" t="s">
        <v>47</v>
      </c>
      <c r="G118" s="211" t="s">
        <v>47</v>
      </c>
      <c r="H118" s="211" t="s">
        <v>47</v>
      </c>
      <c r="L118" s="212"/>
      <c r="M118" s="212"/>
      <c r="R118" s="217"/>
      <c r="S118" s="217"/>
      <c r="T118" s="217"/>
      <c r="U118" s="217"/>
      <c r="V118" s="217"/>
      <c r="W118" s="217"/>
      <c r="X118" s="217"/>
      <c r="Y118" s="217"/>
      <c r="Z118" s="217"/>
      <c r="AA118" s="217"/>
      <c r="AB118" s="217"/>
      <c r="AC118" s="217"/>
      <c r="AD118" s="217"/>
      <c r="AE118" s="217"/>
      <c r="AF118" s="217"/>
      <c r="AG118" s="217"/>
      <c r="AJ118" s="221"/>
      <c r="AK118" s="221"/>
      <c r="AL118" s="217"/>
    </row>
    <row r="119" spans="1:38" ht="13" customHeight="1" x14ac:dyDescent="0.2">
      <c r="A119" s="173" t="s">
        <v>47</v>
      </c>
      <c r="B119" s="211" t="s">
        <v>47</v>
      </c>
      <c r="C119" s="211" t="s">
        <v>418</v>
      </c>
      <c r="D119" s="211" t="s">
        <v>419</v>
      </c>
      <c r="E119" s="211"/>
      <c r="F119" s="211" t="s">
        <v>47</v>
      </c>
      <c r="G119" s="211" t="s">
        <v>47</v>
      </c>
      <c r="H119" s="211" t="s">
        <v>47</v>
      </c>
      <c r="L119" s="212"/>
      <c r="M119" s="212"/>
      <c r="R119" s="217"/>
      <c r="S119" s="217"/>
      <c r="T119" s="217"/>
      <c r="U119" s="217"/>
      <c r="V119" s="217"/>
      <c r="W119" s="217"/>
      <c r="X119" s="217"/>
      <c r="Y119" s="217"/>
      <c r="Z119" s="217"/>
      <c r="AA119" s="217"/>
      <c r="AB119" s="217"/>
      <c r="AC119" s="217"/>
      <c r="AD119" s="217"/>
      <c r="AE119" s="217"/>
      <c r="AF119" s="217"/>
      <c r="AG119" s="217"/>
      <c r="AJ119" s="221"/>
      <c r="AK119" s="221"/>
      <c r="AL119" s="217"/>
    </row>
    <row r="120" spans="1:38" ht="13" customHeight="1" x14ac:dyDescent="0.2">
      <c r="A120" s="173" t="s">
        <v>420</v>
      </c>
      <c r="B120" s="211" t="s">
        <v>47</v>
      </c>
      <c r="C120" s="211">
        <v>-0.88200000000000001</v>
      </c>
      <c r="D120" s="211" t="s">
        <v>421</v>
      </c>
      <c r="E120" s="211"/>
      <c r="F120" s="211" t="s">
        <v>47</v>
      </c>
      <c r="G120" s="211" t="s">
        <v>47</v>
      </c>
      <c r="H120" s="211" t="s">
        <v>47</v>
      </c>
      <c r="L120" s="212"/>
      <c r="M120" s="212"/>
      <c r="R120" s="217"/>
      <c r="S120" s="217"/>
      <c r="T120" s="217"/>
      <c r="U120" s="217"/>
      <c r="V120" s="217"/>
      <c r="W120" s="217"/>
      <c r="X120" s="217"/>
      <c r="Y120" s="217"/>
      <c r="Z120" s="217"/>
      <c r="AA120" s="217"/>
      <c r="AB120" s="217"/>
      <c r="AC120" s="217"/>
      <c r="AD120" s="217"/>
      <c r="AE120" s="217"/>
      <c r="AF120" s="217"/>
      <c r="AG120" s="217"/>
      <c r="AJ120" s="221"/>
      <c r="AK120" s="221"/>
      <c r="AL120" s="217"/>
    </row>
    <row r="121" spans="1:38" ht="13" customHeight="1" x14ac:dyDescent="0.2">
      <c r="A121" s="173" t="s">
        <v>47</v>
      </c>
      <c r="B121" s="211" t="s">
        <v>47</v>
      </c>
      <c r="C121" s="211" t="s">
        <v>422</v>
      </c>
      <c r="D121" s="211" t="s">
        <v>423</v>
      </c>
      <c r="E121" s="211"/>
      <c r="F121" s="211" t="s">
        <v>47</v>
      </c>
      <c r="G121" s="211" t="s">
        <v>47</v>
      </c>
      <c r="H121" s="211" t="s">
        <v>47</v>
      </c>
      <c r="L121" s="212"/>
      <c r="M121" s="212"/>
      <c r="R121" s="217"/>
      <c r="S121" s="217"/>
      <c r="T121" s="217"/>
      <c r="U121" s="217"/>
      <c r="V121" s="217"/>
      <c r="W121" s="217"/>
      <c r="X121" s="217"/>
      <c r="Y121" s="217"/>
      <c r="Z121" s="217"/>
      <c r="AA121" s="217"/>
      <c r="AB121" s="217"/>
      <c r="AC121" s="217"/>
      <c r="AD121" s="217"/>
      <c r="AE121" s="217"/>
      <c r="AF121" s="217"/>
      <c r="AG121" s="217"/>
      <c r="AJ121" s="221"/>
      <c r="AK121" s="221"/>
      <c r="AL121" s="217"/>
    </row>
    <row r="122" spans="1:38" ht="13" customHeight="1" x14ac:dyDescent="0.2">
      <c r="A122" s="173" t="s">
        <v>424</v>
      </c>
      <c r="B122" s="211" t="s">
        <v>47</v>
      </c>
      <c r="C122" s="211">
        <v>-0.41199999999999998</v>
      </c>
      <c r="D122" s="211" t="s">
        <v>425</v>
      </c>
      <c r="E122" s="211"/>
      <c r="F122" s="211" t="s">
        <v>47</v>
      </c>
      <c r="G122" s="211" t="s">
        <v>47</v>
      </c>
      <c r="H122" s="211" t="s">
        <v>47</v>
      </c>
      <c r="L122" s="212"/>
      <c r="M122" s="212"/>
      <c r="R122" s="217"/>
      <c r="S122" s="217"/>
      <c r="T122" s="217"/>
      <c r="U122" s="217"/>
      <c r="V122" s="217"/>
      <c r="W122" s="217"/>
      <c r="X122" s="217"/>
      <c r="Y122" s="217"/>
      <c r="Z122" s="217"/>
      <c r="AA122" s="217"/>
      <c r="AB122" s="217"/>
      <c r="AC122" s="217"/>
      <c r="AD122" s="217"/>
      <c r="AE122" s="217"/>
      <c r="AF122" s="217"/>
      <c r="AG122" s="217"/>
      <c r="AJ122" s="221"/>
      <c r="AK122" s="221"/>
      <c r="AL122" s="217"/>
    </row>
    <row r="123" spans="1:38" ht="13" customHeight="1" x14ac:dyDescent="0.2">
      <c r="A123" s="173" t="s">
        <v>47</v>
      </c>
      <c r="B123" s="211" t="s">
        <v>47</v>
      </c>
      <c r="C123" s="211" t="s">
        <v>426</v>
      </c>
      <c r="D123" s="211" t="s">
        <v>385</v>
      </c>
      <c r="E123" s="211"/>
      <c r="F123" s="211" t="s">
        <v>47</v>
      </c>
      <c r="G123" s="211" t="s">
        <v>47</v>
      </c>
      <c r="H123" s="211" t="s">
        <v>47</v>
      </c>
      <c r="L123" s="212"/>
      <c r="M123" s="212"/>
      <c r="R123" s="217"/>
      <c r="S123" s="217"/>
      <c r="T123" s="217"/>
      <c r="U123" s="217"/>
      <c r="V123" s="217"/>
      <c r="W123" s="217"/>
      <c r="X123" s="217"/>
      <c r="Y123" s="217"/>
      <c r="Z123" s="217"/>
      <c r="AA123" s="217"/>
      <c r="AB123" s="217"/>
      <c r="AC123" s="217"/>
      <c r="AD123" s="217"/>
      <c r="AE123" s="217"/>
      <c r="AF123" s="217"/>
      <c r="AG123" s="217"/>
      <c r="AJ123" s="221"/>
      <c r="AK123" s="221"/>
      <c r="AL123" s="217"/>
    </row>
    <row r="124" spans="1:38" ht="13" customHeight="1" x14ac:dyDescent="0.2">
      <c r="A124" s="173" t="s">
        <v>427</v>
      </c>
      <c r="B124" s="211" t="s">
        <v>47</v>
      </c>
      <c r="C124" s="211">
        <v>-0.52600000000000002</v>
      </c>
      <c r="D124" s="211">
        <v>-0.376</v>
      </c>
      <c r="E124" s="211"/>
      <c r="F124" s="211" t="s">
        <v>47</v>
      </c>
      <c r="G124" s="211" t="s">
        <v>47</v>
      </c>
      <c r="H124" s="211" t="s">
        <v>47</v>
      </c>
      <c r="L124" s="212"/>
      <c r="M124" s="212"/>
      <c r="R124" s="217"/>
      <c r="S124" s="217"/>
      <c r="T124" s="217"/>
      <c r="U124" s="217"/>
      <c r="V124" s="217"/>
      <c r="W124" s="217"/>
      <c r="X124" s="217"/>
      <c r="Y124" s="217"/>
      <c r="Z124" s="217"/>
      <c r="AA124" s="217"/>
      <c r="AB124" s="217"/>
      <c r="AC124" s="217"/>
      <c r="AD124" s="217"/>
      <c r="AE124" s="217"/>
      <c r="AF124" s="217"/>
      <c r="AG124" s="217"/>
      <c r="AJ124" s="221"/>
      <c r="AK124" s="221"/>
      <c r="AL124" s="217"/>
    </row>
    <row r="125" spans="1:38" ht="13" customHeight="1" x14ac:dyDescent="0.2">
      <c r="A125" s="173" t="s">
        <v>47</v>
      </c>
      <c r="B125" s="211" t="s">
        <v>47</v>
      </c>
      <c r="C125" s="211" t="s">
        <v>428</v>
      </c>
      <c r="D125" s="211" t="s">
        <v>429</v>
      </c>
      <c r="E125" s="211"/>
      <c r="F125" s="211" t="s">
        <v>47</v>
      </c>
      <c r="G125" s="211" t="s">
        <v>47</v>
      </c>
      <c r="H125" s="211" t="s">
        <v>47</v>
      </c>
      <c r="L125" s="212"/>
      <c r="M125" s="212"/>
      <c r="R125" s="217"/>
      <c r="S125" s="217"/>
      <c r="T125" s="217"/>
      <c r="U125" s="217"/>
      <c r="V125" s="217"/>
      <c r="W125" s="217"/>
      <c r="X125" s="217"/>
      <c r="Y125" s="217"/>
      <c r="Z125" s="217"/>
      <c r="AA125" s="217"/>
      <c r="AB125" s="217"/>
      <c r="AC125" s="217"/>
      <c r="AD125" s="217"/>
      <c r="AE125" s="217"/>
      <c r="AF125" s="217"/>
      <c r="AG125" s="217"/>
      <c r="AJ125" s="221"/>
      <c r="AK125" s="221"/>
      <c r="AL125" s="217"/>
    </row>
    <row r="126" spans="1:38" ht="13" customHeight="1" x14ac:dyDescent="0.2">
      <c r="A126" s="173" t="s">
        <v>430</v>
      </c>
      <c r="B126" s="211" t="s">
        <v>47</v>
      </c>
      <c r="C126" s="211">
        <v>-0.39500000000000002</v>
      </c>
      <c r="D126" s="211" t="s">
        <v>431</v>
      </c>
      <c r="E126" s="211"/>
      <c r="F126" s="211" t="s">
        <v>47</v>
      </c>
      <c r="G126" s="211" t="s">
        <v>47</v>
      </c>
      <c r="H126" s="211" t="s">
        <v>47</v>
      </c>
      <c r="L126" s="212"/>
      <c r="M126" s="212"/>
      <c r="R126" s="217"/>
      <c r="S126" s="217"/>
      <c r="T126" s="217"/>
      <c r="U126" s="217"/>
      <c r="V126" s="217"/>
      <c r="W126" s="217"/>
      <c r="X126" s="217"/>
      <c r="Y126" s="217"/>
      <c r="Z126" s="217"/>
      <c r="AA126" s="217"/>
      <c r="AB126" s="217"/>
      <c r="AC126" s="217"/>
      <c r="AD126" s="217"/>
      <c r="AE126" s="217"/>
      <c r="AF126" s="217"/>
      <c r="AG126" s="217"/>
      <c r="AJ126" s="221"/>
      <c r="AK126" s="221"/>
      <c r="AL126" s="217"/>
    </row>
    <row r="127" spans="1:38" ht="13" customHeight="1" x14ac:dyDescent="0.2">
      <c r="A127" s="173" t="s">
        <v>47</v>
      </c>
      <c r="B127" s="211" t="s">
        <v>47</v>
      </c>
      <c r="C127" s="211" t="s">
        <v>432</v>
      </c>
      <c r="D127" s="211" t="s">
        <v>433</v>
      </c>
      <c r="E127" s="211"/>
      <c r="F127" s="211" t="s">
        <v>47</v>
      </c>
      <c r="G127" s="211" t="s">
        <v>47</v>
      </c>
      <c r="H127" s="211" t="s">
        <v>47</v>
      </c>
      <c r="L127" s="212"/>
      <c r="M127" s="212"/>
      <c r="R127" s="217"/>
      <c r="S127" s="217"/>
      <c r="T127" s="217"/>
      <c r="U127" s="217"/>
      <c r="V127" s="217"/>
      <c r="W127" s="217"/>
      <c r="X127" s="217"/>
      <c r="Y127" s="217"/>
      <c r="Z127" s="217"/>
      <c r="AA127" s="217"/>
      <c r="AB127" s="217"/>
      <c r="AC127" s="217"/>
      <c r="AD127" s="217"/>
      <c r="AE127" s="217"/>
      <c r="AF127" s="217"/>
      <c r="AG127" s="217"/>
      <c r="AJ127" s="221"/>
      <c r="AK127" s="221"/>
      <c r="AL127" s="217"/>
    </row>
    <row r="128" spans="1:38" ht="13" customHeight="1" x14ac:dyDescent="0.2">
      <c r="A128" s="173" t="s">
        <v>434</v>
      </c>
      <c r="B128" s="211" t="s">
        <v>47</v>
      </c>
      <c r="C128" s="211">
        <v>-0.48399999999999999</v>
      </c>
      <c r="D128" s="211">
        <v>-0.39500000000000002</v>
      </c>
      <c r="E128" s="211"/>
      <c r="F128" s="211" t="s">
        <v>47</v>
      </c>
      <c r="G128" s="211" t="s">
        <v>47</v>
      </c>
      <c r="H128" s="211" t="s">
        <v>47</v>
      </c>
      <c r="L128" s="212"/>
      <c r="M128" s="212"/>
      <c r="R128" s="217"/>
      <c r="S128" s="217"/>
      <c r="T128" s="217"/>
      <c r="U128" s="217"/>
      <c r="V128" s="217"/>
      <c r="W128" s="217"/>
      <c r="X128" s="217"/>
      <c r="Y128" s="217"/>
      <c r="Z128" s="217"/>
      <c r="AA128" s="217"/>
      <c r="AB128" s="217"/>
      <c r="AC128" s="217"/>
      <c r="AD128" s="217"/>
      <c r="AE128" s="217"/>
      <c r="AF128" s="217"/>
      <c r="AG128" s="217"/>
      <c r="AJ128" s="221"/>
      <c r="AK128" s="221"/>
      <c r="AL128" s="217"/>
    </row>
    <row r="129" spans="1:38" ht="13" customHeight="1" x14ac:dyDescent="0.2">
      <c r="A129" s="173" t="s">
        <v>47</v>
      </c>
      <c r="B129" s="211" t="s">
        <v>47</v>
      </c>
      <c r="C129" s="211" t="s">
        <v>381</v>
      </c>
      <c r="D129" s="211" t="s">
        <v>435</v>
      </c>
      <c r="E129" s="211"/>
      <c r="F129" s="211" t="s">
        <v>47</v>
      </c>
      <c r="G129" s="211" t="s">
        <v>47</v>
      </c>
      <c r="H129" s="211" t="s">
        <v>47</v>
      </c>
      <c r="L129" s="212"/>
      <c r="M129" s="212"/>
      <c r="R129" s="217"/>
      <c r="S129" s="217"/>
      <c r="T129" s="217"/>
      <c r="U129" s="217"/>
      <c r="V129" s="217"/>
      <c r="W129" s="217"/>
      <c r="X129" s="217"/>
      <c r="Y129" s="217"/>
      <c r="Z129" s="217"/>
      <c r="AA129" s="217"/>
      <c r="AB129" s="217"/>
      <c r="AC129" s="217"/>
      <c r="AD129" s="217"/>
      <c r="AE129" s="217"/>
      <c r="AF129" s="217"/>
      <c r="AG129" s="217"/>
      <c r="AJ129" s="221"/>
      <c r="AK129" s="221"/>
      <c r="AL129" s="217"/>
    </row>
    <row r="130" spans="1:38" ht="13" customHeight="1" x14ac:dyDescent="0.2">
      <c r="A130" s="173" t="s">
        <v>436</v>
      </c>
      <c r="B130" s="211" t="s">
        <v>47</v>
      </c>
      <c r="C130" s="211">
        <v>-0.42099999999999999</v>
      </c>
      <c r="D130" s="211" t="s">
        <v>437</v>
      </c>
      <c r="E130" s="211"/>
      <c r="F130" s="211" t="s">
        <v>47</v>
      </c>
      <c r="G130" s="211" t="s">
        <v>47</v>
      </c>
      <c r="H130" s="211" t="s">
        <v>47</v>
      </c>
      <c r="L130" s="212"/>
      <c r="M130" s="212"/>
      <c r="R130" s="217"/>
      <c r="S130" s="217"/>
      <c r="T130" s="217"/>
      <c r="U130" s="217"/>
      <c r="V130" s="217"/>
      <c r="W130" s="217"/>
      <c r="X130" s="217"/>
      <c r="Y130" s="217"/>
      <c r="Z130" s="217"/>
      <c r="AA130" s="217"/>
      <c r="AB130" s="217"/>
      <c r="AC130" s="217"/>
      <c r="AD130" s="217"/>
      <c r="AE130" s="217"/>
      <c r="AF130" s="217"/>
      <c r="AG130" s="217"/>
      <c r="AJ130" s="221"/>
      <c r="AK130" s="221"/>
      <c r="AL130" s="217"/>
    </row>
    <row r="131" spans="1:38" ht="13" customHeight="1" x14ac:dyDescent="0.2">
      <c r="A131" s="173" t="s">
        <v>47</v>
      </c>
      <c r="B131" s="211" t="s">
        <v>47</v>
      </c>
      <c r="C131" s="211" t="s">
        <v>375</v>
      </c>
      <c r="D131" s="211" t="s">
        <v>371</v>
      </c>
      <c r="E131" s="211"/>
      <c r="F131" s="211" t="s">
        <v>47</v>
      </c>
      <c r="G131" s="211" t="s">
        <v>47</v>
      </c>
      <c r="H131" s="211" t="s">
        <v>47</v>
      </c>
      <c r="L131" s="212"/>
      <c r="M131" s="212"/>
      <c r="R131" s="217"/>
      <c r="S131" s="217"/>
      <c r="T131" s="217"/>
      <c r="U131" s="217"/>
      <c r="V131" s="217"/>
      <c r="W131" s="217"/>
      <c r="X131" s="217"/>
      <c r="Y131" s="217"/>
      <c r="Z131" s="217"/>
      <c r="AA131" s="217"/>
      <c r="AB131" s="217"/>
      <c r="AC131" s="217"/>
      <c r="AD131" s="217"/>
      <c r="AE131" s="217"/>
      <c r="AF131" s="217"/>
      <c r="AG131" s="217"/>
      <c r="AJ131" s="221"/>
      <c r="AK131" s="221"/>
      <c r="AL131" s="217"/>
    </row>
    <row r="132" spans="1:38" ht="13" customHeight="1" x14ac:dyDescent="0.2">
      <c r="A132" s="173" t="s">
        <v>438</v>
      </c>
      <c r="B132" s="211" t="s">
        <v>47</v>
      </c>
      <c r="C132" s="211" t="s">
        <v>439</v>
      </c>
      <c r="D132" s="211" t="s">
        <v>440</v>
      </c>
      <c r="E132" s="211"/>
      <c r="F132" s="211" t="s">
        <v>47</v>
      </c>
      <c r="G132" s="211" t="s">
        <v>47</v>
      </c>
      <c r="H132" s="211" t="s">
        <v>47</v>
      </c>
      <c r="L132" s="212"/>
      <c r="M132" s="212"/>
      <c r="R132" s="217"/>
      <c r="S132" s="217"/>
      <c r="T132" s="217"/>
      <c r="U132" s="217"/>
      <c r="V132" s="217"/>
      <c r="W132" s="217"/>
      <c r="X132" s="217"/>
      <c r="Y132" s="217"/>
      <c r="Z132" s="217"/>
      <c r="AA132" s="217"/>
      <c r="AB132" s="217"/>
      <c r="AC132" s="217"/>
      <c r="AD132" s="217"/>
      <c r="AE132" s="217"/>
      <c r="AF132" s="217"/>
      <c r="AG132" s="217"/>
      <c r="AJ132" s="221"/>
      <c r="AK132" s="221"/>
      <c r="AL132" s="217"/>
    </row>
    <row r="133" spans="1:38" ht="13" customHeight="1" x14ac:dyDescent="0.2">
      <c r="A133" s="173" t="s">
        <v>47</v>
      </c>
      <c r="B133" s="211" t="s">
        <v>47</v>
      </c>
      <c r="C133" s="211" t="s">
        <v>441</v>
      </c>
      <c r="D133" s="211" t="s">
        <v>442</v>
      </c>
      <c r="E133" s="211"/>
      <c r="F133" s="211" t="s">
        <v>47</v>
      </c>
      <c r="G133" s="211" t="s">
        <v>47</v>
      </c>
      <c r="H133" s="211" t="s">
        <v>47</v>
      </c>
      <c r="L133" s="212"/>
      <c r="M133" s="212"/>
      <c r="R133" s="217"/>
      <c r="S133" s="217"/>
      <c r="T133" s="217"/>
      <c r="U133" s="217"/>
      <c r="V133" s="217"/>
      <c r="W133" s="217"/>
      <c r="X133" s="217"/>
      <c r="Y133" s="217"/>
      <c r="Z133" s="217"/>
      <c r="AA133" s="217"/>
      <c r="AB133" s="217"/>
      <c r="AC133" s="217"/>
      <c r="AD133" s="217"/>
      <c r="AE133" s="217"/>
      <c r="AF133" s="217"/>
      <c r="AG133" s="217"/>
      <c r="AJ133" s="221"/>
      <c r="AK133" s="221"/>
      <c r="AL133" s="217"/>
    </row>
    <row r="134" spans="1:38" ht="13" customHeight="1" x14ac:dyDescent="0.2">
      <c r="A134" s="173" t="s">
        <v>443</v>
      </c>
      <c r="B134" s="211" t="s">
        <v>47</v>
      </c>
      <c r="C134" s="211">
        <v>-0.46</v>
      </c>
      <c r="D134" s="211">
        <v>-0.37</v>
      </c>
      <c r="E134" s="211"/>
      <c r="F134" s="211" t="s">
        <v>47</v>
      </c>
      <c r="G134" s="211" t="s">
        <v>47</v>
      </c>
      <c r="H134" s="211" t="s">
        <v>47</v>
      </c>
      <c r="L134" s="212"/>
      <c r="M134" s="212"/>
      <c r="R134" s="217"/>
      <c r="S134" s="217"/>
      <c r="T134" s="217"/>
      <c r="U134" s="217"/>
      <c r="V134" s="217"/>
      <c r="W134" s="217"/>
      <c r="X134" s="217"/>
      <c r="Y134" s="217"/>
      <c r="Z134" s="217"/>
      <c r="AA134" s="217"/>
      <c r="AB134" s="217"/>
      <c r="AC134" s="217"/>
      <c r="AD134" s="217"/>
      <c r="AE134" s="217"/>
      <c r="AF134" s="217"/>
      <c r="AG134" s="217"/>
      <c r="AJ134" s="221"/>
      <c r="AK134" s="221"/>
      <c r="AL134" s="217"/>
    </row>
    <row r="135" spans="1:38" ht="13" customHeight="1" x14ac:dyDescent="0.2">
      <c r="A135" s="173" t="s">
        <v>47</v>
      </c>
      <c r="B135" s="211" t="s">
        <v>47</v>
      </c>
      <c r="C135" s="211" t="s">
        <v>444</v>
      </c>
      <c r="D135" s="211" t="s">
        <v>432</v>
      </c>
      <c r="E135" s="211"/>
      <c r="F135" s="211" t="s">
        <v>47</v>
      </c>
      <c r="G135" s="211" t="s">
        <v>47</v>
      </c>
      <c r="H135" s="211" t="s">
        <v>47</v>
      </c>
      <c r="L135" s="212"/>
      <c r="M135" s="212"/>
      <c r="R135" s="217"/>
      <c r="S135" s="217"/>
      <c r="T135" s="217"/>
      <c r="U135" s="217"/>
      <c r="V135" s="217"/>
      <c r="W135" s="217"/>
      <c r="X135" s="217"/>
      <c r="Y135" s="217"/>
      <c r="Z135" s="217"/>
      <c r="AA135" s="217"/>
      <c r="AB135" s="217"/>
      <c r="AC135" s="217"/>
      <c r="AD135" s="217"/>
      <c r="AE135" s="217"/>
      <c r="AF135" s="217"/>
      <c r="AG135" s="217"/>
      <c r="AJ135" s="221"/>
      <c r="AK135" s="221"/>
      <c r="AL135" s="217"/>
    </row>
    <row r="136" spans="1:38" ht="13" customHeight="1" x14ac:dyDescent="0.2">
      <c r="A136" s="173" t="s">
        <v>445</v>
      </c>
      <c r="B136" s="211" t="s">
        <v>47</v>
      </c>
      <c r="C136" s="211">
        <v>-0.51300000000000001</v>
      </c>
      <c r="D136" s="211">
        <v>-0.43099999999999999</v>
      </c>
      <c r="E136" s="211"/>
      <c r="F136" s="211" t="s">
        <v>47</v>
      </c>
      <c r="G136" s="211" t="s">
        <v>47</v>
      </c>
      <c r="H136" s="211" t="s">
        <v>47</v>
      </c>
      <c r="L136" s="212"/>
      <c r="M136" s="212"/>
      <c r="R136" s="217"/>
      <c r="S136" s="217"/>
      <c r="T136" s="217"/>
      <c r="U136" s="217"/>
      <c r="V136" s="217"/>
      <c r="W136" s="217"/>
      <c r="X136" s="217"/>
      <c r="Y136" s="217"/>
      <c r="Z136" s="217"/>
      <c r="AA136" s="217"/>
      <c r="AB136" s="217"/>
      <c r="AC136" s="217"/>
      <c r="AD136" s="217"/>
      <c r="AE136" s="217"/>
      <c r="AF136" s="217"/>
      <c r="AG136" s="217"/>
      <c r="AJ136" s="221"/>
      <c r="AK136" s="221"/>
      <c r="AL136" s="217"/>
    </row>
    <row r="137" spans="1:38" ht="13" customHeight="1" x14ac:dyDescent="0.2">
      <c r="A137" s="173" t="s">
        <v>47</v>
      </c>
      <c r="B137" s="211" t="s">
        <v>47</v>
      </c>
      <c r="C137" s="211" t="s">
        <v>446</v>
      </c>
      <c r="D137" s="211" t="s">
        <v>432</v>
      </c>
      <c r="E137" s="211"/>
      <c r="F137" s="211" t="s">
        <v>47</v>
      </c>
      <c r="G137" s="211" t="s">
        <v>47</v>
      </c>
      <c r="H137" s="211" t="s">
        <v>47</v>
      </c>
      <c r="L137" s="212"/>
      <c r="M137" s="212"/>
      <c r="R137" s="217"/>
      <c r="S137" s="217"/>
      <c r="T137" s="217"/>
      <c r="U137" s="217"/>
      <c r="V137" s="217"/>
      <c r="W137" s="217"/>
      <c r="X137" s="217"/>
      <c r="Y137" s="217"/>
      <c r="Z137" s="217"/>
      <c r="AA137" s="217"/>
      <c r="AB137" s="217"/>
      <c r="AC137" s="217"/>
      <c r="AD137" s="217"/>
      <c r="AE137" s="217"/>
      <c r="AF137" s="217"/>
      <c r="AG137" s="217"/>
      <c r="AJ137" s="221"/>
      <c r="AK137" s="221"/>
      <c r="AL137" s="217"/>
    </row>
    <row r="138" spans="1:38" ht="13" customHeight="1" x14ac:dyDescent="0.2">
      <c r="A138" s="173" t="s">
        <v>447</v>
      </c>
      <c r="B138" s="211" t="s">
        <v>47</v>
      </c>
      <c r="C138" s="211">
        <v>-0.41499999999999998</v>
      </c>
      <c r="D138" s="211" t="s">
        <v>448</v>
      </c>
      <c r="E138" s="211"/>
      <c r="F138" s="211">
        <v>-0.34300000000000003</v>
      </c>
      <c r="G138" s="211" t="s">
        <v>47</v>
      </c>
      <c r="H138" s="211" t="s">
        <v>47</v>
      </c>
      <c r="L138" s="212"/>
      <c r="M138" s="212"/>
      <c r="R138" s="217"/>
      <c r="S138" s="217"/>
      <c r="T138" s="217"/>
      <c r="U138" s="217"/>
      <c r="V138" s="217"/>
      <c r="W138" s="217"/>
      <c r="X138" s="217"/>
      <c r="Y138" s="217"/>
      <c r="Z138" s="217"/>
      <c r="AA138" s="217"/>
      <c r="AB138" s="217"/>
      <c r="AC138" s="217"/>
      <c r="AD138" s="217"/>
      <c r="AE138" s="217"/>
      <c r="AF138" s="217"/>
      <c r="AG138" s="217"/>
      <c r="AJ138" s="221"/>
      <c r="AK138" s="221"/>
      <c r="AL138" s="217"/>
    </row>
    <row r="139" spans="1:38" ht="13" customHeight="1" x14ac:dyDescent="0.2">
      <c r="A139" s="173" t="s">
        <v>47</v>
      </c>
      <c r="B139" s="211" t="s">
        <v>47</v>
      </c>
      <c r="C139" s="211" t="s">
        <v>396</v>
      </c>
      <c r="D139" s="211" t="s">
        <v>293</v>
      </c>
      <c r="E139" s="211"/>
      <c r="F139" s="211" t="s">
        <v>350</v>
      </c>
      <c r="G139" s="211" t="s">
        <v>47</v>
      </c>
      <c r="H139" s="211" t="s">
        <v>47</v>
      </c>
      <c r="L139" s="212"/>
      <c r="M139" s="212"/>
      <c r="R139" s="217"/>
      <c r="S139" s="217"/>
      <c r="T139" s="217"/>
      <c r="U139" s="217"/>
      <c r="V139" s="217"/>
      <c r="W139" s="217"/>
      <c r="X139" s="217"/>
      <c r="Y139" s="217"/>
      <c r="Z139" s="217"/>
      <c r="AA139" s="217"/>
      <c r="AB139" s="217"/>
      <c r="AC139" s="217"/>
      <c r="AD139" s="217"/>
      <c r="AE139" s="217"/>
      <c r="AF139" s="217"/>
      <c r="AG139" s="217"/>
      <c r="AJ139" s="221"/>
      <c r="AK139" s="221"/>
      <c r="AL139" s="217"/>
    </row>
    <row r="140" spans="1:38" ht="13" customHeight="1" x14ac:dyDescent="0.2">
      <c r="A140" s="173" t="s">
        <v>449</v>
      </c>
      <c r="B140" s="211" t="s">
        <v>47</v>
      </c>
      <c r="C140" s="211" t="s">
        <v>275</v>
      </c>
      <c r="D140" s="211" t="s">
        <v>47</v>
      </c>
      <c r="E140" s="211"/>
      <c r="F140" s="211" t="s">
        <v>275</v>
      </c>
      <c r="G140" s="211" t="s">
        <v>47</v>
      </c>
      <c r="H140" s="211" t="s">
        <v>47</v>
      </c>
      <c r="L140" s="212"/>
      <c r="M140" s="212"/>
      <c r="R140" s="217"/>
      <c r="S140" s="217"/>
      <c r="T140" s="217"/>
      <c r="U140" s="217"/>
      <c r="V140" s="217"/>
      <c r="W140" s="217"/>
      <c r="X140" s="217"/>
      <c r="Y140" s="217"/>
      <c r="Z140" s="217"/>
      <c r="AA140" s="217"/>
      <c r="AB140" s="217"/>
      <c r="AC140" s="217"/>
      <c r="AD140" s="217"/>
      <c r="AE140" s="217"/>
      <c r="AF140" s="217"/>
      <c r="AG140" s="217"/>
      <c r="AJ140" s="221"/>
      <c r="AK140" s="221"/>
      <c r="AL140" s="217"/>
    </row>
    <row r="141" spans="1:38" ht="13" customHeight="1" x14ac:dyDescent="0.2">
      <c r="A141" s="173" t="s">
        <v>47</v>
      </c>
      <c r="B141" s="211" t="s">
        <v>47</v>
      </c>
      <c r="C141" s="211" t="s">
        <v>276</v>
      </c>
      <c r="D141" s="211" t="s">
        <v>47</v>
      </c>
      <c r="E141" s="211"/>
      <c r="F141" s="211" t="s">
        <v>276</v>
      </c>
      <c r="G141" s="211" t="s">
        <v>47</v>
      </c>
      <c r="H141" s="211" t="s">
        <v>47</v>
      </c>
      <c r="L141" s="212"/>
      <c r="M141" s="212"/>
      <c r="R141" s="217"/>
      <c r="S141" s="217"/>
      <c r="T141" s="217"/>
      <c r="U141" s="217"/>
      <c r="V141" s="217"/>
      <c r="W141" s="217"/>
      <c r="X141" s="217"/>
      <c r="Y141" s="217"/>
      <c r="Z141" s="217"/>
      <c r="AA141" s="217"/>
      <c r="AB141" s="217"/>
      <c r="AC141" s="217"/>
      <c r="AD141" s="217"/>
      <c r="AE141" s="217"/>
      <c r="AF141" s="217"/>
      <c r="AG141" s="217"/>
      <c r="AJ141" s="221"/>
      <c r="AK141" s="221"/>
      <c r="AL141" s="217"/>
    </row>
    <row r="142" spans="1:38" ht="13" customHeight="1" x14ac:dyDescent="0.2">
      <c r="A142" s="173" t="s">
        <v>450</v>
      </c>
      <c r="B142" s="211" t="s">
        <v>47</v>
      </c>
      <c r="C142" s="211">
        <v>-0.52500000000000002</v>
      </c>
      <c r="D142" s="211">
        <v>-0.36599999999999999</v>
      </c>
      <c r="E142" s="211"/>
      <c r="F142" s="211">
        <v>-0.39800000000000002</v>
      </c>
      <c r="G142" s="211">
        <v>-0.29899999999999999</v>
      </c>
      <c r="H142" s="211" t="s">
        <v>47</v>
      </c>
      <c r="L142" s="212"/>
      <c r="M142" s="212"/>
      <c r="R142" s="217"/>
      <c r="S142" s="217"/>
      <c r="T142" s="217"/>
      <c r="U142" s="217"/>
      <c r="V142" s="217"/>
      <c r="W142" s="217"/>
      <c r="X142" s="217"/>
      <c r="Y142" s="217"/>
      <c r="Z142" s="217"/>
      <c r="AA142" s="217"/>
      <c r="AB142" s="217"/>
      <c r="AC142" s="217"/>
      <c r="AD142" s="217"/>
      <c r="AE142" s="217"/>
      <c r="AF142" s="217"/>
      <c r="AG142" s="217"/>
      <c r="AJ142" s="221"/>
      <c r="AK142" s="221"/>
      <c r="AL142" s="217"/>
    </row>
    <row r="143" spans="1:38" ht="13" customHeight="1" x14ac:dyDescent="0.2">
      <c r="A143" s="173" t="s">
        <v>47</v>
      </c>
      <c r="B143" s="211" t="s">
        <v>47</v>
      </c>
      <c r="C143" s="211" t="s">
        <v>444</v>
      </c>
      <c r="D143" s="211" t="s">
        <v>333</v>
      </c>
      <c r="E143" s="211"/>
      <c r="F143" s="211" t="s">
        <v>451</v>
      </c>
      <c r="G143" s="211" t="s">
        <v>451</v>
      </c>
      <c r="H143" s="211" t="s">
        <v>47</v>
      </c>
      <c r="L143" s="212"/>
      <c r="M143" s="212"/>
      <c r="R143" s="217"/>
      <c r="S143" s="217"/>
      <c r="T143" s="217"/>
      <c r="U143" s="217"/>
      <c r="V143" s="217"/>
      <c r="W143" s="217"/>
      <c r="X143" s="217"/>
      <c r="Y143" s="217"/>
      <c r="Z143" s="217"/>
      <c r="AA143" s="217"/>
      <c r="AB143" s="217"/>
      <c r="AC143" s="217"/>
      <c r="AD143" s="217"/>
      <c r="AE143" s="217"/>
      <c r="AF143" s="217"/>
      <c r="AG143" s="217"/>
      <c r="AJ143" s="221"/>
      <c r="AK143" s="221"/>
      <c r="AL143" s="217"/>
    </row>
    <row r="144" spans="1:38" ht="13" customHeight="1" x14ac:dyDescent="0.2">
      <c r="A144" s="173" t="s">
        <v>452</v>
      </c>
      <c r="B144" s="211" t="s">
        <v>47</v>
      </c>
      <c r="C144" s="211">
        <v>-0.61</v>
      </c>
      <c r="D144" s="211">
        <v>-0.439</v>
      </c>
      <c r="E144" s="211"/>
      <c r="F144" s="211">
        <v>-0.40799999999999997</v>
      </c>
      <c r="G144" s="211">
        <v>-0.26400000000000001</v>
      </c>
      <c r="H144" s="211" t="s">
        <v>47</v>
      </c>
      <c r="L144" s="212"/>
      <c r="M144" s="212"/>
      <c r="R144" s="217"/>
      <c r="S144" s="217"/>
      <c r="T144" s="217"/>
      <c r="U144" s="217"/>
      <c r="V144" s="217"/>
      <c r="W144" s="217"/>
      <c r="X144" s="217"/>
      <c r="Y144" s="217"/>
      <c r="Z144" s="217"/>
      <c r="AA144" s="217"/>
      <c r="AB144" s="217"/>
      <c r="AC144" s="217"/>
      <c r="AD144" s="217"/>
      <c r="AE144" s="217"/>
      <c r="AF144" s="217"/>
      <c r="AG144" s="217"/>
      <c r="AJ144" s="221"/>
      <c r="AK144" s="221"/>
      <c r="AL144" s="217"/>
    </row>
    <row r="145" spans="1:38" ht="13" customHeight="1" x14ac:dyDescent="0.2">
      <c r="A145" s="173" t="s">
        <v>47</v>
      </c>
      <c r="B145" s="211" t="s">
        <v>47</v>
      </c>
      <c r="C145" s="211" t="s">
        <v>453</v>
      </c>
      <c r="D145" s="211" t="s">
        <v>385</v>
      </c>
      <c r="E145" s="211"/>
      <c r="F145" s="211" t="s">
        <v>454</v>
      </c>
      <c r="G145" s="211" t="s">
        <v>455</v>
      </c>
      <c r="H145" s="211" t="s">
        <v>47</v>
      </c>
      <c r="L145" s="212"/>
      <c r="M145" s="212"/>
      <c r="R145" s="217"/>
      <c r="S145" s="217"/>
      <c r="T145" s="217"/>
      <c r="U145" s="217"/>
      <c r="V145" s="217"/>
      <c r="W145" s="217"/>
      <c r="X145" s="217"/>
      <c r="Y145" s="217"/>
      <c r="Z145" s="217"/>
      <c r="AA145" s="217"/>
      <c r="AB145" s="217"/>
      <c r="AC145" s="217"/>
      <c r="AD145" s="217"/>
      <c r="AE145" s="217"/>
      <c r="AF145" s="217"/>
      <c r="AG145" s="217"/>
      <c r="AJ145" s="221"/>
      <c r="AK145" s="221"/>
      <c r="AL145" s="217"/>
    </row>
    <row r="146" spans="1:38" ht="13" customHeight="1" x14ac:dyDescent="0.2">
      <c r="A146" s="173" t="s">
        <v>456</v>
      </c>
      <c r="B146" s="211" t="s">
        <v>47</v>
      </c>
      <c r="C146" s="211">
        <v>-0.40500000000000003</v>
      </c>
      <c r="D146" s="211" t="s">
        <v>457</v>
      </c>
      <c r="E146" s="211"/>
      <c r="F146" s="211">
        <v>-0.27500000000000002</v>
      </c>
      <c r="G146" s="211" t="s">
        <v>458</v>
      </c>
      <c r="H146" s="211" t="s">
        <v>47</v>
      </c>
      <c r="L146" s="212"/>
      <c r="M146" s="212"/>
      <c r="R146" s="217"/>
      <c r="S146" s="217"/>
      <c r="T146" s="217"/>
      <c r="U146" s="217"/>
      <c r="V146" s="217"/>
      <c r="W146" s="217"/>
      <c r="X146" s="217"/>
      <c r="Y146" s="217"/>
      <c r="Z146" s="217"/>
      <c r="AA146" s="217"/>
      <c r="AB146" s="217"/>
      <c r="AC146" s="217"/>
      <c r="AD146" s="217"/>
      <c r="AE146" s="217"/>
      <c r="AF146" s="217"/>
      <c r="AG146" s="217"/>
      <c r="AJ146" s="221"/>
      <c r="AK146" s="221"/>
      <c r="AL146" s="217"/>
    </row>
    <row r="147" spans="1:38" ht="13" customHeight="1" x14ac:dyDescent="0.2">
      <c r="A147" s="173" t="s">
        <v>47</v>
      </c>
      <c r="B147" s="211" t="s">
        <v>47</v>
      </c>
      <c r="C147" s="211" t="s">
        <v>459</v>
      </c>
      <c r="D147" s="211" t="s">
        <v>460</v>
      </c>
      <c r="E147" s="211"/>
      <c r="F147" s="211" t="s">
        <v>461</v>
      </c>
      <c r="G147" s="211" t="s">
        <v>462</v>
      </c>
      <c r="H147" s="211" t="s">
        <v>47</v>
      </c>
      <c r="L147" s="212"/>
      <c r="M147" s="212"/>
      <c r="R147" s="217"/>
      <c r="S147" s="217"/>
      <c r="T147" s="217"/>
      <c r="U147" s="217"/>
      <c r="V147" s="217"/>
      <c r="W147" s="217"/>
      <c r="X147" s="217"/>
      <c r="Y147" s="217"/>
      <c r="Z147" s="217"/>
      <c r="AA147" s="217"/>
      <c r="AB147" s="217"/>
      <c r="AC147" s="217"/>
      <c r="AD147" s="217"/>
      <c r="AE147" s="217"/>
      <c r="AF147" s="217"/>
      <c r="AG147" s="217"/>
      <c r="AJ147" s="221"/>
      <c r="AK147" s="221"/>
      <c r="AL147" s="217"/>
    </row>
    <row r="148" spans="1:38" ht="13" customHeight="1" x14ac:dyDescent="0.2">
      <c r="A148" s="173" t="s">
        <v>463</v>
      </c>
      <c r="B148" s="211" t="s">
        <v>47</v>
      </c>
      <c r="C148" s="211">
        <v>-0.35799999999999998</v>
      </c>
      <c r="D148" s="211" t="s">
        <v>464</v>
      </c>
      <c r="E148" s="211"/>
      <c r="F148" s="211">
        <v>-0.23100000000000001</v>
      </c>
      <c r="G148" s="211" t="s">
        <v>465</v>
      </c>
      <c r="H148" s="211" t="s">
        <v>47</v>
      </c>
      <c r="L148" s="212"/>
      <c r="M148" s="212"/>
      <c r="R148" s="217"/>
      <c r="S148" s="217"/>
      <c r="T148" s="217"/>
      <c r="U148" s="217"/>
      <c r="V148" s="217"/>
      <c r="W148" s="217"/>
      <c r="X148" s="217"/>
      <c r="Y148" s="217"/>
      <c r="Z148" s="217"/>
      <c r="AA148" s="217"/>
      <c r="AB148" s="217"/>
      <c r="AC148" s="217"/>
      <c r="AD148" s="217"/>
      <c r="AE148" s="217"/>
      <c r="AF148" s="217"/>
      <c r="AG148" s="217"/>
      <c r="AJ148" s="221"/>
      <c r="AK148" s="221"/>
      <c r="AL148" s="217"/>
    </row>
    <row r="149" spans="1:38" ht="13" customHeight="1" x14ac:dyDescent="0.2">
      <c r="A149" s="173" t="s">
        <v>47</v>
      </c>
      <c r="B149" s="211" t="s">
        <v>47</v>
      </c>
      <c r="C149" s="211" t="s">
        <v>466</v>
      </c>
      <c r="D149" s="211" t="s">
        <v>300</v>
      </c>
      <c r="E149" s="211"/>
      <c r="F149" s="211" t="s">
        <v>467</v>
      </c>
      <c r="G149" s="211" t="s">
        <v>468</v>
      </c>
      <c r="H149" s="211" t="s">
        <v>47</v>
      </c>
      <c r="L149" s="212"/>
      <c r="M149" s="212"/>
      <c r="R149" s="217"/>
      <c r="S149" s="217"/>
      <c r="T149" s="217"/>
      <c r="U149" s="217"/>
      <c r="V149" s="217"/>
      <c r="W149" s="217"/>
      <c r="X149" s="217"/>
      <c r="Y149" s="217"/>
      <c r="Z149" s="217"/>
      <c r="AA149" s="217"/>
      <c r="AB149" s="217"/>
      <c r="AC149" s="217"/>
      <c r="AD149" s="217"/>
      <c r="AE149" s="217"/>
      <c r="AF149" s="217"/>
      <c r="AG149" s="217"/>
      <c r="AJ149" s="221"/>
      <c r="AK149" s="221"/>
      <c r="AL149" s="217"/>
    </row>
    <row r="150" spans="1:38" ht="13" customHeight="1" x14ac:dyDescent="0.2">
      <c r="A150" s="173" t="s">
        <v>469</v>
      </c>
      <c r="B150" s="211" t="s">
        <v>47</v>
      </c>
      <c r="C150" s="211">
        <v>-0.56799999999999995</v>
      </c>
      <c r="D150" s="211">
        <v>-0.36199999999999999</v>
      </c>
      <c r="E150" s="211"/>
      <c r="F150" s="211">
        <v>-0.308</v>
      </c>
      <c r="G150" s="211" t="s">
        <v>470</v>
      </c>
      <c r="H150" s="211" t="s">
        <v>47</v>
      </c>
      <c r="L150" s="212"/>
      <c r="M150" s="212"/>
      <c r="R150" s="217"/>
      <c r="S150" s="217"/>
      <c r="T150" s="217"/>
      <c r="U150" s="217"/>
      <c r="V150" s="217"/>
      <c r="W150" s="217"/>
      <c r="X150" s="217"/>
      <c r="Y150" s="217"/>
      <c r="Z150" s="217"/>
      <c r="AA150" s="217"/>
      <c r="AB150" s="217"/>
      <c r="AC150" s="217"/>
      <c r="AD150" s="217"/>
      <c r="AE150" s="217"/>
      <c r="AF150" s="217"/>
      <c r="AG150" s="217"/>
      <c r="AJ150" s="221"/>
      <c r="AK150" s="221"/>
      <c r="AL150" s="217"/>
    </row>
    <row r="151" spans="1:38" ht="13" customHeight="1" x14ac:dyDescent="0.2">
      <c r="A151" s="173" t="s">
        <v>47</v>
      </c>
      <c r="B151" s="211" t="s">
        <v>47</v>
      </c>
      <c r="C151" s="211" t="s">
        <v>471</v>
      </c>
      <c r="D151" s="211" t="s">
        <v>472</v>
      </c>
      <c r="E151" s="211"/>
      <c r="F151" s="211" t="s">
        <v>254</v>
      </c>
      <c r="G151" s="211" t="s">
        <v>473</v>
      </c>
      <c r="H151" s="211" t="s">
        <v>47</v>
      </c>
      <c r="L151" s="212"/>
      <c r="M151" s="212"/>
      <c r="R151" s="217"/>
      <c r="S151" s="217"/>
      <c r="T151" s="217"/>
      <c r="U151" s="217"/>
      <c r="V151" s="217"/>
      <c r="W151" s="217"/>
      <c r="X151" s="217"/>
      <c r="Y151" s="217"/>
      <c r="Z151" s="217"/>
      <c r="AA151" s="217"/>
      <c r="AB151" s="217"/>
      <c r="AC151" s="217"/>
      <c r="AD151" s="217"/>
      <c r="AE151" s="217"/>
      <c r="AF151" s="217"/>
      <c r="AG151" s="217"/>
      <c r="AJ151" s="221"/>
      <c r="AK151" s="221"/>
      <c r="AL151" s="217"/>
    </row>
    <row r="152" spans="1:38" ht="13" customHeight="1" x14ac:dyDescent="0.2">
      <c r="A152" s="173" t="s">
        <v>474</v>
      </c>
      <c r="B152" s="211" t="s">
        <v>47</v>
      </c>
      <c r="C152" s="211" t="s">
        <v>475</v>
      </c>
      <c r="D152" s="211" t="s">
        <v>476</v>
      </c>
      <c r="E152" s="211"/>
      <c r="F152" s="211" t="s">
        <v>477</v>
      </c>
      <c r="G152" s="211" t="s">
        <v>478</v>
      </c>
      <c r="H152" s="211" t="s">
        <v>47</v>
      </c>
      <c r="L152" s="212"/>
      <c r="M152" s="212"/>
      <c r="R152" s="217"/>
      <c r="S152" s="217"/>
      <c r="T152" s="217"/>
      <c r="U152" s="217"/>
      <c r="V152" s="217"/>
      <c r="W152" s="217"/>
      <c r="X152" s="217"/>
      <c r="Y152" s="217"/>
      <c r="Z152" s="217"/>
      <c r="AA152" s="217"/>
      <c r="AB152" s="217"/>
      <c r="AC152" s="217"/>
      <c r="AD152" s="217"/>
      <c r="AE152" s="217"/>
      <c r="AF152" s="217"/>
      <c r="AG152" s="217"/>
      <c r="AJ152" s="221"/>
      <c r="AK152" s="221"/>
      <c r="AL152" s="217"/>
    </row>
    <row r="153" spans="1:38" ht="13" customHeight="1" x14ac:dyDescent="0.2">
      <c r="A153" s="173" t="s">
        <v>47</v>
      </c>
      <c r="B153" s="211" t="s">
        <v>47</v>
      </c>
      <c r="C153" s="211" t="s">
        <v>355</v>
      </c>
      <c r="D153" s="211" t="s">
        <v>479</v>
      </c>
      <c r="E153" s="211"/>
      <c r="F153" s="211" t="s">
        <v>480</v>
      </c>
      <c r="G153" s="211" t="s">
        <v>306</v>
      </c>
      <c r="H153" s="211" t="s">
        <v>47</v>
      </c>
      <c r="L153" s="212"/>
      <c r="M153" s="212"/>
    </row>
    <row r="154" spans="1:38" ht="13" customHeight="1" x14ac:dyDescent="0.2">
      <c r="A154" s="173" t="s">
        <v>481</v>
      </c>
      <c r="B154" s="211" t="s">
        <v>47</v>
      </c>
      <c r="C154" s="211" t="s">
        <v>482</v>
      </c>
      <c r="D154" s="211" t="s">
        <v>483</v>
      </c>
      <c r="E154" s="211"/>
      <c r="F154" s="211" t="s">
        <v>484</v>
      </c>
      <c r="G154" s="211" t="s">
        <v>485</v>
      </c>
      <c r="H154" s="211" t="s">
        <v>47</v>
      </c>
      <c r="L154" s="212"/>
      <c r="M154" s="212"/>
    </row>
    <row r="155" spans="1:38" ht="13" customHeight="1" x14ac:dyDescent="0.2">
      <c r="A155" s="173" t="s">
        <v>47</v>
      </c>
      <c r="B155" s="211" t="s">
        <v>47</v>
      </c>
      <c r="C155" s="211" t="s">
        <v>486</v>
      </c>
      <c r="D155" s="211" t="s">
        <v>246</v>
      </c>
      <c r="E155" s="211"/>
      <c r="F155" s="211" t="s">
        <v>459</v>
      </c>
      <c r="G155" s="211" t="s">
        <v>487</v>
      </c>
      <c r="H155" s="211" t="s">
        <v>47</v>
      </c>
      <c r="L155" s="212"/>
      <c r="M155" s="212"/>
    </row>
    <row r="156" spans="1:38" ht="13" customHeight="1" x14ac:dyDescent="0.2">
      <c r="A156" s="173" t="s">
        <v>488</v>
      </c>
      <c r="B156" s="211" t="s">
        <v>47</v>
      </c>
      <c r="C156" s="211">
        <v>-0.55300000000000005</v>
      </c>
      <c r="D156" s="211">
        <v>-0.376</v>
      </c>
      <c r="E156" s="211"/>
      <c r="F156" s="211">
        <v>-0.34699999999999998</v>
      </c>
      <c r="G156" s="211" t="s">
        <v>489</v>
      </c>
      <c r="H156" s="211" t="s">
        <v>47</v>
      </c>
      <c r="L156" s="212"/>
      <c r="M156" s="212"/>
    </row>
    <row r="157" spans="1:38" ht="13" customHeight="1" x14ac:dyDescent="0.2">
      <c r="A157" s="173" t="s">
        <v>47</v>
      </c>
      <c r="B157" s="211" t="s">
        <v>47</v>
      </c>
      <c r="C157" s="211" t="s">
        <v>490</v>
      </c>
      <c r="D157" s="211" t="s">
        <v>491</v>
      </c>
      <c r="E157" s="211"/>
      <c r="F157" s="211" t="s">
        <v>254</v>
      </c>
      <c r="G157" s="211" t="s">
        <v>400</v>
      </c>
      <c r="H157" s="211" t="s">
        <v>47</v>
      </c>
      <c r="L157" s="212"/>
      <c r="M157" s="212"/>
    </row>
    <row r="158" spans="1:38" ht="13" customHeight="1" x14ac:dyDescent="0.2">
      <c r="A158" s="173" t="s">
        <v>492</v>
      </c>
      <c r="B158" s="211" t="s">
        <v>47</v>
      </c>
      <c r="C158" s="211">
        <v>-0.83899999999999997</v>
      </c>
      <c r="D158" s="211">
        <v>-0.67</v>
      </c>
      <c r="E158" s="211"/>
      <c r="F158" s="211">
        <v>-0.51300000000000001</v>
      </c>
      <c r="G158" s="211">
        <v>-0.32900000000000001</v>
      </c>
      <c r="H158" s="211" t="s">
        <v>47</v>
      </c>
      <c r="L158" s="212"/>
      <c r="M158" s="212"/>
    </row>
    <row r="159" spans="1:38" ht="13" customHeight="1" x14ac:dyDescent="0.2">
      <c r="A159" s="173" t="s">
        <v>47</v>
      </c>
      <c r="B159" s="211" t="s">
        <v>47</v>
      </c>
      <c r="C159" s="211" t="s">
        <v>493</v>
      </c>
      <c r="D159" s="211" t="s">
        <v>494</v>
      </c>
      <c r="E159" s="211"/>
      <c r="F159" s="211" t="s">
        <v>495</v>
      </c>
      <c r="G159" s="211" t="s">
        <v>229</v>
      </c>
      <c r="H159" s="211" t="s">
        <v>47</v>
      </c>
      <c r="L159" s="212"/>
      <c r="M159" s="212"/>
    </row>
    <row r="160" spans="1:38" ht="13" customHeight="1" x14ac:dyDescent="0.2">
      <c r="A160" s="173" t="s">
        <v>496</v>
      </c>
      <c r="B160" s="211" t="s">
        <v>47</v>
      </c>
      <c r="C160" s="211">
        <v>-0.95199999999999996</v>
      </c>
      <c r="D160" s="211">
        <v>-0.67</v>
      </c>
      <c r="E160" s="211"/>
      <c r="F160" s="211">
        <v>-0.39900000000000002</v>
      </c>
      <c r="G160" s="211" t="s">
        <v>497</v>
      </c>
      <c r="H160" s="211" t="s">
        <v>47</v>
      </c>
      <c r="L160" s="212"/>
      <c r="M160" s="212"/>
    </row>
    <row r="161" spans="1:13" ht="13" customHeight="1" x14ac:dyDescent="0.2">
      <c r="A161" s="173" t="s">
        <v>47</v>
      </c>
      <c r="B161" s="211" t="s">
        <v>47</v>
      </c>
      <c r="C161" s="211" t="s">
        <v>498</v>
      </c>
      <c r="D161" s="211" t="s">
        <v>499</v>
      </c>
      <c r="E161" s="211"/>
      <c r="F161" s="211" t="s">
        <v>340</v>
      </c>
      <c r="G161" s="211" t="s">
        <v>500</v>
      </c>
      <c r="H161" s="211" t="s">
        <v>47</v>
      </c>
      <c r="L161" s="212"/>
      <c r="M161" s="212"/>
    </row>
    <row r="162" spans="1:13" ht="13" customHeight="1" x14ac:dyDescent="0.2">
      <c r="A162" s="173" t="s">
        <v>501</v>
      </c>
      <c r="B162" s="211" t="s">
        <v>47</v>
      </c>
      <c r="C162" s="211">
        <v>-1.2989999999999999</v>
      </c>
      <c r="D162" s="211">
        <v>-0.99399999999999999</v>
      </c>
      <c r="E162" s="211"/>
      <c r="F162" s="211">
        <v>-0.51400000000000001</v>
      </c>
      <c r="G162" s="211">
        <v>-0.27400000000000002</v>
      </c>
      <c r="H162" s="211" t="s">
        <v>47</v>
      </c>
      <c r="L162" s="212"/>
      <c r="M162" s="212"/>
    </row>
    <row r="163" spans="1:13" ht="13" customHeight="1" x14ac:dyDescent="0.2">
      <c r="A163" s="173" t="s">
        <v>47</v>
      </c>
      <c r="B163" s="211" t="s">
        <v>47</v>
      </c>
      <c r="C163" s="211" t="s">
        <v>502</v>
      </c>
      <c r="D163" s="211" t="s">
        <v>503</v>
      </c>
      <c r="E163" s="211"/>
      <c r="F163" s="211" t="s">
        <v>340</v>
      </c>
      <c r="G163" s="211" t="s">
        <v>306</v>
      </c>
      <c r="H163" s="211" t="s">
        <v>47</v>
      </c>
      <c r="L163" s="212"/>
      <c r="M163" s="212"/>
    </row>
    <row r="164" spans="1:13" ht="13" customHeight="1" x14ac:dyDescent="0.2">
      <c r="A164" s="173" t="s">
        <v>504</v>
      </c>
      <c r="B164" s="211" t="s">
        <v>47</v>
      </c>
      <c r="C164" s="211">
        <v>-1.1479999999999999</v>
      </c>
      <c r="D164" s="211">
        <v>-0.81799999999999995</v>
      </c>
      <c r="E164" s="211"/>
      <c r="F164" s="211">
        <v>-0.63500000000000001</v>
      </c>
      <c r="G164" s="211">
        <v>-0.36399999999999999</v>
      </c>
      <c r="H164" s="211" t="s">
        <v>47</v>
      </c>
      <c r="L164" s="212"/>
      <c r="M164" s="212"/>
    </row>
    <row r="165" spans="1:13" ht="13" customHeight="1" x14ac:dyDescent="0.2">
      <c r="A165" s="173" t="s">
        <v>47</v>
      </c>
      <c r="B165" s="211" t="s">
        <v>47</v>
      </c>
      <c r="C165" s="211" t="s">
        <v>505</v>
      </c>
      <c r="D165" s="211" t="s">
        <v>506</v>
      </c>
      <c r="E165" s="211"/>
      <c r="F165" s="211" t="s">
        <v>246</v>
      </c>
      <c r="G165" s="211" t="s">
        <v>507</v>
      </c>
      <c r="H165" s="211" t="s">
        <v>47</v>
      </c>
      <c r="L165" s="212"/>
      <c r="M165" s="212"/>
    </row>
    <row r="166" spans="1:13" ht="13" customHeight="1" x14ac:dyDescent="0.2">
      <c r="A166" s="173" t="s">
        <v>508</v>
      </c>
      <c r="B166" s="211" t="s">
        <v>47</v>
      </c>
      <c r="C166" s="211">
        <v>-1.5920000000000001</v>
      </c>
      <c r="D166" s="211">
        <v>-1.1879999999999999</v>
      </c>
      <c r="E166" s="211"/>
      <c r="F166" s="211">
        <v>-0.72199999999999998</v>
      </c>
      <c r="G166" s="211">
        <v>-0.38600000000000001</v>
      </c>
      <c r="H166" s="211" t="s">
        <v>47</v>
      </c>
      <c r="L166" s="212"/>
      <c r="M166" s="212"/>
    </row>
    <row r="167" spans="1:13" ht="13" customHeight="1" x14ac:dyDescent="0.2">
      <c r="A167" s="173" t="s">
        <v>47</v>
      </c>
      <c r="B167" s="211" t="s">
        <v>47</v>
      </c>
      <c r="C167" s="211" t="s">
        <v>509</v>
      </c>
      <c r="D167" s="211" t="s">
        <v>510</v>
      </c>
      <c r="E167" s="211"/>
      <c r="F167" s="211" t="s">
        <v>499</v>
      </c>
      <c r="G167" s="211" t="s">
        <v>307</v>
      </c>
      <c r="H167" s="211" t="s">
        <v>47</v>
      </c>
      <c r="L167" s="212"/>
      <c r="M167" s="212"/>
    </row>
    <row r="168" spans="1:13" ht="13" customHeight="1" x14ac:dyDescent="0.2">
      <c r="A168" s="173" t="s">
        <v>511</v>
      </c>
      <c r="B168" s="211" t="s">
        <v>47</v>
      </c>
      <c r="C168" s="211">
        <v>-1.0940000000000001</v>
      </c>
      <c r="D168" s="211">
        <v>-0.73899999999999999</v>
      </c>
      <c r="E168" s="211"/>
      <c r="F168" s="211">
        <v>-0.54600000000000004</v>
      </c>
      <c r="G168" s="211">
        <v>-0.24199999999999999</v>
      </c>
      <c r="H168" s="211" t="s">
        <v>47</v>
      </c>
      <c r="L168" s="212"/>
      <c r="M168" s="212"/>
    </row>
    <row r="169" spans="1:13" ht="13" customHeight="1" x14ac:dyDescent="0.2">
      <c r="A169" s="173" t="s">
        <v>47</v>
      </c>
      <c r="B169" s="211" t="s">
        <v>47</v>
      </c>
      <c r="C169" s="211" t="s">
        <v>512</v>
      </c>
      <c r="D169" s="211" t="s">
        <v>513</v>
      </c>
      <c r="E169" s="211"/>
      <c r="F169" s="211" t="s">
        <v>307</v>
      </c>
      <c r="G169" s="211" t="s">
        <v>314</v>
      </c>
      <c r="H169" s="211" t="s">
        <v>47</v>
      </c>
      <c r="L169" s="212"/>
      <c r="M169" s="212"/>
    </row>
    <row r="170" spans="1:13" ht="13" customHeight="1" x14ac:dyDescent="0.2">
      <c r="A170" s="173" t="s">
        <v>514</v>
      </c>
      <c r="B170" s="211" t="s">
        <v>47</v>
      </c>
      <c r="C170" s="211">
        <v>-1.3759999999999999</v>
      </c>
      <c r="D170" s="211">
        <v>-0.95899999999999996</v>
      </c>
      <c r="E170" s="211"/>
      <c r="F170" s="211">
        <v>-0.61199999999999999</v>
      </c>
      <c r="G170" s="211">
        <v>-0.28399999999999997</v>
      </c>
      <c r="H170" s="211" t="s">
        <v>47</v>
      </c>
      <c r="L170" s="212"/>
      <c r="M170" s="212"/>
    </row>
    <row r="171" spans="1:13" ht="13" customHeight="1" x14ac:dyDescent="0.2">
      <c r="A171" s="173" t="s">
        <v>47</v>
      </c>
      <c r="B171" s="211" t="s">
        <v>47</v>
      </c>
      <c r="C171" s="211" t="s">
        <v>515</v>
      </c>
      <c r="D171" s="211" t="s">
        <v>516</v>
      </c>
      <c r="E171" s="211"/>
      <c r="F171" s="211" t="s">
        <v>517</v>
      </c>
      <c r="G171" s="211" t="s">
        <v>518</v>
      </c>
      <c r="H171" s="211" t="s">
        <v>47</v>
      </c>
      <c r="L171" s="212"/>
      <c r="M171" s="212"/>
    </row>
    <row r="172" spans="1:13" ht="13" customHeight="1" x14ac:dyDescent="0.2">
      <c r="A172" s="173" t="s">
        <v>519</v>
      </c>
      <c r="B172" s="211" t="s">
        <v>47</v>
      </c>
      <c r="C172" s="211">
        <v>-1.3180000000000001</v>
      </c>
      <c r="D172" s="211">
        <v>-0.94199999999999995</v>
      </c>
      <c r="E172" s="211"/>
      <c r="F172" s="211">
        <v>-0.58499999999999996</v>
      </c>
      <c r="G172" s="211">
        <v>-0.26400000000000001</v>
      </c>
      <c r="H172" s="211" t="s">
        <v>47</v>
      </c>
      <c r="L172" s="212"/>
      <c r="M172" s="212"/>
    </row>
    <row r="173" spans="1:13" ht="13" customHeight="1" x14ac:dyDescent="0.2">
      <c r="A173" s="173" t="s">
        <v>47</v>
      </c>
      <c r="B173" s="211" t="s">
        <v>47</v>
      </c>
      <c r="C173" s="211" t="s">
        <v>520</v>
      </c>
      <c r="D173" s="211" t="s">
        <v>521</v>
      </c>
      <c r="E173" s="211"/>
      <c r="F173" s="211" t="s">
        <v>522</v>
      </c>
      <c r="G173" s="211" t="s">
        <v>523</v>
      </c>
      <c r="H173" s="211" t="s">
        <v>47</v>
      </c>
      <c r="L173" s="212"/>
      <c r="M173" s="212"/>
    </row>
    <row r="174" spans="1:13" ht="13" customHeight="1" x14ac:dyDescent="0.2">
      <c r="A174" s="173" t="s">
        <v>524</v>
      </c>
      <c r="B174" s="211" t="s">
        <v>47</v>
      </c>
      <c r="C174" s="211">
        <v>-1.143</v>
      </c>
      <c r="D174" s="211">
        <v>-0.67600000000000005</v>
      </c>
      <c r="E174" s="211"/>
      <c r="F174" s="211">
        <v>-0.54</v>
      </c>
      <c r="G174" s="211">
        <v>-0.22500000000000001</v>
      </c>
      <c r="H174" s="211" t="s">
        <v>47</v>
      </c>
      <c r="L174" s="212"/>
      <c r="M174" s="212"/>
    </row>
    <row r="175" spans="1:13" ht="13" customHeight="1" x14ac:dyDescent="0.2">
      <c r="A175" s="173" t="s">
        <v>47</v>
      </c>
      <c r="B175" s="211" t="s">
        <v>47</v>
      </c>
      <c r="C175" s="211" t="s">
        <v>515</v>
      </c>
      <c r="D175" s="211" t="s">
        <v>486</v>
      </c>
      <c r="E175" s="211"/>
      <c r="F175" s="211" t="s">
        <v>525</v>
      </c>
      <c r="G175" s="211" t="s">
        <v>526</v>
      </c>
      <c r="H175" s="211" t="s">
        <v>47</v>
      </c>
      <c r="L175" s="212"/>
      <c r="M175" s="212"/>
    </row>
    <row r="176" spans="1:13" ht="13" customHeight="1" x14ac:dyDescent="0.2">
      <c r="A176" s="173" t="s">
        <v>527</v>
      </c>
      <c r="B176" s="211" t="s">
        <v>47</v>
      </c>
      <c r="C176" s="211">
        <v>-1.01</v>
      </c>
      <c r="D176" s="211">
        <v>-0.46300000000000002</v>
      </c>
      <c r="E176" s="211"/>
      <c r="F176" s="211">
        <v>-0.58899999999999997</v>
      </c>
      <c r="G176" s="211">
        <v>-0.27</v>
      </c>
      <c r="H176" s="211" t="s">
        <v>47</v>
      </c>
      <c r="L176" s="212"/>
      <c r="M176" s="212"/>
    </row>
    <row r="177" spans="1:13" ht="13" customHeight="1" x14ac:dyDescent="0.2">
      <c r="A177" s="173" t="s">
        <v>47</v>
      </c>
      <c r="B177" s="211" t="s">
        <v>47</v>
      </c>
      <c r="C177" s="211" t="s">
        <v>512</v>
      </c>
      <c r="D177" s="211" t="s">
        <v>528</v>
      </c>
      <c r="E177" s="211"/>
      <c r="F177" s="211" t="s">
        <v>529</v>
      </c>
      <c r="G177" s="211" t="s">
        <v>500</v>
      </c>
      <c r="H177" s="211" t="s">
        <v>47</v>
      </c>
      <c r="L177" s="212"/>
      <c r="M177" s="212"/>
    </row>
    <row r="178" spans="1:13" ht="13" customHeight="1" x14ac:dyDescent="0.2">
      <c r="A178" s="173" t="s">
        <v>530</v>
      </c>
      <c r="B178" s="211" t="s">
        <v>47</v>
      </c>
      <c r="C178" s="211">
        <v>-0.69899999999999995</v>
      </c>
      <c r="D178" s="211" t="s">
        <v>531</v>
      </c>
      <c r="E178" s="211"/>
      <c r="F178" s="211">
        <v>-0.44900000000000001</v>
      </c>
      <c r="G178" s="211" t="s">
        <v>532</v>
      </c>
      <c r="H178" s="211" t="s">
        <v>47</v>
      </c>
      <c r="L178" s="212"/>
      <c r="M178" s="212"/>
    </row>
    <row r="179" spans="1:13" ht="13" customHeight="1" x14ac:dyDescent="0.2">
      <c r="A179" s="173" t="s">
        <v>47</v>
      </c>
      <c r="B179" s="211" t="s">
        <v>47</v>
      </c>
      <c r="C179" s="211" t="s">
        <v>533</v>
      </c>
      <c r="D179" s="211" t="s">
        <v>534</v>
      </c>
      <c r="E179" s="211"/>
      <c r="F179" s="211" t="s">
        <v>365</v>
      </c>
      <c r="G179" s="211" t="s">
        <v>467</v>
      </c>
      <c r="H179" s="211" t="s">
        <v>47</v>
      </c>
      <c r="L179" s="212"/>
      <c r="M179" s="212"/>
    </row>
    <row r="180" spans="1:13" ht="13" customHeight="1" x14ac:dyDescent="0.2">
      <c r="A180" s="173" t="s">
        <v>535</v>
      </c>
      <c r="B180" s="211" t="s">
        <v>47</v>
      </c>
      <c r="C180" s="211">
        <v>-0.52300000000000002</v>
      </c>
      <c r="D180" s="211" t="s">
        <v>536</v>
      </c>
      <c r="E180" s="211"/>
      <c r="F180" s="211" t="s">
        <v>537</v>
      </c>
      <c r="G180" s="211" t="s">
        <v>538</v>
      </c>
      <c r="H180" s="211" t="s">
        <v>47</v>
      </c>
      <c r="L180" s="212"/>
      <c r="M180" s="212"/>
    </row>
    <row r="181" spans="1:13" ht="13" customHeight="1" x14ac:dyDescent="0.2">
      <c r="A181" s="173" t="s">
        <v>47</v>
      </c>
      <c r="B181" s="211" t="s">
        <v>47</v>
      </c>
      <c r="C181" s="211" t="s">
        <v>529</v>
      </c>
      <c r="D181" s="211" t="s">
        <v>539</v>
      </c>
      <c r="E181" s="211"/>
      <c r="F181" s="211" t="s">
        <v>432</v>
      </c>
      <c r="G181" s="211" t="s">
        <v>540</v>
      </c>
      <c r="H181" s="211" t="s">
        <v>47</v>
      </c>
      <c r="L181" s="212"/>
      <c r="M181" s="212"/>
    </row>
    <row r="182" spans="1:13" ht="13" customHeight="1" x14ac:dyDescent="0.2">
      <c r="A182" s="173" t="s">
        <v>541</v>
      </c>
      <c r="B182" s="211" t="s">
        <v>47</v>
      </c>
      <c r="C182" s="211" t="s">
        <v>413</v>
      </c>
      <c r="D182" s="211" t="s">
        <v>542</v>
      </c>
      <c r="E182" s="211"/>
      <c r="F182" s="211" t="s">
        <v>543</v>
      </c>
      <c r="G182" s="211" t="s">
        <v>544</v>
      </c>
      <c r="H182" s="211" t="s">
        <v>47</v>
      </c>
      <c r="L182" s="212"/>
      <c r="M182" s="212"/>
    </row>
    <row r="183" spans="1:13" ht="13" customHeight="1" x14ac:dyDescent="0.2">
      <c r="A183" s="173" t="s">
        <v>47</v>
      </c>
      <c r="B183" s="211" t="s">
        <v>47</v>
      </c>
      <c r="C183" s="211" t="s">
        <v>545</v>
      </c>
      <c r="D183" s="211" t="s">
        <v>546</v>
      </c>
      <c r="E183" s="211"/>
      <c r="F183" s="211" t="s">
        <v>340</v>
      </c>
      <c r="G183" s="211" t="s">
        <v>306</v>
      </c>
      <c r="H183" s="211" t="s">
        <v>47</v>
      </c>
      <c r="L183" s="212"/>
      <c r="M183" s="212"/>
    </row>
    <row r="184" spans="1:13" ht="13" customHeight="1" x14ac:dyDescent="0.2">
      <c r="A184" s="173" t="s">
        <v>547</v>
      </c>
      <c r="B184" s="211" t="s">
        <v>47</v>
      </c>
      <c r="C184" s="211">
        <v>-0.59299999999999997</v>
      </c>
      <c r="D184" s="211" t="s">
        <v>548</v>
      </c>
      <c r="E184" s="211"/>
      <c r="F184" s="211">
        <v>-0.35</v>
      </c>
      <c r="G184" s="211" t="s">
        <v>549</v>
      </c>
      <c r="H184" s="211" t="s">
        <v>47</v>
      </c>
      <c r="L184" s="212"/>
      <c r="M184" s="212"/>
    </row>
    <row r="185" spans="1:13" ht="13" customHeight="1" x14ac:dyDescent="0.2">
      <c r="A185" s="173" t="s">
        <v>47</v>
      </c>
      <c r="B185" s="211" t="s">
        <v>47</v>
      </c>
      <c r="C185" s="211" t="s">
        <v>550</v>
      </c>
      <c r="D185" s="211" t="s">
        <v>340</v>
      </c>
      <c r="E185" s="211"/>
      <c r="F185" s="211" t="s">
        <v>242</v>
      </c>
      <c r="G185" s="211" t="s">
        <v>406</v>
      </c>
      <c r="H185" s="211" t="s">
        <v>47</v>
      </c>
      <c r="L185" s="212"/>
      <c r="M185" s="212"/>
    </row>
    <row r="186" spans="1:13" ht="13" customHeight="1" x14ac:dyDescent="0.2">
      <c r="A186" s="173" t="s">
        <v>551</v>
      </c>
      <c r="B186" s="211" t="s">
        <v>47</v>
      </c>
      <c r="C186" s="211">
        <v>-0.70799999999999996</v>
      </c>
      <c r="D186" s="211">
        <v>-0.44600000000000001</v>
      </c>
      <c r="E186" s="211"/>
      <c r="F186" s="211">
        <v>-0.46400000000000002</v>
      </c>
      <c r="G186" s="211">
        <v>-0.26200000000000001</v>
      </c>
      <c r="H186" s="211" t="s">
        <v>47</v>
      </c>
      <c r="L186" s="212"/>
      <c r="M186" s="212"/>
    </row>
    <row r="187" spans="1:13" ht="13" customHeight="1" x14ac:dyDescent="0.2">
      <c r="A187" s="173" t="s">
        <v>47</v>
      </c>
      <c r="B187" s="211" t="s">
        <v>47</v>
      </c>
      <c r="C187" s="211" t="s">
        <v>552</v>
      </c>
      <c r="D187" s="211" t="s">
        <v>553</v>
      </c>
      <c r="E187" s="211"/>
      <c r="F187" s="211" t="s">
        <v>534</v>
      </c>
      <c r="G187" s="211" t="s">
        <v>554</v>
      </c>
      <c r="H187" s="211" t="s">
        <v>47</v>
      </c>
      <c r="L187" s="212"/>
      <c r="M187" s="212"/>
    </row>
    <row r="188" spans="1:13" ht="13" customHeight="1" x14ac:dyDescent="0.2">
      <c r="A188" s="173" t="s">
        <v>555</v>
      </c>
      <c r="B188" s="211" t="s">
        <v>47</v>
      </c>
      <c r="C188" s="211">
        <v>-0.46100000000000002</v>
      </c>
      <c r="D188" s="211" t="s">
        <v>556</v>
      </c>
      <c r="E188" s="211"/>
      <c r="F188" s="211" t="s">
        <v>47</v>
      </c>
      <c r="G188" s="211" t="s">
        <v>47</v>
      </c>
      <c r="H188" s="211" t="s">
        <v>47</v>
      </c>
      <c r="L188" s="212"/>
      <c r="M188" s="212"/>
    </row>
    <row r="189" spans="1:13" ht="13" customHeight="1" x14ac:dyDescent="0.2">
      <c r="A189" s="173" t="s">
        <v>47</v>
      </c>
      <c r="B189" s="211" t="s">
        <v>47</v>
      </c>
      <c r="C189" s="211" t="s">
        <v>539</v>
      </c>
      <c r="D189" s="211" t="s">
        <v>557</v>
      </c>
      <c r="E189" s="211"/>
      <c r="F189" s="211" t="s">
        <v>47</v>
      </c>
      <c r="G189" s="211" t="s">
        <v>47</v>
      </c>
      <c r="H189" s="211" t="s">
        <v>47</v>
      </c>
      <c r="L189" s="212"/>
      <c r="M189" s="212"/>
    </row>
    <row r="190" spans="1:13" ht="13" customHeight="1" x14ac:dyDescent="0.2">
      <c r="A190" s="173" t="s">
        <v>558</v>
      </c>
      <c r="B190" s="211" t="s">
        <v>47</v>
      </c>
      <c r="C190" s="211">
        <v>-0.42399999999999999</v>
      </c>
      <c r="D190" s="211" t="s">
        <v>559</v>
      </c>
      <c r="E190" s="211"/>
      <c r="F190" s="211" t="s">
        <v>47</v>
      </c>
      <c r="G190" s="211" t="s">
        <v>47</v>
      </c>
      <c r="H190" s="211" t="s">
        <v>47</v>
      </c>
      <c r="L190" s="212"/>
      <c r="M190" s="212"/>
    </row>
    <row r="191" spans="1:13" ht="13" customHeight="1" x14ac:dyDescent="0.2">
      <c r="A191" s="173" t="s">
        <v>47</v>
      </c>
      <c r="B191" s="211" t="s">
        <v>47</v>
      </c>
      <c r="C191" s="211" t="s">
        <v>560</v>
      </c>
      <c r="D191" s="211" t="s">
        <v>561</v>
      </c>
      <c r="E191" s="211"/>
      <c r="F191" s="211" t="s">
        <v>47</v>
      </c>
      <c r="G191" s="211" t="s">
        <v>47</v>
      </c>
      <c r="H191" s="211" t="s">
        <v>47</v>
      </c>
      <c r="L191" s="212"/>
      <c r="M191" s="212"/>
    </row>
    <row r="192" spans="1:13" ht="13" customHeight="1" x14ac:dyDescent="0.2">
      <c r="A192" s="173" t="s">
        <v>562</v>
      </c>
      <c r="B192" s="211" t="s">
        <v>47</v>
      </c>
      <c r="C192" s="211">
        <v>-0.377</v>
      </c>
      <c r="D192" s="211" t="s">
        <v>563</v>
      </c>
      <c r="E192" s="211"/>
      <c r="F192" s="211" t="s">
        <v>47</v>
      </c>
      <c r="G192" s="211" t="s">
        <v>47</v>
      </c>
      <c r="H192" s="211" t="s">
        <v>47</v>
      </c>
      <c r="L192" s="212"/>
      <c r="M192" s="212"/>
    </row>
    <row r="193" spans="1:13" ht="13" customHeight="1" x14ac:dyDescent="0.2">
      <c r="A193" s="173" t="s">
        <v>47</v>
      </c>
      <c r="B193" s="211" t="s">
        <v>47</v>
      </c>
      <c r="C193" s="211" t="s">
        <v>564</v>
      </c>
      <c r="D193" s="211" t="s">
        <v>565</v>
      </c>
      <c r="E193" s="211"/>
      <c r="F193" s="211" t="s">
        <v>47</v>
      </c>
      <c r="G193" s="211" t="s">
        <v>47</v>
      </c>
      <c r="H193" s="211" t="s">
        <v>47</v>
      </c>
      <c r="L193" s="212"/>
      <c r="M193" s="212"/>
    </row>
    <row r="194" spans="1:13" ht="13" customHeight="1" x14ac:dyDescent="0.2">
      <c r="A194" s="173" t="s">
        <v>566</v>
      </c>
      <c r="B194" s="211" t="s">
        <v>47</v>
      </c>
      <c r="C194" s="211" t="s">
        <v>567</v>
      </c>
      <c r="D194" s="211" t="s">
        <v>568</v>
      </c>
      <c r="E194" s="211"/>
      <c r="F194" s="211" t="s">
        <v>47</v>
      </c>
      <c r="G194" s="211" t="s">
        <v>47</v>
      </c>
      <c r="H194" s="211" t="s">
        <v>47</v>
      </c>
      <c r="L194" s="212"/>
      <c r="M194" s="212"/>
    </row>
    <row r="195" spans="1:13" ht="13" customHeight="1" x14ac:dyDescent="0.2">
      <c r="A195" s="173" t="s">
        <v>47</v>
      </c>
      <c r="B195" s="211" t="s">
        <v>47</v>
      </c>
      <c r="C195" s="211" t="s">
        <v>569</v>
      </c>
      <c r="D195" s="211" t="s">
        <v>570</v>
      </c>
      <c r="E195" s="211"/>
      <c r="F195" s="211" t="s">
        <v>47</v>
      </c>
      <c r="G195" s="211" t="s">
        <v>47</v>
      </c>
      <c r="H195" s="211" t="s">
        <v>47</v>
      </c>
      <c r="L195" s="212"/>
      <c r="M195" s="212"/>
    </row>
    <row r="196" spans="1:13" ht="13" customHeight="1" x14ac:dyDescent="0.2">
      <c r="A196" s="173" t="s">
        <v>571</v>
      </c>
      <c r="B196" s="211" t="s">
        <v>47</v>
      </c>
      <c r="C196" s="211" t="s">
        <v>572</v>
      </c>
      <c r="D196" s="211" t="s">
        <v>573</v>
      </c>
      <c r="E196" s="211"/>
      <c r="F196" s="211" t="s">
        <v>47</v>
      </c>
      <c r="G196" s="211" t="s">
        <v>47</v>
      </c>
      <c r="H196" s="211" t="s">
        <v>47</v>
      </c>
      <c r="L196" s="212"/>
      <c r="M196" s="212"/>
    </row>
    <row r="197" spans="1:13" ht="13" customHeight="1" x14ac:dyDescent="0.2">
      <c r="A197" s="173" t="s">
        <v>47</v>
      </c>
      <c r="B197" s="211" t="s">
        <v>47</v>
      </c>
      <c r="C197" s="211" t="s">
        <v>322</v>
      </c>
      <c r="D197" s="211" t="s">
        <v>574</v>
      </c>
      <c r="E197" s="211"/>
      <c r="F197" s="211" t="s">
        <v>47</v>
      </c>
      <c r="G197" s="211" t="s">
        <v>47</v>
      </c>
      <c r="H197" s="211" t="s">
        <v>47</v>
      </c>
      <c r="L197" s="212"/>
      <c r="M197" s="212"/>
    </row>
    <row r="198" spans="1:13" ht="13" customHeight="1" x14ac:dyDescent="0.2">
      <c r="A198" s="173" t="s">
        <v>575</v>
      </c>
      <c r="B198" s="211" t="s">
        <v>47</v>
      </c>
      <c r="C198" s="211" t="s">
        <v>576</v>
      </c>
      <c r="D198" s="211" t="s">
        <v>577</v>
      </c>
      <c r="E198" s="211"/>
      <c r="F198" s="211" t="s">
        <v>47</v>
      </c>
      <c r="G198" s="211" t="s">
        <v>47</v>
      </c>
      <c r="H198" s="211" t="s">
        <v>47</v>
      </c>
      <c r="L198" s="212"/>
      <c r="M198" s="212"/>
    </row>
    <row r="199" spans="1:13" ht="13" customHeight="1" x14ac:dyDescent="0.2">
      <c r="A199" s="173" t="s">
        <v>47</v>
      </c>
      <c r="B199" s="211" t="s">
        <v>47</v>
      </c>
      <c r="C199" s="211" t="s">
        <v>391</v>
      </c>
      <c r="D199" s="211" t="s">
        <v>578</v>
      </c>
      <c r="E199" s="211"/>
      <c r="F199" s="211" t="s">
        <v>47</v>
      </c>
      <c r="G199" s="211" t="s">
        <v>47</v>
      </c>
      <c r="H199" s="211" t="s">
        <v>47</v>
      </c>
      <c r="L199" s="212"/>
      <c r="M199" s="212"/>
    </row>
    <row r="200" spans="1:13" ht="13" customHeight="1" x14ac:dyDescent="0.2">
      <c r="A200" s="173" t="s">
        <v>579</v>
      </c>
      <c r="B200" s="211" t="s">
        <v>47</v>
      </c>
      <c r="C200" s="211" t="s">
        <v>580</v>
      </c>
      <c r="D200" s="211" t="s">
        <v>581</v>
      </c>
      <c r="E200" s="211"/>
      <c r="F200" s="211" t="s">
        <v>47</v>
      </c>
      <c r="G200" s="211" t="s">
        <v>47</v>
      </c>
      <c r="H200" s="211" t="s">
        <v>47</v>
      </c>
      <c r="L200" s="212"/>
      <c r="M200" s="212"/>
    </row>
    <row r="201" spans="1:13" ht="13" customHeight="1" x14ac:dyDescent="0.2">
      <c r="A201" s="173" t="s">
        <v>47</v>
      </c>
      <c r="B201" s="211" t="s">
        <v>47</v>
      </c>
      <c r="C201" s="211" t="s">
        <v>328</v>
      </c>
      <c r="D201" s="211" t="s">
        <v>582</v>
      </c>
      <c r="E201" s="211"/>
      <c r="F201" s="211" t="s">
        <v>47</v>
      </c>
      <c r="G201" s="211" t="s">
        <v>47</v>
      </c>
      <c r="H201" s="211" t="s">
        <v>47</v>
      </c>
      <c r="L201" s="212"/>
      <c r="M201" s="212"/>
    </row>
    <row r="202" spans="1:13" ht="13" customHeight="1" x14ac:dyDescent="0.2">
      <c r="A202" s="173" t="s">
        <v>583</v>
      </c>
      <c r="B202" s="211" t="s">
        <v>47</v>
      </c>
      <c r="C202" s="211" t="s">
        <v>584</v>
      </c>
      <c r="D202" s="211" t="s">
        <v>585</v>
      </c>
      <c r="E202" s="211"/>
      <c r="F202" s="211" t="s">
        <v>47</v>
      </c>
      <c r="G202" s="211" t="s">
        <v>47</v>
      </c>
      <c r="H202" s="211" t="s">
        <v>47</v>
      </c>
      <c r="L202" s="212"/>
      <c r="M202" s="212"/>
    </row>
    <row r="203" spans="1:13" ht="13" customHeight="1" x14ac:dyDescent="0.2">
      <c r="A203" s="173" t="s">
        <v>47</v>
      </c>
      <c r="B203" s="211" t="s">
        <v>47</v>
      </c>
      <c r="C203" s="211" t="s">
        <v>586</v>
      </c>
      <c r="D203" s="211" t="s">
        <v>587</v>
      </c>
      <c r="E203" s="211"/>
      <c r="F203" s="211" t="s">
        <v>47</v>
      </c>
      <c r="G203" s="211" t="s">
        <v>47</v>
      </c>
      <c r="H203" s="211" t="s">
        <v>47</v>
      </c>
      <c r="L203" s="212"/>
      <c r="M203" s="212"/>
    </row>
    <row r="204" spans="1:13" ht="13" customHeight="1" x14ac:dyDescent="0.2">
      <c r="A204" s="173" t="s">
        <v>588</v>
      </c>
      <c r="B204" s="211" t="s">
        <v>47</v>
      </c>
      <c r="C204" s="211" t="s">
        <v>589</v>
      </c>
      <c r="D204" s="211" t="s">
        <v>590</v>
      </c>
      <c r="E204" s="211"/>
      <c r="F204" s="211" t="s">
        <v>47</v>
      </c>
      <c r="G204" s="211" t="s">
        <v>47</v>
      </c>
      <c r="H204" s="211" t="s">
        <v>47</v>
      </c>
      <c r="L204" s="212"/>
      <c r="M204" s="212"/>
    </row>
    <row r="205" spans="1:13" ht="13" customHeight="1" x14ac:dyDescent="0.2">
      <c r="A205" s="173" t="s">
        <v>47</v>
      </c>
      <c r="B205" s="211" t="s">
        <v>47</v>
      </c>
      <c r="C205" s="211" t="s">
        <v>317</v>
      </c>
      <c r="D205" s="211" t="s">
        <v>578</v>
      </c>
      <c r="E205" s="211"/>
      <c r="F205" s="211" t="s">
        <v>47</v>
      </c>
      <c r="G205" s="211" t="s">
        <v>47</v>
      </c>
      <c r="H205" s="211" t="s">
        <v>47</v>
      </c>
      <c r="L205" s="212"/>
      <c r="M205" s="212"/>
    </row>
    <row r="206" spans="1:13" ht="13" customHeight="1" x14ac:dyDescent="0.2">
      <c r="A206" s="173" t="s">
        <v>591</v>
      </c>
      <c r="B206" s="211" t="s">
        <v>47</v>
      </c>
      <c r="C206" s="211" t="s">
        <v>592</v>
      </c>
      <c r="D206" s="211" t="s">
        <v>593</v>
      </c>
      <c r="E206" s="211"/>
      <c r="F206" s="211" t="s">
        <v>47</v>
      </c>
      <c r="G206" s="211" t="s">
        <v>47</v>
      </c>
      <c r="H206" s="211" t="s">
        <v>47</v>
      </c>
      <c r="L206" s="212"/>
      <c r="M206" s="212"/>
    </row>
    <row r="207" spans="1:13" ht="13" customHeight="1" x14ac:dyDescent="0.2">
      <c r="A207" s="173" t="s">
        <v>47</v>
      </c>
      <c r="B207" s="211" t="s">
        <v>47</v>
      </c>
      <c r="C207" s="211" t="s">
        <v>594</v>
      </c>
      <c r="D207" s="211" t="s">
        <v>595</v>
      </c>
      <c r="E207" s="211"/>
      <c r="F207" s="211" t="s">
        <v>47</v>
      </c>
      <c r="G207" s="211" t="s">
        <v>47</v>
      </c>
      <c r="H207" s="211" t="s">
        <v>47</v>
      </c>
      <c r="L207" s="212"/>
      <c r="M207" s="212"/>
    </row>
    <row r="208" spans="1:13" ht="13" customHeight="1" x14ac:dyDescent="0.2">
      <c r="A208" s="173" t="s">
        <v>596</v>
      </c>
      <c r="B208" s="211" t="s">
        <v>47</v>
      </c>
      <c r="C208" s="211" t="s">
        <v>597</v>
      </c>
      <c r="D208" s="211" t="s">
        <v>598</v>
      </c>
      <c r="E208" s="211"/>
      <c r="F208" s="211" t="s">
        <v>47</v>
      </c>
      <c r="G208" s="211" t="s">
        <v>47</v>
      </c>
      <c r="H208" s="211" t="s">
        <v>47</v>
      </c>
      <c r="L208" s="212"/>
      <c r="M208" s="212"/>
    </row>
    <row r="209" spans="1:13" ht="13" customHeight="1" x14ac:dyDescent="0.2">
      <c r="A209" s="173" t="s">
        <v>47</v>
      </c>
      <c r="B209" s="211" t="s">
        <v>47</v>
      </c>
      <c r="C209" s="211" t="s">
        <v>599</v>
      </c>
      <c r="D209" s="211" t="s">
        <v>600</v>
      </c>
      <c r="E209" s="211"/>
      <c r="F209" s="211" t="s">
        <v>47</v>
      </c>
      <c r="G209" s="211" t="s">
        <v>47</v>
      </c>
      <c r="H209" s="211" t="s">
        <v>47</v>
      </c>
      <c r="L209" s="212"/>
      <c r="M209" s="212"/>
    </row>
    <row r="210" spans="1:13" ht="13" customHeight="1" x14ac:dyDescent="0.2">
      <c r="A210" s="173" t="s">
        <v>601</v>
      </c>
      <c r="B210" s="211" t="s">
        <v>47</v>
      </c>
      <c r="C210" s="211" t="s">
        <v>602</v>
      </c>
      <c r="D210" s="211" t="s">
        <v>603</v>
      </c>
      <c r="E210" s="211"/>
      <c r="F210" s="211" t="s">
        <v>604</v>
      </c>
      <c r="G210" s="211" t="s">
        <v>47</v>
      </c>
      <c r="H210" s="211" t="s">
        <v>47</v>
      </c>
      <c r="L210" s="212"/>
      <c r="M210" s="212"/>
    </row>
    <row r="211" spans="1:13" ht="13" customHeight="1" x14ac:dyDescent="0.2">
      <c r="A211" s="173" t="s">
        <v>47</v>
      </c>
      <c r="B211" s="211" t="s">
        <v>47</v>
      </c>
      <c r="C211" s="211" t="s">
        <v>605</v>
      </c>
      <c r="D211" s="211" t="s">
        <v>600</v>
      </c>
      <c r="E211" s="211"/>
      <c r="F211" s="211" t="s">
        <v>606</v>
      </c>
      <c r="G211" s="211" t="s">
        <v>47</v>
      </c>
      <c r="H211" s="211" t="s">
        <v>47</v>
      </c>
      <c r="L211" s="212"/>
      <c r="M211" s="212"/>
    </row>
    <row r="212" spans="1:13" ht="13" customHeight="1" x14ac:dyDescent="0.2">
      <c r="A212" s="173" t="s">
        <v>607</v>
      </c>
      <c r="B212" s="211" t="s">
        <v>47</v>
      </c>
      <c r="C212" s="211" t="s">
        <v>275</v>
      </c>
      <c r="D212" s="211" t="s">
        <v>47</v>
      </c>
      <c r="E212" s="211"/>
      <c r="F212" s="211" t="s">
        <v>275</v>
      </c>
      <c r="G212" s="211" t="s">
        <v>47</v>
      </c>
      <c r="H212" s="211" t="s">
        <v>47</v>
      </c>
      <c r="L212" s="212"/>
      <c r="M212" s="212"/>
    </row>
    <row r="213" spans="1:13" ht="13" customHeight="1" x14ac:dyDescent="0.2">
      <c r="A213" s="173" t="s">
        <v>47</v>
      </c>
      <c r="B213" s="211" t="s">
        <v>47</v>
      </c>
      <c r="C213" s="211" t="s">
        <v>276</v>
      </c>
      <c r="D213" s="211" t="s">
        <v>47</v>
      </c>
      <c r="E213" s="211"/>
      <c r="F213" s="211" t="s">
        <v>276</v>
      </c>
      <c r="G213" s="211" t="s">
        <v>47</v>
      </c>
      <c r="H213" s="211" t="s">
        <v>47</v>
      </c>
      <c r="L213" s="212"/>
      <c r="M213" s="212"/>
    </row>
    <row r="214" spans="1:13" ht="13" customHeight="1" x14ac:dyDescent="0.2">
      <c r="A214" s="173" t="s">
        <v>608</v>
      </c>
      <c r="B214" s="211" t="s">
        <v>47</v>
      </c>
      <c r="C214" s="211" t="s">
        <v>609</v>
      </c>
      <c r="D214" s="211" t="s">
        <v>559</v>
      </c>
      <c r="E214" s="211"/>
      <c r="F214" s="211" t="s">
        <v>610</v>
      </c>
      <c r="G214" s="211" t="s">
        <v>332</v>
      </c>
      <c r="H214" s="211" t="s">
        <v>47</v>
      </c>
      <c r="L214" s="212"/>
      <c r="M214" s="212"/>
    </row>
    <row r="215" spans="1:13" ht="13" customHeight="1" x14ac:dyDescent="0.2">
      <c r="A215" s="173" t="s">
        <v>47</v>
      </c>
      <c r="B215" s="211" t="s">
        <v>47</v>
      </c>
      <c r="C215" s="211" t="s">
        <v>611</v>
      </c>
      <c r="D215" s="211" t="s">
        <v>587</v>
      </c>
      <c r="E215" s="211"/>
      <c r="F215" s="211" t="s">
        <v>612</v>
      </c>
      <c r="G215" s="211" t="s">
        <v>613</v>
      </c>
      <c r="H215" s="211" t="s">
        <v>47</v>
      </c>
      <c r="L215" s="212"/>
      <c r="M215" s="212"/>
    </row>
    <row r="216" spans="1:13" ht="13" customHeight="1" x14ac:dyDescent="0.2">
      <c r="A216" s="173" t="s">
        <v>614</v>
      </c>
      <c r="B216" s="211" t="s">
        <v>47</v>
      </c>
      <c r="C216" s="211" t="s">
        <v>615</v>
      </c>
      <c r="D216" s="211" t="s">
        <v>616</v>
      </c>
      <c r="E216" s="211"/>
      <c r="F216" s="211">
        <v>-0.20100000000000001</v>
      </c>
      <c r="G216" s="211" t="s">
        <v>617</v>
      </c>
      <c r="H216" s="211" t="s">
        <v>47</v>
      </c>
      <c r="L216" s="212"/>
      <c r="M216" s="212"/>
    </row>
    <row r="217" spans="1:13" ht="13" customHeight="1" x14ac:dyDescent="0.2">
      <c r="A217" s="173" t="s">
        <v>47</v>
      </c>
      <c r="B217" s="211" t="s">
        <v>47</v>
      </c>
      <c r="C217" s="211" t="s">
        <v>406</v>
      </c>
      <c r="D217" s="211" t="s">
        <v>595</v>
      </c>
      <c r="E217" s="211"/>
      <c r="F217" s="211" t="s">
        <v>618</v>
      </c>
      <c r="G217" s="211" t="s">
        <v>619</v>
      </c>
      <c r="H217" s="211" t="s">
        <v>47</v>
      </c>
      <c r="L217" s="212"/>
      <c r="M217" s="212"/>
    </row>
    <row r="218" spans="1:13" ht="13" customHeight="1" x14ac:dyDescent="0.2">
      <c r="A218" s="173" t="s">
        <v>620</v>
      </c>
      <c r="B218" s="211" t="s">
        <v>47</v>
      </c>
      <c r="C218" s="211">
        <v>-0.17499999999999999</v>
      </c>
      <c r="D218" s="211" t="s">
        <v>621</v>
      </c>
      <c r="E218" s="211"/>
      <c r="F218" s="211">
        <v>-0.188</v>
      </c>
      <c r="G218" s="211" t="s">
        <v>326</v>
      </c>
      <c r="H218" s="211" t="s">
        <v>47</v>
      </c>
      <c r="L218" s="212"/>
      <c r="M218" s="212"/>
    </row>
    <row r="219" spans="1:13" ht="13" customHeight="1" x14ac:dyDescent="0.2">
      <c r="A219" s="173" t="s">
        <v>47</v>
      </c>
      <c r="B219" s="211" t="s">
        <v>47</v>
      </c>
      <c r="C219" s="211" t="s">
        <v>321</v>
      </c>
      <c r="D219" s="211" t="s">
        <v>574</v>
      </c>
      <c r="E219" s="211"/>
      <c r="F219" s="211" t="s">
        <v>373</v>
      </c>
      <c r="G219" s="211" t="s">
        <v>622</v>
      </c>
      <c r="H219" s="211" t="s">
        <v>47</v>
      </c>
      <c r="L219" s="212"/>
      <c r="M219" s="212"/>
    </row>
    <row r="220" spans="1:13" ht="13" customHeight="1" x14ac:dyDescent="0.2">
      <c r="A220" s="173" t="s">
        <v>623</v>
      </c>
      <c r="B220" s="211" t="s">
        <v>47</v>
      </c>
      <c r="C220" s="211" t="s">
        <v>624</v>
      </c>
      <c r="D220" s="211" t="s">
        <v>603</v>
      </c>
      <c r="E220" s="211"/>
      <c r="F220" s="211">
        <v>-0.224</v>
      </c>
      <c r="G220" s="211" t="s">
        <v>625</v>
      </c>
      <c r="H220" s="211" t="s">
        <v>47</v>
      </c>
      <c r="L220" s="212"/>
      <c r="M220" s="212"/>
    </row>
    <row r="221" spans="1:13" ht="13" customHeight="1" x14ac:dyDescent="0.2">
      <c r="A221" s="173" t="s">
        <v>47</v>
      </c>
      <c r="B221" s="211" t="s">
        <v>47</v>
      </c>
      <c r="C221" s="211" t="s">
        <v>626</v>
      </c>
      <c r="D221" s="211" t="s">
        <v>627</v>
      </c>
      <c r="E221" s="211"/>
      <c r="F221" s="211" t="s">
        <v>628</v>
      </c>
      <c r="G221" s="211" t="s">
        <v>629</v>
      </c>
      <c r="H221" s="211" t="s">
        <v>47</v>
      </c>
      <c r="L221" s="212"/>
      <c r="M221" s="212"/>
    </row>
    <row r="222" spans="1:13" ht="13" customHeight="1" x14ac:dyDescent="0.2">
      <c r="A222" s="173" t="s">
        <v>630</v>
      </c>
      <c r="B222" s="211" t="s">
        <v>47</v>
      </c>
      <c r="C222" s="211" t="s">
        <v>631</v>
      </c>
      <c r="D222" s="211" t="s">
        <v>632</v>
      </c>
      <c r="E222" s="211"/>
      <c r="F222" s="211">
        <v>-0.28100000000000003</v>
      </c>
      <c r="G222" s="211" t="s">
        <v>633</v>
      </c>
      <c r="H222" s="211" t="s">
        <v>47</v>
      </c>
      <c r="L222" s="212"/>
      <c r="M222" s="212"/>
    </row>
    <row r="223" spans="1:13" ht="13" customHeight="1" x14ac:dyDescent="0.2">
      <c r="A223" s="173" t="s">
        <v>47</v>
      </c>
      <c r="B223" s="211" t="s">
        <v>47</v>
      </c>
      <c r="C223" s="211" t="s">
        <v>634</v>
      </c>
      <c r="D223" s="211" t="s">
        <v>635</v>
      </c>
      <c r="E223" s="211"/>
      <c r="F223" s="211" t="s">
        <v>487</v>
      </c>
      <c r="G223" s="211" t="s">
        <v>582</v>
      </c>
      <c r="H223" s="211" t="s">
        <v>47</v>
      </c>
      <c r="L223" s="212"/>
      <c r="M223" s="212"/>
    </row>
    <row r="224" spans="1:13" ht="13" customHeight="1" x14ac:dyDescent="0.2">
      <c r="A224" s="173" t="s">
        <v>636</v>
      </c>
      <c r="B224" s="211" t="s">
        <v>47</v>
      </c>
      <c r="C224" s="211" t="s">
        <v>637</v>
      </c>
      <c r="D224" s="211" t="s">
        <v>563</v>
      </c>
      <c r="E224" s="211"/>
      <c r="F224" s="211" t="s">
        <v>476</v>
      </c>
      <c r="G224" s="211" t="s">
        <v>638</v>
      </c>
      <c r="H224" s="211" t="s">
        <v>47</v>
      </c>
      <c r="L224" s="212"/>
      <c r="M224" s="212"/>
    </row>
    <row r="225" spans="1:13" ht="13" customHeight="1" x14ac:dyDescent="0.2">
      <c r="A225" s="173" t="s">
        <v>47</v>
      </c>
      <c r="B225" s="211" t="s">
        <v>47</v>
      </c>
      <c r="C225" s="211" t="s">
        <v>390</v>
      </c>
      <c r="D225" s="211" t="s">
        <v>639</v>
      </c>
      <c r="E225" s="211"/>
      <c r="F225" s="211" t="s">
        <v>540</v>
      </c>
      <c r="G225" s="211" t="s">
        <v>570</v>
      </c>
      <c r="H225" s="211" t="s">
        <v>47</v>
      </c>
      <c r="L225" s="212"/>
      <c r="M225" s="212"/>
    </row>
    <row r="226" spans="1:13" ht="13" customHeight="1" x14ac:dyDescent="0.2">
      <c r="A226" s="173" t="s">
        <v>640</v>
      </c>
      <c r="B226" s="211" t="s">
        <v>47</v>
      </c>
      <c r="C226" s="211" t="s">
        <v>641</v>
      </c>
      <c r="D226" s="211" t="s">
        <v>642</v>
      </c>
      <c r="E226" s="211"/>
      <c r="F226" s="211" t="s">
        <v>643</v>
      </c>
      <c r="G226" s="211" t="s">
        <v>644</v>
      </c>
      <c r="H226" s="211" t="s">
        <v>47</v>
      </c>
      <c r="L226" s="212"/>
      <c r="M226" s="212"/>
    </row>
    <row r="227" spans="1:13" ht="13" customHeight="1" x14ac:dyDescent="0.2">
      <c r="A227" s="173" t="s">
        <v>47</v>
      </c>
      <c r="B227" s="211" t="s">
        <v>47</v>
      </c>
      <c r="C227" s="211" t="s">
        <v>495</v>
      </c>
      <c r="D227" s="211" t="s">
        <v>645</v>
      </c>
      <c r="E227" s="211"/>
      <c r="F227" s="211" t="s">
        <v>444</v>
      </c>
      <c r="G227" s="211" t="s">
        <v>646</v>
      </c>
      <c r="H227" s="211" t="s">
        <v>47</v>
      </c>
      <c r="L227" s="212"/>
      <c r="M227" s="212"/>
    </row>
    <row r="228" spans="1:13" ht="13" customHeight="1" x14ac:dyDescent="0.2">
      <c r="A228" s="173" t="s">
        <v>647</v>
      </c>
      <c r="B228" s="211" t="s">
        <v>47</v>
      </c>
      <c r="C228" s="211" t="s">
        <v>648</v>
      </c>
      <c r="D228" s="211" t="s">
        <v>649</v>
      </c>
      <c r="E228" s="211"/>
      <c r="F228" s="211" t="s">
        <v>650</v>
      </c>
      <c r="G228" s="211" t="s">
        <v>651</v>
      </c>
      <c r="H228" s="211" t="s">
        <v>47</v>
      </c>
      <c r="L228" s="212"/>
      <c r="M228" s="212"/>
    </row>
    <row r="229" spans="1:13" ht="13" customHeight="1" x14ac:dyDescent="0.2">
      <c r="A229" s="173" t="s">
        <v>47</v>
      </c>
      <c r="B229" s="211" t="s">
        <v>47</v>
      </c>
      <c r="C229" s="211" t="s">
        <v>410</v>
      </c>
      <c r="D229" s="211" t="s">
        <v>652</v>
      </c>
      <c r="E229" s="211"/>
      <c r="F229" s="211" t="s">
        <v>564</v>
      </c>
      <c r="G229" s="211" t="s">
        <v>570</v>
      </c>
      <c r="H229" s="211" t="s">
        <v>47</v>
      </c>
      <c r="L229" s="212"/>
      <c r="M229" s="212"/>
    </row>
    <row r="230" spans="1:13" ht="13" customHeight="1" x14ac:dyDescent="0.2">
      <c r="A230" s="173" t="s">
        <v>653</v>
      </c>
      <c r="B230" s="211" t="s">
        <v>47</v>
      </c>
      <c r="C230" s="211">
        <v>-0.45100000000000001</v>
      </c>
      <c r="D230" s="211" t="s">
        <v>654</v>
      </c>
      <c r="E230" s="211"/>
      <c r="F230" s="211">
        <v>-0.38500000000000001</v>
      </c>
      <c r="G230" s="211" t="s">
        <v>655</v>
      </c>
      <c r="H230" s="211" t="s">
        <v>47</v>
      </c>
      <c r="L230" s="212"/>
      <c r="M230" s="212"/>
    </row>
    <row r="231" spans="1:13" ht="13" customHeight="1" x14ac:dyDescent="0.2">
      <c r="A231" s="173" t="s">
        <v>47</v>
      </c>
      <c r="B231" s="211" t="s">
        <v>47</v>
      </c>
      <c r="C231" s="211" t="s">
        <v>366</v>
      </c>
      <c r="D231" s="211" t="s">
        <v>656</v>
      </c>
      <c r="E231" s="211"/>
      <c r="F231" s="211" t="s">
        <v>446</v>
      </c>
      <c r="G231" s="211" t="s">
        <v>657</v>
      </c>
      <c r="H231" s="211" t="s">
        <v>47</v>
      </c>
      <c r="L231" s="212"/>
      <c r="M231" s="212"/>
    </row>
    <row r="232" spans="1:13" ht="13" customHeight="1" x14ac:dyDescent="0.2">
      <c r="A232" s="173" t="s">
        <v>658</v>
      </c>
      <c r="B232" s="211" t="s">
        <v>47</v>
      </c>
      <c r="C232" s="211">
        <v>-0.48299999999999998</v>
      </c>
      <c r="D232" s="211" t="s">
        <v>659</v>
      </c>
      <c r="E232" s="211"/>
      <c r="F232" s="211">
        <v>-0.3</v>
      </c>
      <c r="G232" s="211" t="s">
        <v>660</v>
      </c>
      <c r="H232" s="211" t="s">
        <v>47</v>
      </c>
      <c r="L232" s="212"/>
      <c r="M232" s="212"/>
    </row>
    <row r="233" spans="1:13" ht="13" customHeight="1" x14ac:dyDescent="0.2">
      <c r="A233" s="173" t="s">
        <v>47</v>
      </c>
      <c r="B233" s="211" t="s">
        <v>47</v>
      </c>
      <c r="C233" s="211" t="s">
        <v>371</v>
      </c>
      <c r="D233" s="211" t="s">
        <v>661</v>
      </c>
      <c r="E233" s="211"/>
      <c r="F233" s="211" t="s">
        <v>446</v>
      </c>
      <c r="G233" s="211" t="s">
        <v>662</v>
      </c>
      <c r="H233" s="211" t="s">
        <v>47</v>
      </c>
      <c r="L233" s="212"/>
      <c r="M233" s="212"/>
    </row>
    <row r="234" spans="1:13" ht="13" customHeight="1" x14ac:dyDescent="0.2">
      <c r="A234" s="173" t="s">
        <v>663</v>
      </c>
      <c r="B234" s="211" t="s">
        <v>47</v>
      </c>
      <c r="C234" s="211">
        <v>-0.68100000000000005</v>
      </c>
      <c r="D234" s="211">
        <v>-1.62</v>
      </c>
      <c r="E234" s="211"/>
      <c r="F234" s="211">
        <v>-0.35099999999999998</v>
      </c>
      <c r="G234" s="211" t="s">
        <v>664</v>
      </c>
      <c r="H234" s="211" t="s">
        <v>47</v>
      </c>
      <c r="L234" s="212"/>
      <c r="M234" s="212"/>
    </row>
    <row r="235" spans="1:13" ht="13" customHeight="1" x14ac:dyDescent="0.2">
      <c r="A235" s="173" t="s">
        <v>47</v>
      </c>
      <c r="B235" s="211" t="s">
        <v>47</v>
      </c>
      <c r="C235" s="211" t="s">
        <v>503</v>
      </c>
      <c r="D235" s="211" t="s">
        <v>665</v>
      </c>
      <c r="E235" s="211"/>
      <c r="F235" s="211" t="s">
        <v>286</v>
      </c>
      <c r="G235" s="211" t="s">
        <v>666</v>
      </c>
      <c r="H235" s="211" t="s">
        <v>47</v>
      </c>
      <c r="L235" s="212"/>
      <c r="M235" s="212"/>
    </row>
    <row r="236" spans="1:13" ht="13" customHeight="1" x14ac:dyDescent="0.2">
      <c r="A236" s="173" t="s">
        <v>667</v>
      </c>
      <c r="B236" s="211" t="s">
        <v>47</v>
      </c>
      <c r="C236" s="211">
        <v>-0.73799999999999999</v>
      </c>
      <c r="D236" s="211">
        <v>-1.653</v>
      </c>
      <c r="E236" s="211"/>
      <c r="F236" s="211">
        <v>-0.378</v>
      </c>
      <c r="G236" s="211" t="s">
        <v>668</v>
      </c>
      <c r="H236" s="211" t="s">
        <v>47</v>
      </c>
      <c r="L236" s="212"/>
      <c r="M236" s="212"/>
    </row>
    <row r="237" spans="1:13" ht="13" customHeight="1" x14ac:dyDescent="0.2">
      <c r="A237" s="173" t="s">
        <v>47</v>
      </c>
      <c r="B237" s="211" t="s">
        <v>47</v>
      </c>
      <c r="C237" s="211" t="s">
        <v>669</v>
      </c>
      <c r="D237" s="211" t="s">
        <v>670</v>
      </c>
      <c r="E237" s="211"/>
      <c r="F237" s="211" t="s">
        <v>261</v>
      </c>
      <c r="G237" s="211" t="s">
        <v>671</v>
      </c>
      <c r="H237" s="211" t="s">
        <v>47</v>
      </c>
      <c r="L237" s="212"/>
      <c r="M237" s="212"/>
    </row>
    <row r="238" spans="1:13" ht="13" customHeight="1" x14ac:dyDescent="0.2">
      <c r="A238" s="173" t="s">
        <v>672</v>
      </c>
      <c r="B238" s="211" t="s">
        <v>47</v>
      </c>
      <c r="C238" s="211">
        <v>-0.93799999999999994</v>
      </c>
      <c r="D238" s="211">
        <v>-1.8049999999999999</v>
      </c>
      <c r="E238" s="211"/>
      <c r="F238" s="211">
        <v>-0.42599999999999999</v>
      </c>
      <c r="G238" s="211" t="s">
        <v>673</v>
      </c>
      <c r="H238" s="211" t="s">
        <v>47</v>
      </c>
      <c r="L238" s="212"/>
      <c r="M238" s="212"/>
    </row>
    <row r="239" spans="1:13" ht="13" customHeight="1" x14ac:dyDescent="0.2">
      <c r="A239" s="173" t="s">
        <v>47</v>
      </c>
      <c r="B239" s="211" t="s">
        <v>47</v>
      </c>
      <c r="C239" s="211" t="s">
        <v>674</v>
      </c>
      <c r="D239" s="211" t="s">
        <v>675</v>
      </c>
      <c r="E239" s="211"/>
      <c r="F239" s="211" t="s">
        <v>676</v>
      </c>
      <c r="G239" s="211" t="s">
        <v>578</v>
      </c>
      <c r="H239" s="211" t="s">
        <v>47</v>
      </c>
      <c r="L239" s="212"/>
      <c r="M239" s="212"/>
    </row>
    <row r="240" spans="1:13" ht="13" customHeight="1" x14ac:dyDescent="0.2">
      <c r="A240" s="173" t="s">
        <v>677</v>
      </c>
      <c r="B240" s="211" t="s">
        <v>47</v>
      </c>
      <c r="C240" s="211">
        <v>-0.65700000000000003</v>
      </c>
      <c r="D240" s="211">
        <v>-1.5580000000000001</v>
      </c>
      <c r="E240" s="211"/>
      <c r="F240" s="211">
        <v>-0.38400000000000001</v>
      </c>
      <c r="G240" s="211" t="s">
        <v>678</v>
      </c>
      <c r="H240" s="211" t="s">
        <v>47</v>
      </c>
      <c r="L240" s="212"/>
      <c r="M240" s="212"/>
    </row>
    <row r="241" spans="1:13" ht="13" customHeight="1" x14ac:dyDescent="0.2">
      <c r="A241" s="173" t="s">
        <v>47</v>
      </c>
      <c r="B241" s="211" t="s">
        <v>47</v>
      </c>
      <c r="C241" s="211" t="s">
        <v>679</v>
      </c>
      <c r="D241" s="211" t="s">
        <v>680</v>
      </c>
      <c r="E241" s="211"/>
      <c r="F241" s="211" t="s">
        <v>410</v>
      </c>
      <c r="G241" s="211" t="s">
        <v>561</v>
      </c>
      <c r="H241" s="211" t="s">
        <v>47</v>
      </c>
      <c r="L241" s="212"/>
      <c r="M241" s="212"/>
    </row>
    <row r="242" spans="1:13" ht="13" customHeight="1" x14ac:dyDescent="0.2">
      <c r="A242" s="173" t="s">
        <v>681</v>
      </c>
      <c r="B242" s="211" t="s">
        <v>47</v>
      </c>
      <c r="C242" s="211">
        <v>-0.80700000000000005</v>
      </c>
      <c r="D242" s="211">
        <v>-1.6850000000000001</v>
      </c>
      <c r="E242" s="211"/>
      <c r="F242" s="211">
        <v>-0.439</v>
      </c>
      <c r="G242" s="211" t="s">
        <v>682</v>
      </c>
      <c r="H242" s="211" t="s">
        <v>47</v>
      </c>
      <c r="L242" s="212"/>
      <c r="M242" s="212"/>
    </row>
    <row r="243" spans="1:13" ht="13" customHeight="1" x14ac:dyDescent="0.2">
      <c r="A243" s="173" t="s">
        <v>47</v>
      </c>
      <c r="B243" s="211" t="s">
        <v>47</v>
      </c>
      <c r="C243" s="211" t="s">
        <v>683</v>
      </c>
      <c r="D243" s="211" t="s">
        <v>684</v>
      </c>
      <c r="E243" s="211"/>
      <c r="F243" s="211" t="s">
        <v>365</v>
      </c>
      <c r="G243" s="211" t="s">
        <v>685</v>
      </c>
      <c r="H243" s="211" t="s">
        <v>47</v>
      </c>
      <c r="L243" s="212"/>
      <c r="M243" s="212"/>
    </row>
    <row r="244" spans="1:13" ht="13" customHeight="1" x14ac:dyDescent="0.2">
      <c r="A244" s="173" t="s">
        <v>686</v>
      </c>
      <c r="B244" s="211" t="s">
        <v>47</v>
      </c>
      <c r="C244" s="211">
        <v>-0.78300000000000003</v>
      </c>
      <c r="D244" s="211">
        <v>-1.6759999999999999</v>
      </c>
      <c r="E244" s="211"/>
      <c r="F244" s="211">
        <v>-0.432</v>
      </c>
      <c r="G244" s="211" t="s">
        <v>687</v>
      </c>
      <c r="H244" s="211" t="s">
        <v>47</v>
      </c>
      <c r="L244" s="212"/>
      <c r="M244" s="212"/>
    </row>
    <row r="245" spans="1:13" ht="13" customHeight="1" x14ac:dyDescent="0.2">
      <c r="A245" s="173" t="s">
        <v>47</v>
      </c>
      <c r="B245" s="211" t="s">
        <v>47</v>
      </c>
      <c r="C245" s="211" t="s">
        <v>688</v>
      </c>
      <c r="D245" s="211" t="s">
        <v>689</v>
      </c>
      <c r="E245" s="211"/>
      <c r="F245" s="211" t="s">
        <v>690</v>
      </c>
      <c r="G245" s="211" t="s">
        <v>691</v>
      </c>
      <c r="H245" s="211" t="s">
        <v>47</v>
      </c>
      <c r="L245" s="212"/>
      <c r="M245" s="212"/>
    </row>
    <row r="246" spans="1:13" ht="13" customHeight="1" x14ac:dyDescent="0.2">
      <c r="A246" s="173" t="s">
        <v>692</v>
      </c>
      <c r="B246" s="211" t="s">
        <v>47</v>
      </c>
      <c r="C246" s="211">
        <v>-0.67500000000000004</v>
      </c>
      <c r="D246" s="211">
        <v>-1.522</v>
      </c>
      <c r="E246" s="211"/>
      <c r="F246" s="211">
        <v>-0.40400000000000003</v>
      </c>
      <c r="G246" s="211" t="s">
        <v>458</v>
      </c>
      <c r="H246" s="211" t="s">
        <v>47</v>
      </c>
      <c r="L246" s="212"/>
      <c r="M246" s="212"/>
    </row>
    <row r="247" spans="1:13" ht="13" customHeight="1" x14ac:dyDescent="0.2">
      <c r="A247" s="173" t="s">
        <v>47</v>
      </c>
      <c r="B247" s="211" t="s">
        <v>47</v>
      </c>
      <c r="C247" s="211" t="s">
        <v>693</v>
      </c>
      <c r="D247" s="211" t="s">
        <v>694</v>
      </c>
      <c r="E247" s="211"/>
      <c r="F247" s="211" t="s">
        <v>380</v>
      </c>
      <c r="G247" s="211" t="s">
        <v>695</v>
      </c>
      <c r="H247" s="211" t="s">
        <v>47</v>
      </c>
      <c r="L247" s="212"/>
      <c r="M247" s="212"/>
    </row>
    <row r="248" spans="1:13" ht="13" customHeight="1" x14ac:dyDescent="0.2">
      <c r="A248" s="173" t="s">
        <v>696</v>
      </c>
      <c r="B248" s="211" t="s">
        <v>47</v>
      </c>
      <c r="C248" s="211">
        <v>-0.625</v>
      </c>
      <c r="D248" s="211" t="s">
        <v>697</v>
      </c>
      <c r="E248" s="211"/>
      <c r="F248" s="211">
        <v>-0.439</v>
      </c>
      <c r="G248" s="211" t="s">
        <v>698</v>
      </c>
      <c r="H248" s="211" t="s">
        <v>47</v>
      </c>
      <c r="L248" s="212"/>
      <c r="M248" s="212"/>
    </row>
    <row r="249" spans="1:13" ht="13" customHeight="1" x14ac:dyDescent="0.2">
      <c r="A249" s="173" t="s">
        <v>47</v>
      </c>
      <c r="B249" s="211" t="s">
        <v>47</v>
      </c>
      <c r="C249" s="211" t="s">
        <v>699</v>
      </c>
      <c r="D249" s="211" t="s">
        <v>700</v>
      </c>
      <c r="E249" s="211"/>
      <c r="F249" s="211" t="s">
        <v>441</v>
      </c>
      <c r="G249" s="211" t="s">
        <v>595</v>
      </c>
      <c r="H249" s="211" t="s">
        <v>47</v>
      </c>
      <c r="L249" s="212"/>
      <c r="M249" s="212"/>
    </row>
    <row r="250" spans="1:13" ht="13" customHeight="1" x14ac:dyDescent="0.2">
      <c r="A250" s="173" t="s">
        <v>701</v>
      </c>
      <c r="B250" s="211" t="s">
        <v>47</v>
      </c>
      <c r="C250" s="211">
        <v>-0.43099999999999999</v>
      </c>
      <c r="D250" s="211" t="s">
        <v>702</v>
      </c>
      <c r="E250" s="211"/>
      <c r="F250" s="211" t="s">
        <v>703</v>
      </c>
      <c r="G250" s="211" t="s">
        <v>704</v>
      </c>
      <c r="H250" s="211" t="s">
        <v>47</v>
      </c>
      <c r="L250" s="212"/>
      <c r="M250" s="212"/>
    </row>
    <row r="251" spans="1:13" ht="13" customHeight="1" x14ac:dyDescent="0.2">
      <c r="A251" s="173" t="s">
        <v>47</v>
      </c>
      <c r="B251" s="211" t="s">
        <v>47</v>
      </c>
      <c r="C251" s="211" t="s">
        <v>534</v>
      </c>
      <c r="D251" s="211" t="s">
        <v>705</v>
      </c>
      <c r="E251" s="211"/>
      <c r="F251" s="211" t="s">
        <v>706</v>
      </c>
      <c r="G251" s="211" t="s">
        <v>595</v>
      </c>
      <c r="H251" s="211" t="s">
        <v>47</v>
      </c>
      <c r="L251" s="212"/>
      <c r="M251" s="212"/>
    </row>
    <row r="252" spans="1:13" ht="13" customHeight="1" x14ac:dyDescent="0.2">
      <c r="A252" s="173" t="s">
        <v>707</v>
      </c>
      <c r="B252" s="211" t="s">
        <v>47</v>
      </c>
      <c r="C252" s="211" t="s">
        <v>708</v>
      </c>
      <c r="D252" s="211" t="s">
        <v>709</v>
      </c>
      <c r="E252" s="211"/>
      <c r="F252" s="211" t="s">
        <v>710</v>
      </c>
      <c r="G252" s="211" t="s">
        <v>711</v>
      </c>
      <c r="H252" s="211" t="s">
        <v>47</v>
      </c>
      <c r="L252" s="212"/>
      <c r="M252" s="212"/>
    </row>
    <row r="253" spans="1:13" ht="13" customHeight="1" x14ac:dyDescent="0.2">
      <c r="A253" s="173" t="s">
        <v>47</v>
      </c>
      <c r="B253" s="211" t="s">
        <v>47</v>
      </c>
      <c r="C253" s="211" t="s">
        <v>712</v>
      </c>
      <c r="D253" s="211" t="s">
        <v>713</v>
      </c>
      <c r="E253" s="211"/>
      <c r="F253" s="211" t="s">
        <v>714</v>
      </c>
      <c r="G253" s="211" t="s">
        <v>715</v>
      </c>
      <c r="H253" s="211" t="s">
        <v>47</v>
      </c>
      <c r="L253" s="212"/>
      <c r="M253" s="212"/>
    </row>
    <row r="254" spans="1:13" ht="13" customHeight="1" x14ac:dyDescent="0.2">
      <c r="A254" s="173" t="s">
        <v>716</v>
      </c>
      <c r="B254" s="211" t="s">
        <v>47</v>
      </c>
      <c r="C254" s="211" t="s">
        <v>483</v>
      </c>
      <c r="D254" s="211" t="s">
        <v>717</v>
      </c>
      <c r="E254" s="211"/>
      <c r="F254" s="211" t="s">
        <v>718</v>
      </c>
      <c r="G254" s="211" t="s">
        <v>719</v>
      </c>
      <c r="H254" s="211" t="s">
        <v>47</v>
      </c>
      <c r="L254" s="212"/>
      <c r="M254" s="212"/>
    </row>
    <row r="255" spans="1:13" ht="13" customHeight="1" x14ac:dyDescent="0.2">
      <c r="A255" s="173" t="s">
        <v>47</v>
      </c>
      <c r="B255" s="211" t="s">
        <v>47</v>
      </c>
      <c r="C255" s="211" t="s">
        <v>720</v>
      </c>
      <c r="D255" s="211" t="s">
        <v>713</v>
      </c>
      <c r="E255" s="211"/>
      <c r="F255" s="211" t="s">
        <v>307</v>
      </c>
      <c r="G255" s="211" t="s">
        <v>721</v>
      </c>
      <c r="H255" s="211" t="s">
        <v>47</v>
      </c>
      <c r="L255" s="212"/>
      <c r="M255" s="212"/>
    </row>
    <row r="256" spans="1:13" ht="13" customHeight="1" x14ac:dyDescent="0.2">
      <c r="A256" s="173" t="s">
        <v>722</v>
      </c>
      <c r="B256" s="211" t="s">
        <v>47</v>
      </c>
      <c r="C256" s="211" t="s">
        <v>723</v>
      </c>
      <c r="D256" s="211" t="s">
        <v>724</v>
      </c>
      <c r="E256" s="211"/>
      <c r="F256" s="211" t="s">
        <v>431</v>
      </c>
      <c r="G256" s="211" t="s">
        <v>725</v>
      </c>
      <c r="H256" s="211" t="s">
        <v>47</v>
      </c>
      <c r="L256" s="212"/>
      <c r="M256" s="212"/>
    </row>
    <row r="257" spans="1:13" ht="13" customHeight="1" x14ac:dyDescent="0.2">
      <c r="A257" s="173" t="s">
        <v>47</v>
      </c>
      <c r="B257" s="211" t="s">
        <v>47</v>
      </c>
      <c r="C257" s="211" t="s">
        <v>386</v>
      </c>
      <c r="D257" s="211" t="s">
        <v>680</v>
      </c>
      <c r="E257" s="211"/>
      <c r="F257" s="211" t="s">
        <v>634</v>
      </c>
      <c r="G257" s="211" t="s">
        <v>726</v>
      </c>
      <c r="H257" s="211" t="s">
        <v>47</v>
      </c>
      <c r="L257" s="212"/>
      <c r="M257" s="212"/>
    </row>
    <row r="258" spans="1:13" ht="13" customHeight="1" x14ac:dyDescent="0.2">
      <c r="A258" s="173" t="s">
        <v>727</v>
      </c>
      <c r="B258" s="211" t="s">
        <v>47</v>
      </c>
      <c r="C258" s="211" t="s">
        <v>728</v>
      </c>
      <c r="D258" s="211" t="s">
        <v>729</v>
      </c>
      <c r="E258" s="211"/>
      <c r="F258" s="211" t="s">
        <v>730</v>
      </c>
      <c r="G258" s="211" t="s">
        <v>731</v>
      </c>
      <c r="H258" s="211" t="s">
        <v>47</v>
      </c>
      <c r="L258" s="212"/>
      <c r="M258" s="212"/>
    </row>
    <row r="259" spans="1:13" ht="13" customHeight="1" x14ac:dyDescent="0.2">
      <c r="A259" s="173" t="s">
        <v>47</v>
      </c>
      <c r="B259" s="211" t="s">
        <v>47</v>
      </c>
      <c r="C259" s="211" t="s">
        <v>732</v>
      </c>
      <c r="D259" s="211" t="s">
        <v>694</v>
      </c>
      <c r="E259" s="211"/>
      <c r="F259" s="211" t="s">
        <v>733</v>
      </c>
      <c r="G259" s="211" t="s">
        <v>734</v>
      </c>
      <c r="H259" s="211" t="s">
        <v>47</v>
      </c>
      <c r="L259" s="212"/>
      <c r="M259" s="212"/>
    </row>
    <row r="260" spans="1:13" ht="13" customHeight="1" x14ac:dyDescent="0.2">
      <c r="A260" s="173" t="s">
        <v>735</v>
      </c>
      <c r="B260" s="211" t="s">
        <v>47</v>
      </c>
      <c r="C260" s="211" t="s">
        <v>47</v>
      </c>
      <c r="D260" s="211" t="s">
        <v>275</v>
      </c>
      <c r="E260" s="211"/>
      <c r="F260" s="211" t="s">
        <v>47</v>
      </c>
      <c r="G260" s="211" t="s">
        <v>275</v>
      </c>
      <c r="H260" s="211" t="s">
        <v>47</v>
      </c>
      <c r="L260" s="212"/>
      <c r="M260" s="212"/>
    </row>
    <row r="261" spans="1:13" ht="13" customHeight="1" x14ac:dyDescent="0.2">
      <c r="A261" s="173" t="s">
        <v>47</v>
      </c>
      <c r="B261" s="211" t="s">
        <v>47</v>
      </c>
      <c r="C261" s="211" t="s">
        <v>47</v>
      </c>
      <c r="D261" s="211" t="s">
        <v>276</v>
      </c>
      <c r="E261" s="211"/>
      <c r="F261" s="211" t="s">
        <v>47</v>
      </c>
      <c r="G261" s="211" t="s">
        <v>276</v>
      </c>
      <c r="H261" s="211" t="s">
        <v>47</v>
      </c>
      <c r="L261" s="212"/>
      <c r="M261" s="212"/>
    </row>
    <row r="262" spans="1:13" ht="13" customHeight="1" x14ac:dyDescent="0.2">
      <c r="A262" s="173" t="s">
        <v>736</v>
      </c>
      <c r="B262" s="211" t="s">
        <v>47</v>
      </c>
      <c r="C262" s="211" t="s">
        <v>47</v>
      </c>
      <c r="D262" s="211" t="s">
        <v>47</v>
      </c>
      <c r="E262" s="211"/>
      <c r="F262" s="211" t="s">
        <v>275</v>
      </c>
      <c r="G262" s="211" t="s">
        <v>47</v>
      </c>
      <c r="H262" s="211" t="s">
        <v>47</v>
      </c>
      <c r="L262" s="212"/>
      <c r="M262" s="212"/>
    </row>
    <row r="263" spans="1:13" ht="13" customHeight="1" x14ac:dyDescent="0.2">
      <c r="A263" s="173" t="s">
        <v>47</v>
      </c>
      <c r="B263" s="211" t="s">
        <v>47</v>
      </c>
      <c r="C263" s="211" t="s">
        <v>47</v>
      </c>
      <c r="D263" s="211" t="s">
        <v>47</v>
      </c>
      <c r="E263" s="211"/>
      <c r="F263" s="211" t="s">
        <v>276</v>
      </c>
      <c r="G263" s="211" t="s">
        <v>47</v>
      </c>
      <c r="H263" s="211" t="s">
        <v>47</v>
      </c>
      <c r="L263" s="212"/>
      <c r="M263" s="212"/>
    </row>
    <row r="264" spans="1:13" ht="13" customHeight="1" x14ac:dyDescent="0.2">
      <c r="A264" s="173" t="s">
        <v>737</v>
      </c>
      <c r="B264" s="211" t="s">
        <v>47</v>
      </c>
      <c r="C264" s="211" t="s">
        <v>47</v>
      </c>
      <c r="D264" s="211" t="s">
        <v>47</v>
      </c>
      <c r="E264" s="211"/>
      <c r="F264" s="211" t="s">
        <v>275</v>
      </c>
      <c r="G264" s="211" t="s">
        <v>47</v>
      </c>
      <c r="H264" s="211" t="s">
        <v>47</v>
      </c>
      <c r="L264" s="212"/>
      <c r="M264" s="212"/>
    </row>
    <row r="265" spans="1:13" ht="13" customHeight="1" x14ac:dyDescent="0.2">
      <c r="A265" s="173" t="s">
        <v>47</v>
      </c>
      <c r="B265" s="211" t="s">
        <v>47</v>
      </c>
      <c r="C265" s="211" t="s">
        <v>47</v>
      </c>
      <c r="D265" s="211" t="s">
        <v>47</v>
      </c>
      <c r="E265" s="211"/>
      <c r="F265" s="211" t="s">
        <v>276</v>
      </c>
      <c r="G265" s="211" t="s">
        <v>47</v>
      </c>
      <c r="H265" s="211" t="s">
        <v>47</v>
      </c>
      <c r="L265" s="212"/>
      <c r="M265" s="212"/>
    </row>
    <row r="266" spans="1:13" ht="13" customHeight="1" x14ac:dyDescent="0.2">
      <c r="A266" s="173" t="s">
        <v>738</v>
      </c>
      <c r="B266" s="211" t="s">
        <v>47</v>
      </c>
      <c r="C266" s="211" t="s">
        <v>47</v>
      </c>
      <c r="D266" s="211" t="s">
        <v>47</v>
      </c>
      <c r="E266" s="211"/>
      <c r="F266" s="211" t="s">
        <v>275</v>
      </c>
      <c r="G266" s="211" t="s">
        <v>47</v>
      </c>
      <c r="H266" s="211" t="s">
        <v>47</v>
      </c>
      <c r="L266" s="212"/>
      <c r="M266" s="212"/>
    </row>
    <row r="267" spans="1:13" ht="13" customHeight="1" x14ac:dyDescent="0.2">
      <c r="A267" s="173" t="s">
        <v>47</v>
      </c>
      <c r="B267" s="211" t="s">
        <v>47</v>
      </c>
      <c r="C267" s="211" t="s">
        <v>47</v>
      </c>
      <c r="D267" s="211" t="s">
        <v>47</v>
      </c>
      <c r="E267" s="211"/>
      <c r="F267" s="211" t="s">
        <v>276</v>
      </c>
      <c r="G267" s="211" t="s">
        <v>47</v>
      </c>
      <c r="H267" s="211" t="s">
        <v>47</v>
      </c>
      <c r="L267" s="212"/>
      <c r="M267" s="212"/>
    </row>
    <row r="268" spans="1:13" ht="13" customHeight="1" x14ac:dyDescent="0.2">
      <c r="A268" s="173" t="s">
        <v>739</v>
      </c>
      <c r="B268" s="211" t="s">
        <v>47</v>
      </c>
      <c r="C268" s="211" t="s">
        <v>47</v>
      </c>
      <c r="D268" s="211" t="s">
        <v>47</v>
      </c>
      <c r="E268" s="211"/>
      <c r="F268" s="211" t="s">
        <v>275</v>
      </c>
      <c r="G268" s="211" t="s">
        <v>47</v>
      </c>
      <c r="H268" s="211" t="s">
        <v>47</v>
      </c>
      <c r="L268" s="212"/>
      <c r="M268" s="212"/>
    </row>
    <row r="269" spans="1:13" ht="13" customHeight="1" x14ac:dyDescent="0.2">
      <c r="A269" s="173" t="s">
        <v>47</v>
      </c>
      <c r="B269" s="211" t="s">
        <v>47</v>
      </c>
      <c r="C269" s="211" t="s">
        <v>47</v>
      </c>
      <c r="D269" s="211" t="s">
        <v>47</v>
      </c>
      <c r="E269" s="211"/>
      <c r="F269" s="211" t="s">
        <v>276</v>
      </c>
      <c r="G269" s="211" t="s">
        <v>47</v>
      </c>
      <c r="H269" s="211" t="s">
        <v>47</v>
      </c>
      <c r="L269" s="212"/>
      <c r="M269" s="212"/>
    </row>
    <row r="270" spans="1:13" ht="13" customHeight="1" x14ac:dyDescent="0.2">
      <c r="A270" s="173" t="s">
        <v>740</v>
      </c>
      <c r="B270" s="211" t="s">
        <v>47</v>
      </c>
      <c r="C270" s="211" t="s">
        <v>47</v>
      </c>
      <c r="D270" s="211" t="s">
        <v>47</v>
      </c>
      <c r="E270" s="211"/>
      <c r="F270" s="211" t="s">
        <v>275</v>
      </c>
      <c r="G270" s="211" t="s">
        <v>47</v>
      </c>
      <c r="H270" s="211" t="s">
        <v>47</v>
      </c>
      <c r="L270" s="212"/>
      <c r="M270" s="212"/>
    </row>
    <row r="271" spans="1:13" ht="13" customHeight="1" x14ac:dyDescent="0.2">
      <c r="A271" s="173" t="s">
        <v>47</v>
      </c>
      <c r="B271" s="211" t="s">
        <v>47</v>
      </c>
      <c r="C271" s="211" t="s">
        <v>47</v>
      </c>
      <c r="D271" s="211" t="s">
        <v>47</v>
      </c>
      <c r="E271" s="211"/>
      <c r="F271" s="211" t="s">
        <v>276</v>
      </c>
      <c r="G271" s="211" t="s">
        <v>47</v>
      </c>
      <c r="H271" s="211" t="s">
        <v>47</v>
      </c>
      <c r="L271" s="212"/>
      <c r="M271" s="212"/>
    </row>
    <row r="272" spans="1:13" ht="13" customHeight="1" x14ac:dyDescent="0.2">
      <c r="A272" s="173" t="s">
        <v>741</v>
      </c>
      <c r="B272" s="211" t="s">
        <v>47</v>
      </c>
      <c r="C272" s="211" t="s">
        <v>47</v>
      </c>
      <c r="D272" s="211" t="s">
        <v>47</v>
      </c>
      <c r="E272" s="211"/>
      <c r="F272" s="211" t="s">
        <v>275</v>
      </c>
      <c r="G272" s="211" t="s">
        <v>47</v>
      </c>
      <c r="H272" s="211" t="s">
        <v>47</v>
      </c>
      <c r="L272" s="212"/>
      <c r="M272" s="212"/>
    </row>
    <row r="273" spans="1:13" ht="13" customHeight="1" x14ac:dyDescent="0.2">
      <c r="A273" s="173" t="s">
        <v>47</v>
      </c>
      <c r="B273" s="211" t="s">
        <v>47</v>
      </c>
      <c r="C273" s="211" t="s">
        <v>47</v>
      </c>
      <c r="D273" s="211" t="s">
        <v>47</v>
      </c>
      <c r="E273" s="211"/>
      <c r="F273" s="211" t="s">
        <v>276</v>
      </c>
      <c r="G273" s="211" t="s">
        <v>47</v>
      </c>
      <c r="H273" s="211" t="s">
        <v>47</v>
      </c>
      <c r="L273" s="212"/>
      <c r="M273" s="212"/>
    </row>
    <row r="274" spans="1:13" ht="13" customHeight="1" x14ac:dyDescent="0.2">
      <c r="A274" s="173" t="s">
        <v>742</v>
      </c>
      <c r="B274" s="211" t="s">
        <v>47</v>
      </c>
      <c r="C274" s="211" t="s">
        <v>47</v>
      </c>
      <c r="D274" s="211" t="s">
        <v>47</v>
      </c>
      <c r="E274" s="211"/>
      <c r="F274" s="211" t="s">
        <v>275</v>
      </c>
      <c r="G274" s="211" t="s">
        <v>47</v>
      </c>
      <c r="H274" s="211" t="s">
        <v>47</v>
      </c>
      <c r="L274" s="212"/>
      <c r="M274" s="212"/>
    </row>
    <row r="275" spans="1:13" ht="13" customHeight="1" x14ac:dyDescent="0.2">
      <c r="A275" s="173" t="s">
        <v>47</v>
      </c>
      <c r="B275" s="211" t="s">
        <v>47</v>
      </c>
      <c r="C275" s="211" t="s">
        <v>47</v>
      </c>
      <c r="D275" s="211" t="s">
        <v>47</v>
      </c>
      <c r="E275" s="211"/>
      <c r="F275" s="211" t="s">
        <v>276</v>
      </c>
      <c r="G275" s="211" t="s">
        <v>47</v>
      </c>
      <c r="H275" s="211" t="s">
        <v>47</v>
      </c>
      <c r="L275" s="212"/>
      <c r="M275" s="212"/>
    </row>
    <row r="276" spans="1:13" ht="13" customHeight="1" x14ac:dyDescent="0.2">
      <c r="A276" s="173" t="s">
        <v>743</v>
      </c>
      <c r="B276" s="211" t="s">
        <v>47</v>
      </c>
      <c r="C276" s="211" t="s">
        <v>47</v>
      </c>
      <c r="D276" s="211" t="s">
        <v>47</v>
      </c>
      <c r="E276" s="211"/>
      <c r="F276" s="211" t="s">
        <v>275</v>
      </c>
      <c r="G276" s="211" t="s">
        <v>47</v>
      </c>
      <c r="H276" s="211" t="s">
        <v>47</v>
      </c>
      <c r="L276" s="212"/>
      <c r="M276" s="212"/>
    </row>
    <row r="277" spans="1:13" ht="13" customHeight="1" x14ac:dyDescent="0.2">
      <c r="A277" s="173" t="s">
        <v>47</v>
      </c>
      <c r="B277" s="211" t="s">
        <v>47</v>
      </c>
      <c r="C277" s="211" t="s">
        <v>47</v>
      </c>
      <c r="D277" s="211" t="s">
        <v>47</v>
      </c>
      <c r="E277" s="211"/>
      <c r="F277" s="211" t="s">
        <v>276</v>
      </c>
      <c r="G277" s="211" t="s">
        <v>47</v>
      </c>
      <c r="H277" s="211" t="s">
        <v>47</v>
      </c>
      <c r="L277" s="212"/>
      <c r="M277" s="212"/>
    </row>
    <row r="278" spans="1:13" ht="13" customHeight="1" x14ac:dyDescent="0.2">
      <c r="A278" s="173" t="s">
        <v>744</v>
      </c>
      <c r="B278" s="211" t="s">
        <v>47</v>
      </c>
      <c r="C278" s="211" t="s">
        <v>47</v>
      </c>
      <c r="D278" s="211" t="s">
        <v>47</v>
      </c>
      <c r="E278" s="211"/>
      <c r="F278" s="211" t="s">
        <v>275</v>
      </c>
      <c r="G278" s="211" t="s">
        <v>47</v>
      </c>
      <c r="H278" s="211" t="s">
        <v>47</v>
      </c>
      <c r="L278" s="212"/>
      <c r="M278" s="212"/>
    </row>
    <row r="279" spans="1:13" ht="13" customHeight="1" x14ac:dyDescent="0.2">
      <c r="A279" s="173" t="s">
        <v>47</v>
      </c>
      <c r="B279" s="211" t="s">
        <v>47</v>
      </c>
      <c r="C279" s="211" t="s">
        <v>47</v>
      </c>
      <c r="D279" s="211" t="s">
        <v>47</v>
      </c>
      <c r="E279" s="211"/>
      <c r="F279" s="211" t="s">
        <v>276</v>
      </c>
      <c r="G279" s="211" t="s">
        <v>47</v>
      </c>
      <c r="H279" s="211" t="s">
        <v>47</v>
      </c>
      <c r="L279" s="212"/>
      <c r="M279" s="212"/>
    </row>
    <row r="280" spans="1:13" ht="13" customHeight="1" x14ac:dyDescent="0.2">
      <c r="A280" s="173" t="s">
        <v>745</v>
      </c>
      <c r="B280" s="211" t="s">
        <v>47</v>
      </c>
      <c r="C280" s="211" t="s">
        <v>47</v>
      </c>
      <c r="D280" s="211" t="s">
        <v>47</v>
      </c>
      <c r="E280" s="211"/>
      <c r="F280" s="211" t="s">
        <v>275</v>
      </c>
      <c r="G280" s="211" t="s">
        <v>47</v>
      </c>
      <c r="H280" s="211" t="s">
        <v>47</v>
      </c>
      <c r="L280" s="212"/>
      <c r="M280" s="212"/>
    </row>
    <row r="281" spans="1:13" ht="13" customHeight="1" x14ac:dyDescent="0.2">
      <c r="A281" s="173" t="s">
        <v>47</v>
      </c>
      <c r="B281" s="211" t="s">
        <v>47</v>
      </c>
      <c r="C281" s="211" t="s">
        <v>47</v>
      </c>
      <c r="D281" s="211" t="s">
        <v>47</v>
      </c>
      <c r="E281" s="211"/>
      <c r="F281" s="211" t="s">
        <v>276</v>
      </c>
      <c r="G281" s="211" t="s">
        <v>47</v>
      </c>
      <c r="H281" s="211" t="s">
        <v>47</v>
      </c>
      <c r="L281" s="212"/>
      <c r="M281" s="212"/>
    </row>
    <row r="282" spans="1:13" ht="13" customHeight="1" x14ac:dyDescent="0.2">
      <c r="A282" s="173" t="s">
        <v>746</v>
      </c>
      <c r="B282" s="211" t="s">
        <v>47</v>
      </c>
      <c r="C282" s="211" t="s">
        <v>47</v>
      </c>
      <c r="D282" s="211" t="s">
        <v>47</v>
      </c>
      <c r="E282" s="211"/>
      <c r="F282" s="211" t="s">
        <v>275</v>
      </c>
      <c r="G282" s="211" t="s">
        <v>47</v>
      </c>
      <c r="H282" s="211" t="s">
        <v>47</v>
      </c>
      <c r="L282" s="212"/>
      <c r="M282" s="212"/>
    </row>
    <row r="283" spans="1:13" ht="13" customHeight="1" x14ac:dyDescent="0.2">
      <c r="A283" s="173" t="s">
        <v>47</v>
      </c>
      <c r="B283" s="211" t="s">
        <v>47</v>
      </c>
      <c r="C283" s="211" t="s">
        <v>47</v>
      </c>
      <c r="D283" s="211" t="s">
        <v>47</v>
      </c>
      <c r="E283" s="211"/>
      <c r="F283" s="211" t="s">
        <v>276</v>
      </c>
      <c r="G283" s="211" t="s">
        <v>47</v>
      </c>
      <c r="H283" s="211" t="s">
        <v>47</v>
      </c>
      <c r="L283" s="212"/>
      <c r="M283" s="212"/>
    </row>
    <row r="284" spans="1:13" ht="13" customHeight="1" x14ac:dyDescent="0.2">
      <c r="A284" s="173" t="s">
        <v>747</v>
      </c>
      <c r="B284" s="211" t="s">
        <v>47</v>
      </c>
      <c r="C284" s="211" t="s">
        <v>47</v>
      </c>
      <c r="D284" s="211" t="s">
        <v>47</v>
      </c>
      <c r="E284" s="211"/>
      <c r="F284" s="211" t="s">
        <v>275</v>
      </c>
      <c r="G284" s="211" t="s">
        <v>47</v>
      </c>
      <c r="H284" s="211" t="s">
        <v>47</v>
      </c>
      <c r="L284" s="212"/>
      <c r="M284" s="212"/>
    </row>
    <row r="285" spans="1:13" ht="13" customHeight="1" x14ac:dyDescent="0.2">
      <c r="A285" s="173" t="s">
        <v>47</v>
      </c>
      <c r="B285" s="211" t="s">
        <v>47</v>
      </c>
      <c r="C285" s="211" t="s">
        <v>47</v>
      </c>
      <c r="D285" s="211" t="s">
        <v>47</v>
      </c>
      <c r="E285" s="211"/>
      <c r="F285" s="211" t="s">
        <v>276</v>
      </c>
      <c r="G285" s="211" t="s">
        <v>47</v>
      </c>
      <c r="H285" s="211" t="s">
        <v>47</v>
      </c>
      <c r="L285" s="212"/>
      <c r="M285" s="212"/>
    </row>
    <row r="286" spans="1:13" ht="13" customHeight="1" x14ac:dyDescent="0.2">
      <c r="A286" s="173" t="s">
        <v>748</v>
      </c>
      <c r="B286" s="211" t="s">
        <v>47</v>
      </c>
      <c r="C286" s="211" t="s">
        <v>47</v>
      </c>
      <c r="D286" s="211" t="s">
        <v>47</v>
      </c>
      <c r="E286" s="211"/>
      <c r="F286" s="211" t="s">
        <v>275</v>
      </c>
      <c r="G286" s="211" t="s">
        <v>47</v>
      </c>
      <c r="H286" s="211" t="s">
        <v>47</v>
      </c>
      <c r="L286" s="212"/>
      <c r="M286" s="212"/>
    </row>
    <row r="287" spans="1:13" ht="13" customHeight="1" x14ac:dyDescent="0.2">
      <c r="A287" s="173" t="s">
        <v>47</v>
      </c>
      <c r="B287" s="211" t="s">
        <v>47</v>
      </c>
      <c r="C287" s="211" t="s">
        <v>47</v>
      </c>
      <c r="D287" s="211" t="s">
        <v>47</v>
      </c>
      <c r="E287" s="211"/>
      <c r="F287" s="211" t="s">
        <v>276</v>
      </c>
      <c r="G287" s="211" t="s">
        <v>47</v>
      </c>
      <c r="H287" s="211" t="s">
        <v>47</v>
      </c>
      <c r="L287" s="212"/>
      <c r="M287" s="212"/>
    </row>
    <row r="288" spans="1:13" ht="13" customHeight="1" x14ac:dyDescent="0.2">
      <c r="A288" s="173" t="s">
        <v>749</v>
      </c>
      <c r="B288" s="211" t="s">
        <v>47</v>
      </c>
      <c r="C288" s="211" t="s">
        <v>47</v>
      </c>
      <c r="D288" s="211" t="s">
        <v>47</v>
      </c>
      <c r="E288" s="211"/>
      <c r="F288" s="211" t="s">
        <v>275</v>
      </c>
      <c r="G288" s="211" t="s">
        <v>47</v>
      </c>
      <c r="H288" s="211" t="s">
        <v>47</v>
      </c>
      <c r="L288" s="212"/>
      <c r="M288" s="212"/>
    </row>
    <row r="289" spans="1:13" ht="13" customHeight="1" x14ac:dyDescent="0.2">
      <c r="A289" s="173" t="s">
        <v>47</v>
      </c>
      <c r="B289" s="211" t="s">
        <v>47</v>
      </c>
      <c r="C289" s="211" t="s">
        <v>47</v>
      </c>
      <c r="D289" s="211" t="s">
        <v>47</v>
      </c>
      <c r="E289" s="211"/>
      <c r="F289" s="211" t="s">
        <v>276</v>
      </c>
      <c r="G289" s="211" t="s">
        <v>47</v>
      </c>
      <c r="H289" s="211" t="s">
        <v>47</v>
      </c>
      <c r="L289" s="212"/>
      <c r="M289" s="212"/>
    </row>
    <row r="290" spans="1:13" ht="13" customHeight="1" x14ac:dyDescent="0.2">
      <c r="A290" s="173" t="s">
        <v>750</v>
      </c>
      <c r="B290" s="211" t="s">
        <v>47</v>
      </c>
      <c r="C290" s="211" t="s">
        <v>47</v>
      </c>
      <c r="D290" s="211" t="s">
        <v>47</v>
      </c>
      <c r="E290" s="211"/>
      <c r="F290" s="211" t="s">
        <v>275</v>
      </c>
      <c r="G290" s="211" t="s">
        <v>47</v>
      </c>
      <c r="H290" s="211" t="s">
        <v>47</v>
      </c>
      <c r="L290" s="212"/>
      <c r="M290" s="212"/>
    </row>
    <row r="291" spans="1:13" ht="13" customHeight="1" x14ac:dyDescent="0.2">
      <c r="A291" s="173" t="s">
        <v>47</v>
      </c>
      <c r="B291" s="211" t="s">
        <v>47</v>
      </c>
      <c r="C291" s="211" t="s">
        <v>47</v>
      </c>
      <c r="D291" s="211" t="s">
        <v>47</v>
      </c>
      <c r="E291" s="211"/>
      <c r="F291" s="211" t="s">
        <v>276</v>
      </c>
      <c r="G291" s="211" t="s">
        <v>47</v>
      </c>
      <c r="H291" s="211" t="s">
        <v>47</v>
      </c>
      <c r="L291" s="212"/>
      <c r="M291" s="212"/>
    </row>
    <row r="292" spans="1:13" ht="13" customHeight="1" x14ac:dyDescent="0.2">
      <c r="A292" s="173" t="s">
        <v>751</v>
      </c>
      <c r="B292" s="211" t="s">
        <v>47</v>
      </c>
      <c r="C292" s="211" t="s">
        <v>47</v>
      </c>
      <c r="D292" s="211" t="s">
        <v>47</v>
      </c>
      <c r="E292" s="211"/>
      <c r="F292" s="211" t="s">
        <v>275</v>
      </c>
      <c r="G292" s="211" t="s">
        <v>47</v>
      </c>
      <c r="H292" s="211" t="s">
        <v>47</v>
      </c>
      <c r="L292" s="212"/>
      <c r="M292" s="212"/>
    </row>
    <row r="293" spans="1:13" ht="13" customHeight="1" x14ac:dyDescent="0.2">
      <c r="A293" s="173" t="s">
        <v>47</v>
      </c>
      <c r="B293" s="211" t="s">
        <v>47</v>
      </c>
      <c r="C293" s="211" t="s">
        <v>47</v>
      </c>
      <c r="D293" s="211" t="s">
        <v>47</v>
      </c>
      <c r="E293" s="211"/>
      <c r="F293" s="211" t="s">
        <v>276</v>
      </c>
      <c r="G293" s="211" t="s">
        <v>47</v>
      </c>
      <c r="H293" s="211" t="s">
        <v>47</v>
      </c>
      <c r="L293" s="212"/>
      <c r="M293" s="212"/>
    </row>
    <row r="294" spans="1:13" ht="13" customHeight="1" x14ac:dyDescent="0.2">
      <c r="A294" s="173" t="s">
        <v>752</v>
      </c>
      <c r="B294" s="211" t="s">
        <v>47</v>
      </c>
      <c r="C294" s="211" t="s">
        <v>47</v>
      </c>
      <c r="D294" s="211" t="s">
        <v>47</v>
      </c>
      <c r="E294" s="211"/>
      <c r="F294" s="211" t="s">
        <v>275</v>
      </c>
      <c r="G294" s="211" t="s">
        <v>47</v>
      </c>
      <c r="H294" s="211" t="s">
        <v>47</v>
      </c>
      <c r="L294" s="212"/>
      <c r="M294" s="212"/>
    </row>
    <row r="295" spans="1:13" ht="13" customHeight="1" x14ac:dyDescent="0.2">
      <c r="A295" s="173" t="s">
        <v>47</v>
      </c>
      <c r="B295" s="211" t="s">
        <v>47</v>
      </c>
      <c r="C295" s="211" t="s">
        <v>47</v>
      </c>
      <c r="D295" s="211" t="s">
        <v>47</v>
      </c>
      <c r="E295" s="211"/>
      <c r="F295" s="211" t="s">
        <v>276</v>
      </c>
      <c r="G295" s="211" t="s">
        <v>47</v>
      </c>
      <c r="H295" s="211" t="s">
        <v>47</v>
      </c>
      <c r="L295" s="212"/>
      <c r="M295" s="212"/>
    </row>
    <row r="296" spans="1:13" ht="13" customHeight="1" x14ac:dyDescent="0.2">
      <c r="A296" s="173" t="s">
        <v>753</v>
      </c>
      <c r="B296" s="211" t="s">
        <v>47</v>
      </c>
      <c r="C296" s="211" t="s">
        <v>47</v>
      </c>
      <c r="D296" s="211" t="s">
        <v>47</v>
      </c>
      <c r="E296" s="211"/>
      <c r="F296" s="211" t="s">
        <v>275</v>
      </c>
      <c r="G296" s="211" t="s">
        <v>47</v>
      </c>
      <c r="H296" s="211" t="s">
        <v>47</v>
      </c>
      <c r="L296" s="212"/>
      <c r="M296" s="212"/>
    </row>
    <row r="297" spans="1:13" ht="13" customHeight="1" x14ac:dyDescent="0.2">
      <c r="A297" s="173" t="s">
        <v>47</v>
      </c>
      <c r="B297" s="211" t="s">
        <v>47</v>
      </c>
      <c r="C297" s="211" t="s">
        <v>47</v>
      </c>
      <c r="D297" s="211" t="s">
        <v>47</v>
      </c>
      <c r="E297" s="211"/>
      <c r="F297" s="211" t="s">
        <v>276</v>
      </c>
      <c r="G297" s="211" t="s">
        <v>47</v>
      </c>
      <c r="H297" s="211" t="s">
        <v>47</v>
      </c>
      <c r="L297" s="212"/>
      <c r="M297" s="212"/>
    </row>
    <row r="298" spans="1:13" ht="13" customHeight="1" x14ac:dyDescent="0.2">
      <c r="A298" s="173" t="s">
        <v>754</v>
      </c>
      <c r="B298" s="211" t="s">
        <v>47</v>
      </c>
      <c r="C298" s="211" t="s">
        <v>47</v>
      </c>
      <c r="D298" s="211" t="s">
        <v>47</v>
      </c>
      <c r="E298" s="211"/>
      <c r="F298" s="211" t="s">
        <v>275</v>
      </c>
      <c r="G298" s="211" t="s">
        <v>47</v>
      </c>
      <c r="H298" s="211" t="s">
        <v>47</v>
      </c>
      <c r="L298" s="212"/>
      <c r="M298" s="212"/>
    </row>
    <row r="299" spans="1:13" ht="13" customHeight="1" x14ac:dyDescent="0.2">
      <c r="A299" s="173" t="s">
        <v>47</v>
      </c>
      <c r="B299" s="211" t="s">
        <v>47</v>
      </c>
      <c r="C299" s="211" t="s">
        <v>47</v>
      </c>
      <c r="D299" s="211" t="s">
        <v>47</v>
      </c>
      <c r="E299" s="211"/>
      <c r="F299" s="211" t="s">
        <v>276</v>
      </c>
      <c r="G299" s="211" t="s">
        <v>47</v>
      </c>
      <c r="H299" s="211" t="s">
        <v>47</v>
      </c>
      <c r="L299" s="212"/>
      <c r="M299" s="212"/>
    </row>
    <row r="300" spans="1:13" ht="13" customHeight="1" x14ac:dyDescent="0.2">
      <c r="A300" s="173" t="s">
        <v>755</v>
      </c>
      <c r="B300" s="211" t="s">
        <v>47</v>
      </c>
      <c r="C300" s="211" t="s">
        <v>47</v>
      </c>
      <c r="D300" s="211" t="s">
        <v>47</v>
      </c>
      <c r="E300" s="211"/>
      <c r="F300" s="211" t="s">
        <v>275</v>
      </c>
      <c r="G300" s="211" t="s">
        <v>47</v>
      </c>
      <c r="H300" s="211" t="s">
        <v>47</v>
      </c>
      <c r="L300" s="212"/>
      <c r="M300" s="212"/>
    </row>
    <row r="301" spans="1:13" ht="13" customHeight="1" x14ac:dyDescent="0.2">
      <c r="A301" s="173" t="s">
        <v>47</v>
      </c>
      <c r="B301" s="211" t="s">
        <v>47</v>
      </c>
      <c r="C301" s="211" t="s">
        <v>47</v>
      </c>
      <c r="D301" s="211" t="s">
        <v>47</v>
      </c>
      <c r="E301" s="211"/>
      <c r="F301" s="211" t="s">
        <v>276</v>
      </c>
      <c r="G301" s="211" t="s">
        <v>47</v>
      </c>
      <c r="H301" s="211" t="s">
        <v>47</v>
      </c>
      <c r="L301" s="212"/>
      <c r="M301" s="212"/>
    </row>
    <row r="302" spans="1:13" ht="13" customHeight="1" x14ac:dyDescent="0.2">
      <c r="A302" s="173" t="s">
        <v>756</v>
      </c>
      <c r="B302" s="211" t="s">
        <v>47</v>
      </c>
      <c r="C302" s="211" t="s">
        <v>47</v>
      </c>
      <c r="D302" s="211" t="s">
        <v>47</v>
      </c>
      <c r="E302" s="211"/>
      <c r="F302" s="211" t="s">
        <v>275</v>
      </c>
      <c r="G302" s="211" t="s">
        <v>47</v>
      </c>
      <c r="H302" s="211" t="s">
        <v>47</v>
      </c>
      <c r="L302" s="212"/>
      <c r="M302" s="212"/>
    </row>
    <row r="303" spans="1:13" ht="13" customHeight="1" x14ac:dyDescent="0.2">
      <c r="A303" s="173" t="s">
        <v>47</v>
      </c>
      <c r="B303" s="211" t="s">
        <v>47</v>
      </c>
      <c r="C303" s="211" t="s">
        <v>47</v>
      </c>
      <c r="D303" s="211" t="s">
        <v>47</v>
      </c>
      <c r="E303" s="211"/>
      <c r="F303" s="211" t="s">
        <v>276</v>
      </c>
      <c r="G303" s="211" t="s">
        <v>47</v>
      </c>
      <c r="H303" s="211" t="s">
        <v>47</v>
      </c>
      <c r="L303" s="212"/>
      <c r="M303" s="212"/>
    </row>
    <row r="304" spans="1:13" ht="13" customHeight="1" x14ac:dyDescent="0.2">
      <c r="A304" s="173" t="s">
        <v>757</v>
      </c>
      <c r="B304" s="211" t="s">
        <v>47</v>
      </c>
      <c r="C304" s="211" t="s">
        <v>47</v>
      </c>
      <c r="D304" s="211" t="s">
        <v>47</v>
      </c>
      <c r="E304" s="211"/>
      <c r="F304" s="211" t="s">
        <v>275</v>
      </c>
      <c r="G304" s="211" t="s">
        <v>47</v>
      </c>
      <c r="H304" s="211" t="s">
        <v>47</v>
      </c>
      <c r="L304" s="212"/>
      <c r="M304" s="212"/>
    </row>
    <row r="305" spans="1:13" ht="13" customHeight="1" x14ac:dyDescent="0.2">
      <c r="A305" s="173" t="s">
        <v>47</v>
      </c>
      <c r="B305" s="211" t="s">
        <v>47</v>
      </c>
      <c r="C305" s="211" t="s">
        <v>47</v>
      </c>
      <c r="D305" s="211" t="s">
        <v>47</v>
      </c>
      <c r="E305" s="211"/>
      <c r="F305" s="211" t="s">
        <v>276</v>
      </c>
      <c r="G305" s="211" t="s">
        <v>47</v>
      </c>
      <c r="H305" s="211" t="s">
        <v>47</v>
      </c>
      <c r="L305" s="212"/>
      <c r="M305" s="212"/>
    </row>
    <row r="306" spans="1:13" ht="13" customHeight="1" x14ac:dyDescent="0.2">
      <c r="A306" s="173" t="s">
        <v>758</v>
      </c>
      <c r="B306" s="211" t="s">
        <v>47</v>
      </c>
      <c r="C306" s="211" t="s">
        <v>47</v>
      </c>
      <c r="D306" s="211" t="s">
        <v>47</v>
      </c>
      <c r="E306" s="211"/>
      <c r="F306" s="211" t="s">
        <v>275</v>
      </c>
      <c r="G306" s="211" t="s">
        <v>47</v>
      </c>
      <c r="H306" s="211" t="s">
        <v>47</v>
      </c>
      <c r="L306" s="212"/>
      <c r="M306" s="212"/>
    </row>
    <row r="307" spans="1:13" ht="13" customHeight="1" x14ac:dyDescent="0.2">
      <c r="A307" s="173" t="s">
        <v>47</v>
      </c>
      <c r="B307" s="211" t="s">
        <v>47</v>
      </c>
      <c r="C307" s="211" t="s">
        <v>47</v>
      </c>
      <c r="D307" s="211" t="s">
        <v>47</v>
      </c>
      <c r="E307" s="211"/>
      <c r="F307" s="211" t="s">
        <v>276</v>
      </c>
      <c r="G307" s="211" t="s">
        <v>47</v>
      </c>
      <c r="H307" s="211" t="s">
        <v>47</v>
      </c>
      <c r="L307" s="212"/>
      <c r="M307" s="212"/>
    </row>
    <row r="308" spans="1:13" ht="13" customHeight="1" x14ac:dyDescent="0.2">
      <c r="A308" s="173" t="s">
        <v>759</v>
      </c>
      <c r="B308" s="211" t="s">
        <v>47</v>
      </c>
      <c r="C308" s="211" t="s">
        <v>47</v>
      </c>
      <c r="D308" s="211" t="s">
        <v>47</v>
      </c>
      <c r="E308" s="211"/>
      <c r="F308" s="211" t="s">
        <v>275</v>
      </c>
      <c r="G308" s="211" t="s">
        <v>47</v>
      </c>
      <c r="H308" s="211" t="s">
        <v>47</v>
      </c>
      <c r="L308" s="212"/>
      <c r="M308" s="212"/>
    </row>
    <row r="309" spans="1:13" ht="13" customHeight="1" x14ac:dyDescent="0.2">
      <c r="A309" s="173" t="s">
        <v>47</v>
      </c>
      <c r="B309" s="211" t="s">
        <v>47</v>
      </c>
      <c r="C309" s="211" t="s">
        <v>47</v>
      </c>
      <c r="D309" s="211" t="s">
        <v>47</v>
      </c>
      <c r="E309" s="211"/>
      <c r="F309" s="211" t="s">
        <v>276</v>
      </c>
      <c r="G309" s="211" t="s">
        <v>47</v>
      </c>
      <c r="H309" s="211" t="s">
        <v>47</v>
      </c>
      <c r="L309" s="212"/>
      <c r="M309" s="212"/>
    </row>
    <row r="310" spans="1:13" ht="13" customHeight="1" x14ac:dyDescent="0.2">
      <c r="A310" s="173" t="s">
        <v>760</v>
      </c>
      <c r="B310" s="211" t="s">
        <v>47</v>
      </c>
      <c r="C310" s="211" t="s">
        <v>47</v>
      </c>
      <c r="D310" s="211" t="s">
        <v>47</v>
      </c>
      <c r="E310" s="211"/>
      <c r="F310" s="211" t="s">
        <v>275</v>
      </c>
      <c r="G310" s="211" t="s">
        <v>47</v>
      </c>
      <c r="H310" s="211" t="s">
        <v>47</v>
      </c>
      <c r="L310" s="212"/>
      <c r="M310" s="212"/>
    </row>
    <row r="311" spans="1:13" ht="13" customHeight="1" x14ac:dyDescent="0.2">
      <c r="A311" s="173" t="s">
        <v>47</v>
      </c>
      <c r="B311" s="211" t="s">
        <v>47</v>
      </c>
      <c r="C311" s="211" t="s">
        <v>47</v>
      </c>
      <c r="D311" s="211" t="s">
        <v>47</v>
      </c>
      <c r="E311" s="211"/>
      <c r="F311" s="211" t="s">
        <v>276</v>
      </c>
      <c r="G311" s="211" t="s">
        <v>47</v>
      </c>
      <c r="H311" s="211" t="s">
        <v>47</v>
      </c>
      <c r="L311" s="212"/>
      <c r="M311" s="212"/>
    </row>
    <row r="312" spans="1:13" ht="13" customHeight="1" x14ac:dyDescent="0.2">
      <c r="A312" s="173" t="s">
        <v>761</v>
      </c>
      <c r="B312" s="211" t="s">
        <v>47</v>
      </c>
      <c r="C312" s="211" t="s">
        <v>47</v>
      </c>
      <c r="D312" s="211" t="s">
        <v>47</v>
      </c>
      <c r="E312" s="211"/>
      <c r="F312" s="211" t="s">
        <v>275</v>
      </c>
      <c r="G312" s="211" t="s">
        <v>47</v>
      </c>
      <c r="H312" s="211" t="s">
        <v>47</v>
      </c>
      <c r="L312" s="212"/>
      <c r="M312" s="212"/>
    </row>
    <row r="313" spans="1:13" ht="13" customHeight="1" x14ac:dyDescent="0.2">
      <c r="A313" s="173" t="s">
        <v>47</v>
      </c>
      <c r="B313" s="211" t="s">
        <v>47</v>
      </c>
      <c r="C313" s="211" t="s">
        <v>47</v>
      </c>
      <c r="D313" s="211" t="s">
        <v>47</v>
      </c>
      <c r="E313" s="211"/>
      <c r="F313" s="211" t="s">
        <v>276</v>
      </c>
      <c r="G313" s="211" t="s">
        <v>47</v>
      </c>
      <c r="H313" s="211" t="s">
        <v>47</v>
      </c>
      <c r="L313" s="212"/>
      <c r="M313" s="212"/>
    </row>
    <row r="314" spans="1:13" ht="13" customHeight="1" x14ac:dyDescent="0.2">
      <c r="A314" s="173" t="s">
        <v>762</v>
      </c>
      <c r="B314" s="211" t="s">
        <v>47</v>
      </c>
      <c r="C314" s="211" t="s">
        <v>47</v>
      </c>
      <c r="D314" s="211" t="s">
        <v>47</v>
      </c>
      <c r="E314" s="211"/>
      <c r="F314" s="211" t="s">
        <v>275</v>
      </c>
      <c r="G314" s="211" t="s">
        <v>47</v>
      </c>
      <c r="H314" s="211" t="s">
        <v>47</v>
      </c>
      <c r="L314" s="212"/>
      <c r="M314" s="212"/>
    </row>
    <row r="315" spans="1:13" ht="13" customHeight="1" x14ac:dyDescent="0.2">
      <c r="A315" s="173" t="s">
        <v>47</v>
      </c>
      <c r="B315" s="211" t="s">
        <v>47</v>
      </c>
      <c r="C315" s="211" t="s">
        <v>47</v>
      </c>
      <c r="D315" s="211" t="s">
        <v>47</v>
      </c>
      <c r="E315" s="211"/>
      <c r="F315" s="211" t="s">
        <v>276</v>
      </c>
      <c r="G315" s="211" t="s">
        <v>47</v>
      </c>
      <c r="H315" s="211" t="s">
        <v>47</v>
      </c>
      <c r="L315" s="212"/>
      <c r="M315" s="212"/>
    </row>
    <row r="316" spans="1:13" ht="13" customHeight="1" x14ac:dyDescent="0.2">
      <c r="A316" s="173" t="s">
        <v>763</v>
      </c>
      <c r="B316" s="211" t="s">
        <v>47</v>
      </c>
      <c r="C316" s="211" t="s">
        <v>47</v>
      </c>
      <c r="D316" s="211" t="s">
        <v>47</v>
      </c>
      <c r="E316" s="211"/>
      <c r="F316" s="211" t="s">
        <v>275</v>
      </c>
      <c r="G316" s="211" t="s">
        <v>47</v>
      </c>
      <c r="H316" s="211" t="s">
        <v>47</v>
      </c>
      <c r="L316" s="212"/>
      <c r="M316" s="212"/>
    </row>
    <row r="317" spans="1:13" ht="13" customHeight="1" x14ac:dyDescent="0.2">
      <c r="A317" s="173" t="s">
        <v>47</v>
      </c>
      <c r="B317" s="211" t="s">
        <v>47</v>
      </c>
      <c r="C317" s="211" t="s">
        <v>47</v>
      </c>
      <c r="D317" s="211" t="s">
        <v>47</v>
      </c>
      <c r="E317" s="211"/>
      <c r="F317" s="211" t="s">
        <v>276</v>
      </c>
      <c r="G317" s="211" t="s">
        <v>47</v>
      </c>
      <c r="H317" s="211" t="s">
        <v>47</v>
      </c>
      <c r="L317" s="212"/>
      <c r="M317" s="212"/>
    </row>
    <row r="318" spans="1:13" ht="13" customHeight="1" x14ac:dyDescent="0.2">
      <c r="A318" s="173" t="s">
        <v>764</v>
      </c>
      <c r="B318" s="211" t="s">
        <v>47</v>
      </c>
      <c r="C318" s="211" t="s">
        <v>47</v>
      </c>
      <c r="D318" s="211" t="s">
        <v>47</v>
      </c>
      <c r="E318" s="211"/>
      <c r="F318" s="211" t="s">
        <v>275</v>
      </c>
      <c r="G318" s="211" t="s">
        <v>47</v>
      </c>
      <c r="H318" s="211" t="s">
        <v>47</v>
      </c>
      <c r="L318" s="212"/>
      <c r="M318" s="212"/>
    </row>
    <row r="319" spans="1:13" ht="13" customHeight="1" x14ac:dyDescent="0.2">
      <c r="A319" s="173" t="s">
        <v>47</v>
      </c>
      <c r="B319" s="211" t="s">
        <v>47</v>
      </c>
      <c r="C319" s="211" t="s">
        <v>47</v>
      </c>
      <c r="D319" s="211" t="s">
        <v>47</v>
      </c>
      <c r="E319" s="211"/>
      <c r="F319" s="211" t="s">
        <v>276</v>
      </c>
      <c r="G319" s="211" t="s">
        <v>47</v>
      </c>
      <c r="H319" s="211" t="s">
        <v>47</v>
      </c>
      <c r="L319" s="212"/>
      <c r="M319" s="212"/>
    </row>
    <row r="320" spans="1:13" ht="13" customHeight="1" x14ac:dyDescent="0.2">
      <c r="A320" s="173" t="s">
        <v>765</v>
      </c>
      <c r="B320" s="211" t="s">
        <v>47</v>
      </c>
      <c r="C320" s="211" t="s">
        <v>47</v>
      </c>
      <c r="D320" s="211" t="s">
        <v>47</v>
      </c>
      <c r="E320" s="211"/>
      <c r="F320" s="211" t="s">
        <v>275</v>
      </c>
      <c r="G320" s="211" t="s">
        <v>47</v>
      </c>
      <c r="H320" s="211" t="s">
        <v>47</v>
      </c>
      <c r="L320" s="212"/>
      <c r="M320" s="212"/>
    </row>
    <row r="321" spans="1:13" ht="13" customHeight="1" x14ac:dyDescent="0.2">
      <c r="A321" s="173" t="s">
        <v>47</v>
      </c>
      <c r="B321" s="211" t="s">
        <v>47</v>
      </c>
      <c r="C321" s="211" t="s">
        <v>47</v>
      </c>
      <c r="D321" s="211" t="s">
        <v>47</v>
      </c>
      <c r="E321" s="211"/>
      <c r="F321" s="211" t="s">
        <v>276</v>
      </c>
      <c r="G321" s="211" t="s">
        <v>47</v>
      </c>
      <c r="H321" s="211" t="s">
        <v>47</v>
      </c>
      <c r="L321" s="212"/>
      <c r="M321" s="212"/>
    </row>
    <row r="322" spans="1:13" ht="13" customHeight="1" x14ac:dyDescent="0.2">
      <c r="A322" s="173" t="s">
        <v>766</v>
      </c>
      <c r="B322" s="211" t="s">
        <v>47</v>
      </c>
      <c r="C322" s="211" t="s">
        <v>47</v>
      </c>
      <c r="D322" s="211" t="s">
        <v>47</v>
      </c>
      <c r="E322" s="211"/>
      <c r="F322" s="211" t="s">
        <v>275</v>
      </c>
      <c r="G322" s="211" t="s">
        <v>47</v>
      </c>
      <c r="H322" s="211" t="s">
        <v>47</v>
      </c>
      <c r="L322" s="212"/>
      <c r="M322" s="212"/>
    </row>
    <row r="323" spans="1:13" ht="13" customHeight="1" x14ac:dyDescent="0.2">
      <c r="A323" s="173" t="s">
        <v>47</v>
      </c>
      <c r="B323" s="211" t="s">
        <v>47</v>
      </c>
      <c r="C323" s="211" t="s">
        <v>47</v>
      </c>
      <c r="D323" s="211" t="s">
        <v>47</v>
      </c>
      <c r="E323" s="211"/>
      <c r="F323" s="211" t="s">
        <v>276</v>
      </c>
      <c r="G323" s="211" t="s">
        <v>47</v>
      </c>
      <c r="H323" s="211" t="s">
        <v>47</v>
      </c>
      <c r="L323" s="212"/>
      <c r="M323" s="212"/>
    </row>
    <row r="324" spans="1:13" ht="13" customHeight="1" x14ac:dyDescent="0.2">
      <c r="A324" s="173" t="s">
        <v>767</v>
      </c>
      <c r="B324" s="211" t="s">
        <v>47</v>
      </c>
      <c r="C324" s="211" t="s">
        <v>47</v>
      </c>
      <c r="D324" s="211" t="s">
        <v>47</v>
      </c>
      <c r="E324" s="211"/>
      <c r="F324" s="211" t="s">
        <v>275</v>
      </c>
      <c r="G324" s="211" t="s">
        <v>47</v>
      </c>
      <c r="H324" s="211" t="s">
        <v>47</v>
      </c>
      <c r="L324" s="212"/>
      <c r="M324" s="212"/>
    </row>
    <row r="325" spans="1:13" ht="13" customHeight="1" x14ac:dyDescent="0.2">
      <c r="A325" s="173" t="s">
        <v>47</v>
      </c>
      <c r="B325" s="211" t="s">
        <v>47</v>
      </c>
      <c r="C325" s="211" t="s">
        <v>47</v>
      </c>
      <c r="D325" s="211" t="s">
        <v>47</v>
      </c>
      <c r="E325" s="211"/>
      <c r="F325" s="211" t="s">
        <v>276</v>
      </c>
      <c r="G325" s="211" t="s">
        <v>47</v>
      </c>
      <c r="H325" s="211" t="s">
        <v>47</v>
      </c>
      <c r="L325" s="212"/>
      <c r="M325" s="212"/>
    </row>
    <row r="326" spans="1:13" ht="13" customHeight="1" x14ac:dyDescent="0.2">
      <c r="A326" s="173" t="s">
        <v>768</v>
      </c>
      <c r="B326" s="211" t="s">
        <v>47</v>
      </c>
      <c r="C326" s="211" t="s">
        <v>47</v>
      </c>
      <c r="D326" s="211" t="s">
        <v>47</v>
      </c>
      <c r="E326" s="211"/>
      <c r="F326" s="211" t="s">
        <v>275</v>
      </c>
      <c r="G326" s="211" t="s">
        <v>47</v>
      </c>
      <c r="H326" s="211" t="s">
        <v>47</v>
      </c>
      <c r="L326" s="212"/>
      <c r="M326" s="212"/>
    </row>
    <row r="327" spans="1:13" ht="13" customHeight="1" x14ac:dyDescent="0.2">
      <c r="A327" s="173" t="s">
        <v>47</v>
      </c>
      <c r="B327" s="211" t="s">
        <v>47</v>
      </c>
      <c r="C327" s="211" t="s">
        <v>47</v>
      </c>
      <c r="D327" s="211" t="s">
        <v>47</v>
      </c>
      <c r="E327" s="211"/>
      <c r="F327" s="211" t="s">
        <v>276</v>
      </c>
      <c r="G327" s="211" t="s">
        <v>47</v>
      </c>
      <c r="H327" s="211" t="s">
        <v>47</v>
      </c>
      <c r="L327" s="212"/>
      <c r="M327" s="212"/>
    </row>
    <row r="328" spans="1:13" ht="13" customHeight="1" x14ac:dyDescent="0.2">
      <c r="A328" s="173" t="s">
        <v>769</v>
      </c>
      <c r="B328" s="211" t="s">
        <v>47</v>
      </c>
      <c r="C328" s="211" t="s">
        <v>47</v>
      </c>
      <c r="D328" s="211" t="s">
        <v>47</v>
      </c>
      <c r="E328" s="211"/>
      <c r="F328" s="211" t="s">
        <v>275</v>
      </c>
      <c r="G328" s="211" t="s">
        <v>47</v>
      </c>
      <c r="H328" s="211" t="s">
        <v>47</v>
      </c>
      <c r="L328" s="212"/>
      <c r="M328" s="212"/>
    </row>
    <row r="329" spans="1:13" ht="13" customHeight="1" x14ac:dyDescent="0.2">
      <c r="A329" s="173" t="s">
        <v>47</v>
      </c>
      <c r="B329" s="211" t="s">
        <v>47</v>
      </c>
      <c r="C329" s="211" t="s">
        <v>47</v>
      </c>
      <c r="D329" s="211" t="s">
        <v>47</v>
      </c>
      <c r="E329" s="211"/>
      <c r="F329" s="211" t="s">
        <v>276</v>
      </c>
      <c r="G329" s="211" t="s">
        <v>47</v>
      </c>
      <c r="H329" s="211" t="s">
        <v>47</v>
      </c>
      <c r="L329" s="212"/>
      <c r="M329" s="212"/>
    </row>
    <row r="330" spans="1:13" ht="13" customHeight="1" x14ac:dyDescent="0.2">
      <c r="A330" s="173" t="s">
        <v>770</v>
      </c>
      <c r="B330" s="211" t="s">
        <v>47</v>
      </c>
      <c r="C330" s="211" t="s">
        <v>47</v>
      </c>
      <c r="D330" s="211" t="s">
        <v>47</v>
      </c>
      <c r="E330" s="211"/>
      <c r="F330" s="211" t="s">
        <v>275</v>
      </c>
      <c r="G330" s="211" t="s">
        <v>47</v>
      </c>
      <c r="H330" s="211" t="s">
        <v>47</v>
      </c>
      <c r="L330" s="212"/>
      <c r="M330" s="212"/>
    </row>
    <row r="331" spans="1:13" ht="13" customHeight="1" x14ac:dyDescent="0.2">
      <c r="A331" s="173" t="s">
        <v>47</v>
      </c>
      <c r="B331" s="211" t="s">
        <v>47</v>
      </c>
      <c r="C331" s="211" t="s">
        <v>47</v>
      </c>
      <c r="D331" s="211" t="s">
        <v>47</v>
      </c>
      <c r="E331" s="211"/>
      <c r="F331" s="211" t="s">
        <v>276</v>
      </c>
      <c r="G331" s="211" t="s">
        <v>47</v>
      </c>
      <c r="H331" s="211" t="s">
        <v>47</v>
      </c>
      <c r="L331" s="212"/>
      <c r="M331" s="212"/>
    </row>
    <row r="332" spans="1:13" ht="13" customHeight="1" x14ac:dyDescent="0.2">
      <c r="A332" s="173" t="s">
        <v>771</v>
      </c>
      <c r="B332" s="211" t="s">
        <v>47</v>
      </c>
      <c r="C332" s="211" t="s">
        <v>47</v>
      </c>
      <c r="D332" s="211" t="s">
        <v>47</v>
      </c>
      <c r="E332" s="211"/>
      <c r="F332" s="211" t="s">
        <v>275</v>
      </c>
      <c r="G332" s="211" t="s">
        <v>47</v>
      </c>
      <c r="H332" s="211" t="s">
        <v>47</v>
      </c>
      <c r="L332" s="212"/>
      <c r="M332" s="212"/>
    </row>
    <row r="333" spans="1:13" ht="13" customHeight="1" x14ac:dyDescent="0.2">
      <c r="A333" s="173" t="s">
        <v>47</v>
      </c>
      <c r="B333" s="211" t="s">
        <v>47</v>
      </c>
      <c r="C333" s="211" t="s">
        <v>47</v>
      </c>
      <c r="D333" s="211" t="s">
        <v>47</v>
      </c>
      <c r="E333" s="211"/>
      <c r="F333" s="211" t="s">
        <v>276</v>
      </c>
      <c r="G333" s="211" t="s">
        <v>47</v>
      </c>
      <c r="H333" s="211" t="s">
        <v>47</v>
      </c>
      <c r="L333" s="212"/>
      <c r="M333" s="212"/>
    </row>
    <row r="334" spans="1:13" ht="13" customHeight="1" x14ac:dyDescent="0.2">
      <c r="A334" s="173" t="s">
        <v>772</v>
      </c>
      <c r="B334" s="211" t="s">
        <v>47</v>
      </c>
      <c r="C334" s="211" t="s">
        <v>47</v>
      </c>
      <c r="D334" s="211" t="s">
        <v>47</v>
      </c>
      <c r="E334" s="211"/>
      <c r="F334" s="211" t="s">
        <v>275</v>
      </c>
      <c r="G334" s="211" t="s">
        <v>47</v>
      </c>
      <c r="H334" s="211" t="s">
        <v>47</v>
      </c>
      <c r="L334" s="212"/>
      <c r="M334" s="212"/>
    </row>
    <row r="335" spans="1:13" ht="13" customHeight="1" x14ac:dyDescent="0.2">
      <c r="A335" s="173" t="s">
        <v>47</v>
      </c>
      <c r="B335" s="211" t="s">
        <v>47</v>
      </c>
      <c r="C335" s="211" t="s">
        <v>47</v>
      </c>
      <c r="D335" s="211" t="s">
        <v>47</v>
      </c>
      <c r="E335" s="211"/>
      <c r="F335" s="211" t="s">
        <v>276</v>
      </c>
      <c r="G335" s="211" t="s">
        <v>47</v>
      </c>
      <c r="H335" s="211" t="s">
        <v>47</v>
      </c>
      <c r="L335" s="212"/>
      <c r="M335" s="212"/>
    </row>
    <row r="336" spans="1:13" ht="13" customHeight="1" x14ac:dyDescent="0.2">
      <c r="A336" s="173" t="s">
        <v>773</v>
      </c>
      <c r="B336" s="211" t="s">
        <v>47</v>
      </c>
      <c r="C336" s="211" t="s">
        <v>47</v>
      </c>
      <c r="D336" s="211" t="s">
        <v>47</v>
      </c>
      <c r="E336" s="211"/>
      <c r="F336" s="211" t="s">
        <v>275</v>
      </c>
      <c r="G336" s="211" t="s">
        <v>47</v>
      </c>
      <c r="H336" s="211" t="s">
        <v>47</v>
      </c>
      <c r="L336" s="212"/>
      <c r="M336" s="212"/>
    </row>
    <row r="337" spans="1:13" ht="13" customHeight="1" x14ac:dyDescent="0.2">
      <c r="A337" s="173" t="s">
        <v>47</v>
      </c>
      <c r="B337" s="211" t="s">
        <v>47</v>
      </c>
      <c r="C337" s="211" t="s">
        <v>47</v>
      </c>
      <c r="D337" s="211" t="s">
        <v>47</v>
      </c>
      <c r="E337" s="211"/>
      <c r="F337" s="211" t="s">
        <v>276</v>
      </c>
      <c r="G337" s="211" t="s">
        <v>47</v>
      </c>
      <c r="H337" s="211" t="s">
        <v>47</v>
      </c>
      <c r="L337" s="212"/>
      <c r="M337" s="212"/>
    </row>
    <row r="338" spans="1:13" ht="13" customHeight="1" x14ac:dyDescent="0.2">
      <c r="A338" s="173" t="s">
        <v>774</v>
      </c>
      <c r="B338" s="211" t="s">
        <v>47</v>
      </c>
      <c r="C338" s="211" t="s">
        <v>47</v>
      </c>
      <c r="D338" s="211" t="s">
        <v>47</v>
      </c>
      <c r="E338" s="211"/>
      <c r="F338" s="211" t="s">
        <v>275</v>
      </c>
      <c r="G338" s="211" t="s">
        <v>47</v>
      </c>
      <c r="H338" s="211" t="s">
        <v>47</v>
      </c>
      <c r="L338" s="212"/>
      <c r="M338" s="212"/>
    </row>
    <row r="339" spans="1:13" ht="13" customHeight="1" x14ac:dyDescent="0.2">
      <c r="A339" s="173" t="s">
        <v>47</v>
      </c>
      <c r="B339" s="211" t="s">
        <v>47</v>
      </c>
      <c r="C339" s="211" t="s">
        <v>47</v>
      </c>
      <c r="D339" s="211" t="s">
        <v>47</v>
      </c>
      <c r="E339" s="211"/>
      <c r="F339" s="211" t="s">
        <v>276</v>
      </c>
      <c r="G339" s="211" t="s">
        <v>47</v>
      </c>
      <c r="H339" s="211" t="s">
        <v>47</v>
      </c>
      <c r="L339" s="212"/>
      <c r="M339" s="212"/>
    </row>
    <row r="340" spans="1:13" ht="13" customHeight="1" x14ac:dyDescent="0.2">
      <c r="A340" s="173" t="s">
        <v>775</v>
      </c>
      <c r="B340" s="211" t="s">
        <v>47</v>
      </c>
      <c r="C340" s="211" t="s">
        <v>47</v>
      </c>
      <c r="D340" s="211" t="s">
        <v>47</v>
      </c>
      <c r="E340" s="211"/>
      <c r="F340" s="211" t="s">
        <v>275</v>
      </c>
      <c r="G340" s="211" t="s">
        <v>47</v>
      </c>
      <c r="H340" s="211" t="s">
        <v>47</v>
      </c>
      <c r="L340" s="212"/>
      <c r="M340" s="212"/>
    </row>
    <row r="341" spans="1:13" ht="13" customHeight="1" x14ac:dyDescent="0.2">
      <c r="A341" s="173" t="s">
        <v>47</v>
      </c>
      <c r="B341" s="211" t="s">
        <v>47</v>
      </c>
      <c r="C341" s="211" t="s">
        <v>47</v>
      </c>
      <c r="D341" s="211" t="s">
        <v>47</v>
      </c>
      <c r="E341" s="211"/>
      <c r="F341" s="211" t="s">
        <v>276</v>
      </c>
      <c r="G341" s="211" t="s">
        <v>47</v>
      </c>
      <c r="H341" s="211" t="s">
        <v>47</v>
      </c>
      <c r="L341" s="212"/>
      <c r="M341" s="212"/>
    </row>
    <row r="342" spans="1:13" ht="13" customHeight="1" x14ac:dyDescent="0.2">
      <c r="A342" s="173" t="s">
        <v>776</v>
      </c>
      <c r="B342" s="211" t="s">
        <v>47</v>
      </c>
      <c r="C342" s="211" t="s">
        <v>47</v>
      </c>
      <c r="D342" s="211" t="s">
        <v>47</v>
      </c>
      <c r="E342" s="211"/>
      <c r="F342" s="211" t="s">
        <v>275</v>
      </c>
      <c r="G342" s="211" t="s">
        <v>47</v>
      </c>
      <c r="H342" s="211" t="s">
        <v>47</v>
      </c>
      <c r="L342" s="212"/>
      <c r="M342" s="212"/>
    </row>
    <row r="343" spans="1:13" ht="13" customHeight="1" x14ac:dyDescent="0.2">
      <c r="A343" s="173" t="s">
        <v>47</v>
      </c>
      <c r="B343" s="211" t="s">
        <v>47</v>
      </c>
      <c r="C343" s="211" t="s">
        <v>47</v>
      </c>
      <c r="D343" s="211" t="s">
        <v>47</v>
      </c>
      <c r="E343" s="211"/>
      <c r="F343" s="211" t="s">
        <v>276</v>
      </c>
      <c r="G343" s="211" t="s">
        <v>47</v>
      </c>
      <c r="H343" s="211" t="s">
        <v>47</v>
      </c>
      <c r="L343" s="212"/>
      <c r="M343" s="212"/>
    </row>
    <row r="344" spans="1:13" ht="13" customHeight="1" x14ac:dyDescent="0.2">
      <c r="A344" s="173" t="s">
        <v>777</v>
      </c>
      <c r="B344" s="211" t="s">
        <v>47</v>
      </c>
      <c r="C344" s="211" t="s">
        <v>47</v>
      </c>
      <c r="D344" s="211" t="s">
        <v>47</v>
      </c>
      <c r="E344" s="211"/>
      <c r="F344" s="211" t="s">
        <v>275</v>
      </c>
      <c r="G344" s="211" t="s">
        <v>47</v>
      </c>
      <c r="H344" s="211" t="s">
        <v>47</v>
      </c>
      <c r="L344" s="212"/>
      <c r="M344" s="212"/>
    </row>
    <row r="345" spans="1:13" ht="13" customHeight="1" x14ac:dyDescent="0.2">
      <c r="A345" s="173" t="s">
        <v>47</v>
      </c>
      <c r="B345" s="211" t="s">
        <v>47</v>
      </c>
      <c r="C345" s="211" t="s">
        <v>47</v>
      </c>
      <c r="D345" s="211" t="s">
        <v>47</v>
      </c>
      <c r="E345" s="211"/>
      <c r="F345" s="211" t="s">
        <v>276</v>
      </c>
      <c r="G345" s="211" t="s">
        <v>47</v>
      </c>
      <c r="H345" s="211" t="s">
        <v>47</v>
      </c>
      <c r="L345" s="212"/>
      <c r="M345" s="212"/>
    </row>
    <row r="346" spans="1:13" ht="13" customHeight="1" x14ac:dyDescent="0.2">
      <c r="A346" s="173" t="s">
        <v>778</v>
      </c>
      <c r="B346" s="211" t="s">
        <v>47</v>
      </c>
      <c r="C346" s="211" t="s">
        <v>47</v>
      </c>
      <c r="D346" s="211" t="s">
        <v>47</v>
      </c>
      <c r="E346" s="211"/>
      <c r="F346" s="211" t="s">
        <v>275</v>
      </c>
      <c r="G346" s="211" t="s">
        <v>47</v>
      </c>
      <c r="H346" s="211" t="s">
        <v>47</v>
      </c>
      <c r="L346" s="212"/>
      <c r="M346" s="212"/>
    </row>
    <row r="347" spans="1:13" ht="13" customHeight="1" x14ac:dyDescent="0.2">
      <c r="A347" s="173" t="s">
        <v>47</v>
      </c>
      <c r="B347" s="211" t="s">
        <v>47</v>
      </c>
      <c r="C347" s="211" t="s">
        <v>47</v>
      </c>
      <c r="D347" s="211" t="s">
        <v>47</v>
      </c>
      <c r="E347" s="211"/>
      <c r="F347" s="211" t="s">
        <v>276</v>
      </c>
      <c r="G347" s="211" t="s">
        <v>47</v>
      </c>
      <c r="H347" s="211" t="s">
        <v>47</v>
      </c>
      <c r="L347" s="212"/>
      <c r="M347" s="212"/>
    </row>
    <row r="348" spans="1:13" ht="13" customHeight="1" x14ac:dyDescent="0.2">
      <c r="A348" s="173" t="s">
        <v>779</v>
      </c>
      <c r="B348" s="211" t="s">
        <v>47</v>
      </c>
      <c r="C348" s="211" t="s">
        <v>47</v>
      </c>
      <c r="D348" s="211" t="s">
        <v>47</v>
      </c>
      <c r="E348" s="211"/>
      <c r="F348" s="211" t="s">
        <v>275</v>
      </c>
      <c r="G348" s="211" t="s">
        <v>47</v>
      </c>
      <c r="H348" s="211" t="s">
        <v>47</v>
      </c>
      <c r="L348" s="212"/>
      <c r="M348" s="212"/>
    </row>
    <row r="349" spans="1:13" ht="13" customHeight="1" x14ac:dyDescent="0.2">
      <c r="A349" s="173" t="s">
        <v>47</v>
      </c>
      <c r="B349" s="211" t="s">
        <v>47</v>
      </c>
      <c r="C349" s="211" t="s">
        <v>47</v>
      </c>
      <c r="D349" s="211" t="s">
        <v>47</v>
      </c>
      <c r="E349" s="211"/>
      <c r="F349" s="211" t="s">
        <v>276</v>
      </c>
      <c r="G349" s="211" t="s">
        <v>47</v>
      </c>
      <c r="H349" s="211" t="s">
        <v>47</v>
      </c>
      <c r="L349" s="212"/>
      <c r="M349" s="212"/>
    </row>
    <row r="350" spans="1:13" ht="13" customHeight="1" x14ac:dyDescent="0.2">
      <c r="A350" s="173" t="s">
        <v>780</v>
      </c>
      <c r="B350" s="211" t="s">
        <v>47</v>
      </c>
      <c r="C350" s="211" t="s">
        <v>47</v>
      </c>
      <c r="D350" s="211" t="s">
        <v>47</v>
      </c>
      <c r="E350" s="211"/>
      <c r="F350" s="211" t="s">
        <v>47</v>
      </c>
      <c r="G350" s="211">
        <v>-1.726</v>
      </c>
      <c r="H350" s="211">
        <v>0.61299999999999999</v>
      </c>
      <c r="L350" s="212"/>
      <c r="M350" s="212"/>
    </row>
    <row r="351" spans="1:13" ht="13" customHeight="1" x14ac:dyDescent="0.2">
      <c r="A351" s="173" t="s">
        <v>47</v>
      </c>
      <c r="B351" s="211" t="s">
        <v>47</v>
      </c>
      <c r="C351" s="211" t="s">
        <v>47</v>
      </c>
      <c r="D351" s="211" t="s">
        <v>47</v>
      </c>
      <c r="E351" s="211"/>
      <c r="F351" s="211" t="s">
        <v>47</v>
      </c>
      <c r="G351" s="211" t="s">
        <v>781</v>
      </c>
      <c r="H351" s="211" t="s">
        <v>782</v>
      </c>
      <c r="L351" s="212"/>
      <c r="M351" s="212"/>
    </row>
    <row r="352" spans="1:13" ht="13" customHeight="1" x14ac:dyDescent="0.2">
      <c r="A352" s="173" t="s">
        <v>783</v>
      </c>
      <c r="B352" s="211" t="s">
        <v>47</v>
      </c>
      <c r="C352" s="211" t="s">
        <v>47</v>
      </c>
      <c r="D352" s="211" t="s">
        <v>47</v>
      </c>
      <c r="E352" s="211"/>
      <c r="F352" s="211" t="s">
        <v>47</v>
      </c>
      <c r="G352" s="211">
        <v>0.114</v>
      </c>
      <c r="H352" s="211" t="s">
        <v>784</v>
      </c>
      <c r="L352" s="212"/>
      <c r="M352" s="212"/>
    </row>
    <row r="353" spans="1:13" ht="13" customHeight="1" x14ac:dyDescent="0.2">
      <c r="A353" s="173" t="s">
        <v>47</v>
      </c>
      <c r="B353" s="211" t="s">
        <v>47</v>
      </c>
      <c r="C353" s="211" t="s">
        <v>47</v>
      </c>
      <c r="D353" s="211" t="s">
        <v>47</v>
      </c>
      <c r="E353" s="211"/>
      <c r="F353" s="211" t="s">
        <v>47</v>
      </c>
      <c r="G353" s="211" t="s">
        <v>785</v>
      </c>
      <c r="H353" s="211" t="s">
        <v>328</v>
      </c>
      <c r="L353" s="212"/>
      <c r="M353" s="212"/>
    </row>
    <row r="354" spans="1:13" ht="13" customHeight="1" x14ac:dyDescent="0.2">
      <c r="A354" s="173" t="s">
        <v>786</v>
      </c>
      <c r="B354" s="211" t="s">
        <v>47</v>
      </c>
      <c r="C354" s="211" t="s">
        <v>47</v>
      </c>
      <c r="D354" s="211" t="s">
        <v>47</v>
      </c>
      <c r="E354" s="211"/>
      <c r="F354" s="211" t="s">
        <v>47</v>
      </c>
      <c r="G354" s="211">
        <v>-0.26100000000000001</v>
      </c>
      <c r="H354" s="211" t="s">
        <v>47</v>
      </c>
      <c r="L354" s="212"/>
      <c r="M354" s="212"/>
    </row>
    <row r="355" spans="1:13" ht="13" customHeight="1" x14ac:dyDescent="0.2">
      <c r="A355" s="173" t="s">
        <v>47</v>
      </c>
      <c r="B355" s="211" t="s">
        <v>47</v>
      </c>
      <c r="C355" s="211" t="s">
        <v>47</v>
      </c>
      <c r="D355" s="211" t="s">
        <v>47</v>
      </c>
      <c r="E355" s="211"/>
      <c r="F355" s="211" t="s">
        <v>47</v>
      </c>
      <c r="G355" s="211" t="s">
        <v>540</v>
      </c>
      <c r="H355" s="211" t="s">
        <v>47</v>
      </c>
      <c r="L355" s="212"/>
      <c r="M355" s="212"/>
    </row>
    <row r="356" spans="1:13" ht="13" customHeight="1" x14ac:dyDescent="0.2">
      <c r="A356" s="173" t="s">
        <v>787</v>
      </c>
      <c r="B356" s="211" t="s">
        <v>47</v>
      </c>
      <c r="C356" s="211" t="s">
        <v>47</v>
      </c>
      <c r="D356" s="211" t="s">
        <v>47</v>
      </c>
      <c r="E356" s="211"/>
      <c r="F356" s="211" t="s">
        <v>47</v>
      </c>
      <c r="G356" s="211" t="s">
        <v>788</v>
      </c>
      <c r="H356" s="211" t="s">
        <v>47</v>
      </c>
      <c r="L356" s="212"/>
      <c r="M356" s="212"/>
    </row>
    <row r="357" spans="1:13" ht="13" customHeight="1" x14ac:dyDescent="0.2">
      <c r="A357" s="173" t="s">
        <v>47</v>
      </c>
      <c r="B357" s="211" t="s">
        <v>47</v>
      </c>
      <c r="C357" s="211" t="s">
        <v>47</v>
      </c>
      <c r="D357" s="211" t="s">
        <v>47</v>
      </c>
      <c r="E357" s="211"/>
      <c r="F357" s="211" t="s">
        <v>47</v>
      </c>
      <c r="G357" s="211" t="s">
        <v>789</v>
      </c>
      <c r="H357" s="211" t="s">
        <v>47</v>
      </c>
      <c r="L357" s="212"/>
      <c r="M357" s="212"/>
    </row>
    <row r="358" spans="1:13" ht="13" customHeight="1" x14ac:dyDescent="0.2">
      <c r="A358" s="173" t="s">
        <v>790</v>
      </c>
      <c r="B358" s="211" t="s">
        <v>47</v>
      </c>
      <c r="C358" s="211" t="s">
        <v>47</v>
      </c>
      <c r="D358" s="211" t="s">
        <v>47</v>
      </c>
      <c r="E358" s="211"/>
      <c r="F358" s="211" t="s">
        <v>47</v>
      </c>
      <c r="G358" s="211" t="s">
        <v>47</v>
      </c>
      <c r="H358" s="211">
        <v>-0.16</v>
      </c>
      <c r="L358" s="212"/>
      <c r="M358" s="212"/>
    </row>
    <row r="359" spans="1:13" ht="13" customHeight="1" x14ac:dyDescent="0.2">
      <c r="A359" s="173" t="s">
        <v>47</v>
      </c>
      <c r="B359" s="211" t="s">
        <v>47</v>
      </c>
      <c r="C359" s="211" t="s">
        <v>47</v>
      </c>
      <c r="D359" s="211" t="s">
        <v>47</v>
      </c>
      <c r="E359" s="211"/>
      <c r="F359" s="211" t="s">
        <v>47</v>
      </c>
      <c r="G359" s="211" t="s">
        <v>47</v>
      </c>
      <c r="H359" s="211" t="s">
        <v>791</v>
      </c>
      <c r="L359" s="212"/>
      <c r="M359" s="212"/>
    </row>
    <row r="360" spans="1:13" ht="13" customHeight="1" x14ac:dyDescent="0.2">
      <c r="A360" s="173" t="s">
        <v>792</v>
      </c>
      <c r="B360" s="211" t="s">
        <v>47</v>
      </c>
      <c r="C360" s="211" t="s">
        <v>47</v>
      </c>
      <c r="D360" s="211" t="s">
        <v>47</v>
      </c>
      <c r="E360" s="211"/>
      <c r="F360" s="211" t="s">
        <v>47</v>
      </c>
      <c r="G360" s="211" t="s">
        <v>47</v>
      </c>
      <c r="H360" s="211">
        <v>-0.113</v>
      </c>
      <c r="L360" s="212"/>
      <c r="M360" s="212"/>
    </row>
    <row r="361" spans="1:13" ht="13" customHeight="1" x14ac:dyDescent="0.2">
      <c r="A361" s="173" t="s">
        <v>47</v>
      </c>
      <c r="B361" s="211" t="s">
        <v>47</v>
      </c>
      <c r="C361" s="211" t="s">
        <v>47</v>
      </c>
      <c r="D361" s="211" t="s">
        <v>47</v>
      </c>
      <c r="E361" s="211"/>
      <c r="F361" s="211" t="s">
        <v>47</v>
      </c>
      <c r="G361" s="211" t="s">
        <v>47</v>
      </c>
      <c r="H361" s="211" t="s">
        <v>793</v>
      </c>
      <c r="L361" s="212"/>
      <c r="M361" s="212"/>
    </row>
    <row r="362" spans="1:13" ht="13" customHeight="1" x14ac:dyDescent="0.2">
      <c r="A362" s="173" t="s">
        <v>794</v>
      </c>
      <c r="B362" s="211" t="s">
        <v>47</v>
      </c>
      <c r="C362" s="211" t="s">
        <v>47</v>
      </c>
      <c r="D362" s="211" t="s">
        <v>47</v>
      </c>
      <c r="E362" s="211"/>
      <c r="F362" s="211" t="s">
        <v>47</v>
      </c>
      <c r="G362" s="211" t="s">
        <v>47</v>
      </c>
      <c r="H362" s="211">
        <v>-0.17699999999999999</v>
      </c>
      <c r="L362" s="212"/>
      <c r="M362" s="212"/>
    </row>
    <row r="363" spans="1:13" ht="13" customHeight="1" x14ac:dyDescent="0.2">
      <c r="A363" s="173" t="s">
        <v>47</v>
      </c>
      <c r="B363" s="211" t="s">
        <v>47</v>
      </c>
      <c r="C363" s="211" t="s">
        <v>47</v>
      </c>
      <c r="D363" s="211" t="s">
        <v>47</v>
      </c>
      <c r="E363" s="211"/>
      <c r="F363" s="211" t="s">
        <v>47</v>
      </c>
      <c r="G363" s="211" t="s">
        <v>47</v>
      </c>
      <c r="H363" s="211" t="s">
        <v>795</v>
      </c>
      <c r="L363" s="212"/>
      <c r="M363" s="212"/>
    </row>
    <row r="364" spans="1:13" ht="13" customHeight="1" x14ac:dyDescent="0.2">
      <c r="A364" s="173" t="s">
        <v>796</v>
      </c>
      <c r="B364" s="211" t="s">
        <v>47</v>
      </c>
      <c r="C364" s="211" t="s">
        <v>47</v>
      </c>
      <c r="D364" s="211" t="s">
        <v>47</v>
      </c>
      <c r="E364" s="211"/>
      <c r="F364" s="211" t="s">
        <v>47</v>
      </c>
      <c r="G364" s="211" t="s">
        <v>47</v>
      </c>
      <c r="H364" s="211">
        <v>-0.29499999999999998</v>
      </c>
      <c r="L364" s="212"/>
      <c r="M364" s="212"/>
    </row>
    <row r="365" spans="1:13" ht="13" customHeight="1" x14ac:dyDescent="0.2">
      <c r="A365" s="173" t="s">
        <v>47</v>
      </c>
      <c r="B365" s="211" t="s">
        <v>47</v>
      </c>
      <c r="C365" s="211" t="s">
        <v>47</v>
      </c>
      <c r="D365" s="211" t="s">
        <v>47</v>
      </c>
      <c r="E365" s="211"/>
      <c r="F365" s="211" t="s">
        <v>47</v>
      </c>
      <c r="G365" s="211" t="s">
        <v>47</v>
      </c>
      <c r="H365" s="211" t="s">
        <v>797</v>
      </c>
      <c r="L365" s="212"/>
      <c r="M365" s="212"/>
    </row>
    <row r="366" spans="1:13" ht="13" customHeight="1" x14ac:dyDescent="0.2">
      <c r="A366" s="173" t="s">
        <v>798</v>
      </c>
      <c r="B366" s="211" t="s">
        <v>47</v>
      </c>
      <c r="C366" s="211" t="s">
        <v>47</v>
      </c>
      <c r="D366" s="211" t="s">
        <v>47</v>
      </c>
      <c r="E366" s="211"/>
      <c r="F366" s="211" t="s">
        <v>47</v>
      </c>
      <c r="G366" s="211" t="s">
        <v>47</v>
      </c>
      <c r="H366" s="211">
        <v>-0.152</v>
      </c>
      <c r="L366" s="212"/>
      <c r="M366" s="212"/>
    </row>
    <row r="367" spans="1:13" ht="13" customHeight="1" x14ac:dyDescent="0.2">
      <c r="A367" s="173" t="s">
        <v>47</v>
      </c>
      <c r="B367" s="211" t="s">
        <v>47</v>
      </c>
      <c r="C367" s="211" t="s">
        <v>47</v>
      </c>
      <c r="D367" s="211" t="s">
        <v>47</v>
      </c>
      <c r="E367" s="211"/>
      <c r="F367" s="211" t="s">
        <v>47</v>
      </c>
      <c r="G367" s="211" t="s">
        <v>47</v>
      </c>
      <c r="H367" s="211" t="s">
        <v>799</v>
      </c>
      <c r="L367" s="212"/>
      <c r="M367" s="212"/>
    </row>
    <row r="368" spans="1:13" ht="13" customHeight="1" x14ac:dyDescent="0.2">
      <c r="A368" s="173" t="s">
        <v>800</v>
      </c>
      <c r="B368" s="211">
        <v>0.56699999999999995</v>
      </c>
      <c r="C368" s="211">
        <v>13.88</v>
      </c>
      <c r="D368" s="211" t="s">
        <v>801</v>
      </c>
      <c r="E368" s="211"/>
      <c r="F368" s="211">
        <v>9.125</v>
      </c>
      <c r="G368" s="211" t="s">
        <v>802</v>
      </c>
      <c r="H368" s="211">
        <v>0.442</v>
      </c>
      <c r="L368" s="212"/>
      <c r="M368" s="212"/>
    </row>
    <row r="369" spans="1:13" ht="13" customHeight="1" x14ac:dyDescent="0.2">
      <c r="A369" s="173" t="s">
        <v>47</v>
      </c>
      <c r="B369" s="211" t="s">
        <v>803</v>
      </c>
      <c r="C369" s="211" t="s">
        <v>804</v>
      </c>
      <c r="D369" s="211" t="s">
        <v>805</v>
      </c>
      <c r="E369" s="211"/>
      <c r="F369" s="211" t="s">
        <v>806</v>
      </c>
      <c r="G369" s="211" t="s">
        <v>807</v>
      </c>
      <c r="H369" s="211" t="s">
        <v>340</v>
      </c>
      <c r="L369" s="212"/>
      <c r="M369" s="212"/>
    </row>
    <row r="370" spans="1:13" ht="13" customHeight="1" x14ac:dyDescent="0.2">
      <c r="A370" s="173" t="s">
        <v>47</v>
      </c>
      <c r="B370" s="211" t="s">
        <v>47</v>
      </c>
      <c r="C370" s="211" t="s">
        <v>47</v>
      </c>
      <c r="D370" s="211" t="s">
        <v>47</v>
      </c>
      <c r="E370" s="211"/>
      <c r="F370" s="211" t="s">
        <v>47</v>
      </c>
      <c r="G370" s="211" t="s">
        <v>47</v>
      </c>
      <c r="H370" s="211" t="s">
        <v>47</v>
      </c>
      <c r="L370" s="212"/>
      <c r="M370" s="212"/>
    </row>
    <row r="371" spans="1:13" ht="13" customHeight="1" x14ac:dyDescent="0.2">
      <c r="A371" s="173" t="s">
        <v>808</v>
      </c>
      <c r="B371" s="211" t="s">
        <v>809</v>
      </c>
      <c r="C371" s="211" t="s">
        <v>810</v>
      </c>
      <c r="D371" s="211" t="s">
        <v>810</v>
      </c>
      <c r="E371" s="211"/>
      <c r="F371" s="211" t="s">
        <v>811</v>
      </c>
      <c r="G371" s="211" t="s">
        <v>811</v>
      </c>
      <c r="H371" s="211" t="s">
        <v>812</v>
      </c>
      <c r="L371" s="212"/>
      <c r="M371" s="212"/>
    </row>
    <row r="372" spans="1:13" ht="13" customHeight="1" x14ac:dyDescent="0.2">
      <c r="A372" s="214" t="s">
        <v>813</v>
      </c>
      <c r="B372" s="215" t="s">
        <v>814</v>
      </c>
      <c r="C372" s="215" t="s">
        <v>815</v>
      </c>
      <c r="D372" s="215" t="s">
        <v>816</v>
      </c>
      <c r="E372" s="215"/>
      <c r="F372" s="215" t="s">
        <v>817</v>
      </c>
      <c r="G372" s="215" t="s">
        <v>818</v>
      </c>
      <c r="H372" s="215" t="s">
        <v>819</v>
      </c>
      <c r="L372" s="212"/>
      <c r="M372" s="212"/>
    </row>
    <row r="373" spans="1:13" ht="13" customHeight="1" x14ac:dyDescent="0.2">
      <c r="A373" s="173" t="s">
        <v>820</v>
      </c>
      <c r="L373" s="212"/>
      <c r="M373" s="212"/>
    </row>
    <row r="374" spans="1:13" ht="13" customHeight="1" x14ac:dyDescent="0.2">
      <c r="A374" s="173" t="s">
        <v>821</v>
      </c>
      <c r="L374" s="212"/>
      <c r="M374" s="212"/>
    </row>
  </sheetData>
  <pageMargins left="0.75" right="0.75" top="1" bottom="1" header="0.5" footer="0.5"/>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L17"/>
  <sheetViews>
    <sheetView workbookViewId="0">
      <pane xSplit="2" ySplit="1" topLeftCell="C2" activePane="bottomRight" state="frozen"/>
      <selection activeCell="D21" activeCellId="1" sqref="B47 D21"/>
      <selection pane="topRight" activeCell="D21" activeCellId="1" sqref="B47 D21"/>
      <selection pane="bottomLeft" activeCell="D21" activeCellId="1" sqref="B47 D21"/>
      <selection pane="bottomRight" activeCell="D21" activeCellId="1" sqref="B47 D21"/>
    </sheetView>
  </sheetViews>
  <sheetFormatPr baseColWidth="10" defaultColWidth="11" defaultRowHeight="16" x14ac:dyDescent="0.2"/>
  <cols>
    <col min="1" max="1" width="11" style="18" customWidth="1"/>
    <col min="2" max="2" width="17.33203125" style="18" customWidth="1"/>
    <col min="3" max="16384" width="11" style="18"/>
  </cols>
  <sheetData>
    <row r="1" spans="1:12" s="32" customFormat="1" ht="51" x14ac:dyDescent="0.2">
      <c r="C1" s="33" t="s">
        <v>132</v>
      </c>
      <c r="D1" s="33" t="s">
        <v>134</v>
      </c>
      <c r="E1" s="33" t="s">
        <v>136</v>
      </c>
      <c r="F1" s="33" t="s">
        <v>135</v>
      </c>
      <c r="G1" s="33" t="s">
        <v>133</v>
      </c>
      <c r="H1" s="33"/>
      <c r="I1" s="33"/>
      <c r="J1" s="33"/>
      <c r="K1" s="33"/>
      <c r="L1" s="33"/>
    </row>
    <row r="2" spans="1:12" s="32" customFormat="1" ht="17" x14ac:dyDescent="0.2">
      <c r="A2" s="32" t="str">
        <f>+B2</f>
        <v>Puerto Rico</v>
      </c>
      <c r="B2" s="30" t="str">
        <f>'DataF3(old)'!A4</f>
        <v>Puerto Rico</v>
      </c>
      <c r="C2" s="193">
        <v>2.2852999866399926</v>
      </c>
      <c r="D2" s="193">
        <f>'DataF3(old)'!D4</f>
        <v>0.47996308817683037</v>
      </c>
      <c r="E2" s="155">
        <f t="shared" ref="E2:E9" si="0">F2-D2</f>
        <v>16.265571541041854</v>
      </c>
      <c r="F2" s="193">
        <f>'DataF3(old)'!E4</f>
        <v>16.745534629218685</v>
      </c>
      <c r="G2" s="193">
        <f>'DataF3(old)'!C$2</f>
        <v>0.36081676937669838</v>
      </c>
    </row>
    <row r="3" spans="1:12" x14ac:dyDescent="0.2">
      <c r="A3" s="18" t="str">
        <f>B3</f>
        <v>Ireland</v>
      </c>
      <c r="B3" s="30" t="str">
        <f>'DataF3(old)'!A3</f>
        <v>Ireland</v>
      </c>
      <c r="C3" s="193">
        <v>2.4170053053193823</v>
      </c>
      <c r="D3" s="193">
        <f>'DataF3(old)'!D3</f>
        <v>0.68416351867003244</v>
      </c>
      <c r="E3" s="155">
        <f t="shared" si="0"/>
        <v>7.3154855390908962</v>
      </c>
      <c r="F3" s="193">
        <f>'DataF3(old)'!E3</f>
        <v>7.9996490577609283</v>
      </c>
      <c r="G3" s="193">
        <f>'DataF3(old)'!C$2</f>
        <v>0.36081676937669838</v>
      </c>
    </row>
    <row r="4" spans="1:12" x14ac:dyDescent="0.2">
      <c r="A4" s="18" t="str">
        <f t="shared" ref="A4:A17" si="1">B4</f>
        <v>Luxembourg</v>
      </c>
      <c r="B4" s="30" t="str">
        <f>'DataF3(old)'!A2</f>
        <v>Luxembourg</v>
      </c>
      <c r="C4" s="193">
        <v>2.5760594544648772</v>
      </c>
      <c r="D4" s="193">
        <f>'DataF3(old)'!D2</f>
        <v>0.40461450275815142</v>
      </c>
      <c r="E4" s="155">
        <f t="shared" si="0"/>
        <v>4.2030394790209336</v>
      </c>
      <c r="F4" s="193">
        <f>'DataF3(old)'!E2</f>
        <v>4.6076539817790847</v>
      </c>
      <c r="G4" s="193">
        <f>'DataF3(old)'!C$2</f>
        <v>0.36081676937669838</v>
      </c>
    </row>
    <row r="5" spans="1:12" x14ac:dyDescent="0.2">
      <c r="A5" s="18" t="str">
        <f>B5</f>
        <v>Switzerland</v>
      </c>
      <c r="B5" s="18" t="s">
        <v>37</v>
      </c>
      <c r="C5" s="25">
        <v>0.29546351380205693</v>
      </c>
      <c r="D5" s="25">
        <f>+'DataF3(old)'!D16</f>
        <v>0.11438915202699569</v>
      </c>
      <c r="E5" s="155">
        <f t="shared" si="0"/>
        <v>3.0790748312803982</v>
      </c>
      <c r="F5" s="25">
        <f>+'DataF3(old)'!E16</f>
        <v>3.1934639833073937</v>
      </c>
      <c r="G5" s="25"/>
    </row>
    <row r="6" spans="1:12" x14ac:dyDescent="0.2">
      <c r="A6" s="18" t="str">
        <f>B6</f>
        <v>Singapore</v>
      </c>
      <c r="B6" s="30" t="str">
        <f>'DataF3(old)'!A5</f>
        <v>Singapore</v>
      </c>
      <c r="C6" s="193">
        <v>0.97482127044710287</v>
      </c>
      <c r="D6" s="193">
        <f>'DataF3(old)'!D5</f>
        <v>0.47996308817683037</v>
      </c>
      <c r="E6" s="155">
        <f t="shared" si="0"/>
        <v>1.7015124436330518</v>
      </c>
      <c r="F6" s="193">
        <f>'DataF3(old)'!E5</f>
        <v>2.1814755318098822</v>
      </c>
      <c r="G6" s="193">
        <f>'DataF3(old)'!C$2</f>
        <v>0.36081676937669838</v>
      </c>
    </row>
    <row r="7" spans="1:12" x14ac:dyDescent="0.2">
      <c r="A7" s="18" t="str">
        <f t="shared" si="1"/>
        <v>Hong Kong</v>
      </c>
      <c r="B7" s="30" t="str">
        <f>'DataF3(old)'!A6</f>
        <v>Hong Kong</v>
      </c>
      <c r="C7" s="193">
        <v>0.89230249376021953</v>
      </c>
      <c r="D7" s="193">
        <f>'DataF3(old)'!D6</f>
        <v>0.47996308817683037</v>
      </c>
      <c r="E7" s="155">
        <f t="shared" si="0"/>
        <v>1.6549275502967551</v>
      </c>
      <c r="F7" s="193">
        <f>'DataF3(old)'!E6</f>
        <v>2.1348906384735855</v>
      </c>
      <c r="G7" s="193">
        <f>'DataF3(old)'!C$2</f>
        <v>0.36081676937669838</v>
      </c>
    </row>
    <row r="8" spans="1:12" x14ac:dyDescent="0.2">
      <c r="A8" s="18" t="str">
        <f t="shared" si="1"/>
        <v>Netherlands</v>
      </c>
      <c r="B8" s="30" t="str">
        <f>'DataF3(old)'!A7</f>
        <v>Netherlands</v>
      </c>
      <c r="C8" s="193">
        <v>0.61488639096018938</v>
      </c>
      <c r="D8" s="193">
        <f>'DataF3(old)'!D7</f>
        <v>0.41153378760859277</v>
      </c>
      <c r="E8" s="155">
        <f t="shared" si="0"/>
        <v>0.73803680925792792</v>
      </c>
      <c r="F8" s="193">
        <f>'DataF3(old)'!E7</f>
        <v>1.1495705968665206</v>
      </c>
      <c r="G8" s="193">
        <f>'DataF3(old)'!C$2</f>
        <v>0.36081676937669838</v>
      </c>
    </row>
    <row r="9" spans="1:12" x14ac:dyDescent="0.2">
      <c r="A9" s="18" t="str">
        <f t="shared" si="1"/>
        <v>Belgium</v>
      </c>
      <c r="B9" s="26" t="str">
        <f>'DataF3(old)'!A8</f>
        <v>Belgium</v>
      </c>
      <c r="C9" s="194">
        <v>0.48185631506037491</v>
      </c>
      <c r="D9" s="194">
        <f>'DataF3(old)'!D8</f>
        <v>0.4031489417707429</v>
      </c>
      <c r="E9" s="155">
        <f t="shared" si="0"/>
        <v>0.2766520914996401</v>
      </c>
      <c r="F9" s="194">
        <f>'DataF3(old)'!E8</f>
        <v>0.67980103327038299</v>
      </c>
      <c r="G9" s="193">
        <f>'DataF3(old)'!C$2</f>
        <v>0.36081676937669838</v>
      </c>
    </row>
    <row r="10" spans="1:12" x14ac:dyDescent="0.2">
      <c r="A10" s="18" t="s">
        <v>137</v>
      </c>
      <c r="B10" s="26" t="s">
        <v>20</v>
      </c>
      <c r="C10" s="25">
        <v>0.31301581156556391</v>
      </c>
      <c r="D10" s="23">
        <v>0.3159171001923794</v>
      </c>
      <c r="E10" s="155"/>
      <c r="F10" s="23">
        <v>0.28343272646330486</v>
      </c>
      <c r="G10" s="193">
        <f>'DataF3(old)'!C$2</f>
        <v>0.36081676937669838</v>
      </c>
    </row>
    <row r="11" spans="1:12" x14ac:dyDescent="0.2">
      <c r="A11" s="18" t="str">
        <f t="shared" si="1"/>
        <v>Australia</v>
      </c>
      <c r="B11" s="26" t="s">
        <v>59</v>
      </c>
      <c r="C11" s="25">
        <v>0.35986511293798373</v>
      </c>
      <c r="D11" s="23">
        <v>0.38244922547378107</v>
      </c>
      <c r="E11" s="155"/>
      <c r="F11" s="23">
        <v>0.27383940346897767</v>
      </c>
      <c r="G11" s="193">
        <f>'DataF3(old)'!C$2</f>
        <v>0.36081676937669838</v>
      </c>
    </row>
    <row r="12" spans="1:12" x14ac:dyDescent="0.2">
      <c r="A12" s="18" t="s">
        <v>138</v>
      </c>
      <c r="B12" s="30" t="s">
        <v>87</v>
      </c>
      <c r="C12" s="29">
        <v>0.41977482452487414</v>
      </c>
      <c r="D12" s="28">
        <v>0.48210280844721259</v>
      </c>
      <c r="E12" s="155"/>
      <c r="F12" s="28">
        <v>0.25723407405999843</v>
      </c>
      <c r="G12" s="193">
        <f>'DataF3(old)'!C$2</f>
        <v>0.36081676937669838</v>
      </c>
    </row>
    <row r="13" spans="1:12" x14ac:dyDescent="0.2">
      <c r="A13" s="18" t="str">
        <f t="shared" si="1"/>
        <v>Spain</v>
      </c>
      <c r="B13" s="30" t="s">
        <v>84</v>
      </c>
      <c r="C13" s="29">
        <v>0.40428538787668511</v>
      </c>
      <c r="D13" s="28">
        <v>0.44755015816737814</v>
      </c>
      <c r="E13" s="155"/>
      <c r="F13" s="28">
        <v>0.24643753940062663</v>
      </c>
      <c r="G13" s="193">
        <f>'DataF3(old)'!C$2</f>
        <v>0.36081676937669838</v>
      </c>
    </row>
    <row r="14" spans="1:12" ht="17" x14ac:dyDescent="0.2">
      <c r="A14" s="18" t="str">
        <f t="shared" si="1"/>
        <v>Japan</v>
      </c>
      <c r="B14" s="32" t="s">
        <v>74</v>
      </c>
      <c r="C14" s="29">
        <v>0.41884260770852871</v>
      </c>
      <c r="D14" s="28">
        <v>0.43664443770241151</v>
      </c>
      <c r="E14" s="155"/>
      <c r="F14" s="28">
        <v>0.23732566147384185</v>
      </c>
      <c r="G14" s="193">
        <f>'DataF3(old)'!C$2</f>
        <v>0.36081676937669838</v>
      </c>
    </row>
    <row r="15" spans="1:12" x14ac:dyDescent="0.2">
      <c r="A15" s="18" t="str">
        <f t="shared" si="1"/>
        <v>France</v>
      </c>
      <c r="B15" s="26" t="s">
        <v>67</v>
      </c>
      <c r="C15" s="25">
        <v>0.21535775015018682</v>
      </c>
      <c r="D15" s="23">
        <v>0.2171009289647885</v>
      </c>
      <c r="E15" s="155"/>
      <c r="F15" s="23">
        <v>0.2071972615008727</v>
      </c>
      <c r="G15" s="193">
        <f>'DataF3(old)'!C$2</f>
        <v>0.36081676937669838</v>
      </c>
    </row>
    <row r="16" spans="1:12" x14ac:dyDescent="0.2">
      <c r="A16" s="18" t="str">
        <f t="shared" si="1"/>
        <v>Germany</v>
      </c>
      <c r="B16" s="30" t="str">
        <f>'DataF3(old)'!A9</f>
        <v>Germany</v>
      </c>
      <c r="C16" s="193">
        <v>0.45220474547375394</v>
      </c>
      <c r="D16" s="193">
        <f>'DataF3(old)'!D9</f>
        <v>0.51589201053413136</v>
      </c>
      <c r="E16" s="155"/>
      <c r="F16" s="193">
        <f>'DataF3(old)'!E9</f>
        <v>0.18304850872360104</v>
      </c>
      <c r="G16" s="193">
        <f>'DataF3(old)'!C$2</f>
        <v>0.36081676937669838</v>
      </c>
    </row>
    <row r="17" spans="1:7" x14ac:dyDescent="0.2">
      <c r="A17" s="18" t="str">
        <f t="shared" si="1"/>
        <v>Italy</v>
      </c>
      <c r="B17" s="26" t="s">
        <v>73</v>
      </c>
      <c r="C17" s="25">
        <v>0.43094579515647402</v>
      </c>
      <c r="D17" s="23">
        <v>0.48415758018996907</v>
      </c>
      <c r="E17" s="155"/>
      <c r="F17" s="23">
        <v>0.16233602672515596</v>
      </c>
      <c r="G17" s="193">
        <f>'DataF3(old)'!C$2</f>
        <v>0.36081676937669838</v>
      </c>
    </row>
  </sheetData>
  <sortState xmlns:xlrd2="http://schemas.microsoft.com/office/spreadsheetml/2017/richdata2" ref="B2:G16">
    <sortCondition descending="1" ref="F2:F16"/>
  </sortState>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I12"/>
  <sheetViews>
    <sheetView workbookViewId="0">
      <pane xSplit="1" ySplit="2" topLeftCell="B3" activePane="bottomRight" state="frozen"/>
      <selection activeCell="D21" activeCellId="1" sqref="B47 D21"/>
      <selection pane="topRight" activeCell="D21" activeCellId="1" sqref="B47 D21"/>
      <selection pane="bottomLeft" activeCell="D21" activeCellId="1" sqref="B47 D21"/>
      <selection pane="bottomRight" activeCell="D21" activeCellId="1" sqref="B47 D21"/>
    </sheetView>
  </sheetViews>
  <sheetFormatPr baseColWidth="10" defaultColWidth="10.33203125" defaultRowHeight="16" x14ac:dyDescent="0.2"/>
  <cols>
    <col min="1" max="1" width="16.33203125" style="158" customWidth="1"/>
    <col min="2" max="16384" width="10.33203125" style="158"/>
  </cols>
  <sheetData>
    <row r="1" spans="1:9" x14ac:dyDescent="0.2">
      <c r="B1" s="158" t="s">
        <v>822</v>
      </c>
      <c r="C1" s="158" t="s">
        <v>822</v>
      </c>
      <c r="H1" s="158" t="s">
        <v>822</v>
      </c>
      <c r="I1" s="158" t="s">
        <v>822</v>
      </c>
    </row>
    <row r="2" spans="1:9" s="164" customFormat="1" ht="68" x14ac:dyDescent="0.2">
      <c r="B2" s="165" t="s">
        <v>134</v>
      </c>
      <c r="C2" s="165" t="s">
        <v>135</v>
      </c>
      <c r="H2" s="165" t="s">
        <v>134</v>
      </c>
      <c r="I2" s="165" t="s">
        <v>135</v>
      </c>
    </row>
    <row r="3" spans="1:9" s="164" customFormat="1" x14ac:dyDescent="0.2">
      <c r="A3" s="161" t="s">
        <v>20</v>
      </c>
      <c r="B3" s="160">
        <v>2.4716167553080157</v>
      </c>
      <c r="C3" s="162">
        <v>4.720713033639087</v>
      </c>
      <c r="G3" s="161" t="s">
        <v>96</v>
      </c>
      <c r="H3" s="160">
        <v>2.521960895744491</v>
      </c>
      <c r="I3" s="159">
        <v>5.4716008479763198</v>
      </c>
    </row>
    <row r="4" spans="1:9" ht="17" x14ac:dyDescent="0.2">
      <c r="A4" s="164" t="s">
        <v>73</v>
      </c>
      <c r="B4" s="160">
        <v>4.2391966636338871</v>
      </c>
      <c r="C4" s="162">
        <v>3.3803340314423336</v>
      </c>
      <c r="G4" s="161" t="s">
        <v>35</v>
      </c>
      <c r="H4" s="160">
        <v>4.16</v>
      </c>
      <c r="I4" s="159">
        <v>6.2435226334310059</v>
      </c>
    </row>
    <row r="5" spans="1:9" x14ac:dyDescent="0.2">
      <c r="A5" s="161" t="s">
        <v>68</v>
      </c>
      <c r="B5" s="160">
        <v>2.8508133408918219</v>
      </c>
      <c r="C5" s="162">
        <v>3.3795864752042459</v>
      </c>
      <c r="G5" s="161" t="s">
        <v>98</v>
      </c>
      <c r="H5" s="160">
        <v>2.9182926642313349</v>
      </c>
      <c r="I5" s="159">
        <v>2.9254487115313106</v>
      </c>
    </row>
    <row r="6" spans="1:9" x14ac:dyDescent="0.2">
      <c r="A6" s="161" t="s">
        <v>87</v>
      </c>
      <c r="B6" s="160">
        <v>2.6140616779667583</v>
      </c>
      <c r="C6" s="162">
        <v>3.112146330796818</v>
      </c>
      <c r="G6" s="161" t="s">
        <v>34</v>
      </c>
      <c r="H6" s="160">
        <v>2.8450647662894797</v>
      </c>
      <c r="I6" s="159">
        <v>2.2711700000000001</v>
      </c>
    </row>
    <row r="7" spans="1:9" x14ac:dyDescent="0.2">
      <c r="A7" s="161" t="s">
        <v>59</v>
      </c>
      <c r="B7" s="160">
        <v>3.6189203580718536</v>
      </c>
      <c r="C7" s="162">
        <v>2.9571700000000001</v>
      </c>
      <c r="G7" s="161" t="s">
        <v>95</v>
      </c>
      <c r="H7" s="160">
        <v>3.3363937473441996</v>
      </c>
      <c r="I7" s="159">
        <v>2.1784300742147589</v>
      </c>
    </row>
    <row r="8" spans="1:9" x14ac:dyDescent="0.2">
      <c r="A8" s="161" t="s">
        <v>84</v>
      </c>
      <c r="B8" s="160">
        <v>2.9901685369152107</v>
      </c>
      <c r="C8" s="162">
        <v>2.8500573972468635</v>
      </c>
      <c r="G8" s="161" t="s">
        <v>97</v>
      </c>
      <c r="H8" s="160">
        <v>3.2008122455315533</v>
      </c>
      <c r="I8" s="159">
        <v>1.448858085801517</v>
      </c>
    </row>
    <row r="9" spans="1:9" x14ac:dyDescent="0.2">
      <c r="A9" s="161" t="s">
        <v>67</v>
      </c>
      <c r="B9" s="160">
        <v>2.8185452266000328</v>
      </c>
      <c r="C9" s="162">
        <v>1.8651390114912509</v>
      </c>
      <c r="G9" s="161" t="s">
        <v>37</v>
      </c>
      <c r="H9" s="160">
        <v>1.8343381812155071</v>
      </c>
      <c r="I9" s="159">
        <v>0.85955000000000004</v>
      </c>
    </row>
    <row r="10" spans="1:9" ht="17" thickBot="1" x14ac:dyDescent="0.25">
      <c r="A10" s="163" t="s">
        <v>74</v>
      </c>
      <c r="B10" s="160">
        <v>3.9653876642133552</v>
      </c>
      <c r="C10" s="162">
        <v>1.0523800000000001</v>
      </c>
      <c r="G10" s="161" t="s">
        <v>36</v>
      </c>
      <c r="H10" s="160">
        <v>3.398414129469729</v>
      </c>
      <c r="I10" s="159">
        <v>0.49170999999999998</v>
      </c>
    </row>
    <row r="11" spans="1:9" ht="17" thickTop="1" x14ac:dyDescent="0.2">
      <c r="G11" s="161"/>
      <c r="H11" s="160"/>
      <c r="I11" s="159"/>
    </row>
    <row r="12" spans="1:9" x14ac:dyDescent="0.2">
      <c r="B12" s="166">
        <f>AVERAGE(B3:B10)</f>
        <v>3.1960887779501173</v>
      </c>
      <c r="C12" s="166">
        <f>AVERAGE(C3:C10)</f>
        <v>2.9146907849775752</v>
      </c>
      <c r="H12" s="166">
        <f>AVERAGE(H3:H10)</f>
        <v>3.0269095787282865</v>
      </c>
      <c r="I12" s="166">
        <f>AVERAGE(I3:I10)</f>
        <v>2.7362862941193642</v>
      </c>
    </row>
  </sheetData>
  <pageMargins left="0.75" right="0.75" top="1" bottom="1" header="0.5" footer="0.5"/>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Charts</vt:lpstr>
      </vt:variant>
      <vt:variant>
        <vt:i4>27</vt:i4>
      </vt:variant>
    </vt:vector>
  </HeadingPairs>
  <TitlesOfParts>
    <vt:vector size="48" baseType="lpstr">
      <vt:lpstr>MainTablesFigures</vt:lpstr>
      <vt:lpstr>Table1</vt:lpstr>
      <vt:lpstr>Table2</vt:lpstr>
      <vt:lpstr>Table3</vt:lpstr>
      <vt:lpstr>Table4</vt:lpstr>
      <vt:lpstr>DataF2</vt:lpstr>
      <vt:lpstr>DataF3</vt:lpstr>
      <vt:lpstr>DataF4</vt:lpstr>
      <vt:lpstr>DataF5a</vt:lpstr>
      <vt:lpstr>DataF5b</vt:lpstr>
      <vt:lpstr>DataF6</vt:lpstr>
      <vt:lpstr>F7</vt:lpstr>
      <vt:lpstr>DataF8a</vt:lpstr>
      <vt:lpstr>DataF8b</vt:lpstr>
      <vt:lpstr>Slides</vt:lpstr>
      <vt:lpstr>DataF3(old)</vt:lpstr>
      <vt:lpstr>DataF4supp</vt:lpstr>
      <vt:lpstr>DataF9c</vt:lpstr>
      <vt:lpstr>DataF8a(old)</vt:lpstr>
      <vt:lpstr>DataF8b(old)</vt:lpstr>
      <vt:lpstr>DataF9(old)</vt:lpstr>
      <vt:lpstr>F2</vt:lpstr>
      <vt:lpstr>F3</vt:lpstr>
      <vt:lpstr>F4</vt:lpstr>
      <vt:lpstr>F5a</vt:lpstr>
      <vt:lpstr>F5b</vt:lpstr>
      <vt:lpstr>F6</vt:lpstr>
      <vt:lpstr>F8a</vt:lpstr>
      <vt:lpstr>F8b</vt:lpstr>
      <vt:lpstr>F3(old)</vt:lpstr>
      <vt:lpstr>F4b</vt:lpstr>
      <vt:lpstr>F4c</vt:lpstr>
      <vt:lpstr>F4(online)</vt:lpstr>
      <vt:lpstr>F5a(slides)</vt:lpstr>
      <vt:lpstr>F5b(old)</vt:lpstr>
      <vt:lpstr>F5c</vt:lpstr>
      <vt:lpstr>F6b</vt:lpstr>
      <vt:lpstr>F7b(slides)</vt:lpstr>
      <vt:lpstr>F8a(slides)</vt:lpstr>
      <vt:lpstr>F8c</vt:lpstr>
      <vt:lpstr>F9c</vt:lpstr>
      <vt:lpstr>F10c</vt:lpstr>
      <vt:lpstr>F10d</vt:lpstr>
      <vt:lpstr>F10e</vt:lpstr>
      <vt:lpstr>F8a(old)</vt:lpstr>
      <vt:lpstr>F8b(old)</vt:lpstr>
      <vt:lpstr>F9a(old)</vt:lpstr>
      <vt:lpstr>F9b(old)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 Zucman</dc:creator>
  <cp:keywords/>
  <dc:description/>
  <cp:lastModifiedBy>Gabriel Zucman</cp:lastModifiedBy>
  <cp:revision/>
  <cp:lastPrinted>2021-08-09T20:29:44Z</cp:lastPrinted>
  <dcterms:created xsi:type="dcterms:W3CDTF">2017-09-23T21:23:27Z</dcterms:created>
  <dcterms:modified xsi:type="dcterms:W3CDTF">2021-08-11T07:29:06Z</dcterms:modified>
  <cp:category/>
  <cp:contentStatus/>
</cp:coreProperties>
</file>