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Users/zucman/Dropbox/SZ2022TaxIncidence/online/"/>
    </mc:Choice>
  </mc:AlternateContent>
  <xr:revisionPtr revIDLastSave="0" documentId="13_ncr:1_{9795D6B7-9D9F-C447-9DF5-44EDC2F3ED64}" xr6:coauthVersionLast="47" xr6:coauthVersionMax="47" xr10:uidLastSave="{00000000-0000-0000-0000-000000000000}"/>
  <bookViews>
    <workbookView xWindow="0" yWindow="600" windowWidth="28800" windowHeight="16120" xr2:uid="{3D8FA43F-74FF-C14A-B36B-09021F8C25A2}"/>
  </bookViews>
  <sheets>
    <sheet name="Table1" sheetId="30" r:id="rId1"/>
    <sheet name="Table2A" sheetId="31" r:id="rId2"/>
    <sheet name="Table2B" sheetId="34" r:id="rId3"/>
    <sheet name="Data" sheetId="1" r:id="rId4"/>
    <sheet name="Figure1A" sheetId="4" r:id="rId5"/>
    <sheet name="Figure1B" sheetId="21" r:id="rId6"/>
    <sheet name="DataF1B" sheetId="22" r:id="rId7"/>
    <sheet name="Figure2" sheetId="15" r:id="rId8"/>
    <sheet name="Figure3A" sheetId="14" r:id="rId9"/>
    <sheet name="Figure3B" sheetId="18" r:id="rId10"/>
    <sheet name="StataOutput" sheetId="28" r:id="rId11"/>
    <sheet name="tab1" sheetId="32" r:id="rId12"/>
    <sheet name="taxrates" sheetId="26" r:id="rId13"/>
    <sheet name="cbo-vs-sz" sheetId="3" r:id="rId14"/>
    <sheet name="scorp" sheetId="16" r:id="rId15"/>
    <sheet name="busineses" sheetId="17" r:id="rId16"/>
    <sheet name="AppendixFigures" sheetId="29" r:id="rId17"/>
    <sheet name="AF1" sheetId="24" r:id="rId18"/>
    <sheet name="AF2a" sheetId="19" r:id="rId19"/>
    <sheet name="AF2b" sheetId="20" r:id="rId20"/>
    <sheet name="AF3" sheetId="23" r:id="rId21"/>
    <sheet name="AppendixTables" sheetId="35" r:id="rId22"/>
    <sheet name="TableA1" sheetId="33" r:id="rId23"/>
    <sheet name="TableA2" sheetId="36" r:id="rId24"/>
    <sheet name="TableA3" sheetId="38" r:id="rId25"/>
    <sheet name="TableA4" sheetId="37" r:id="rId26"/>
    <sheet name="DataFromPSZ" sheetId="10" r:id="rId27"/>
    <sheet name="TB1" sheetId="9" r:id="rId28"/>
    <sheet name="TB2" sheetId="12" r:id="rId29"/>
    <sheet name="TB2b" sheetId="11" r:id="rId30"/>
    <sheet name="TB15" sheetId="13" r:id="rId31"/>
    <sheet name="TG1" sheetId="2" r:id="rId32"/>
    <sheet name="TG2" sheetId="5" r:id="rId33"/>
    <sheet name="TG2b" sheetId="6" r:id="rId34"/>
    <sheet name="TG2c" sheetId="7" r:id="rId35"/>
  </sheets>
  <definedNames>
    <definedName name="A2298668K">#REF!,#REF!</definedName>
    <definedName name="A2302665R_Latest">#REF!</definedName>
    <definedName name="A2302667V">#REF!,#REF!</definedName>
    <definedName name="A2303329W_Latest">#REF!</definedName>
    <definedName name="A2303331J">#REF!,#REF!</definedName>
    <definedName name="A2303331J_Data">#REF!</definedName>
    <definedName name="A2303331J_Latest">#REF!</definedName>
    <definedName name="A2303335T">#REF!,#REF!</definedName>
    <definedName name="A2303335T_Data">#REF!</definedName>
    <definedName name="A2303335T_Latest">#REF!</definedName>
    <definedName name="A2303337W">#REF!,#REF!</definedName>
    <definedName name="A2303337W_Data">#REF!</definedName>
    <definedName name="A2303339A">#REF!,#REF!</definedName>
    <definedName name="A2303339A_Data">#REF!</definedName>
    <definedName name="A2303339A_Latest">#REF!</definedName>
    <definedName name="A2303341L">#REF!,#REF!</definedName>
    <definedName name="A2303341L_Latest">#REF!</definedName>
    <definedName name="A2303345W">#REF!,#REF!</definedName>
    <definedName name="A2303345W_Data">#REF!</definedName>
    <definedName name="A2303347A">#REF!,#REF!</definedName>
    <definedName name="A2303347A_Data">#REF!</definedName>
    <definedName name="A2303347A_Latest">#REF!</definedName>
    <definedName name="A2303349F_Data">#REF!</definedName>
    <definedName name="A2303349F_Latest">#REF!</definedName>
    <definedName name="A2303351T">#REF!,#REF!</definedName>
    <definedName name="A2303351T_Latest">#REF!</definedName>
    <definedName name="A2303353W">#REF!,#REF!</definedName>
    <definedName name="A2303353W_Data">#REF!</definedName>
    <definedName name="A2303353W_Latest">#REF!</definedName>
    <definedName name="A2303355A_Data">#REF!</definedName>
    <definedName name="A2303355A_Latest">#REF!</definedName>
    <definedName name="A2303357F">#REF!,#REF!</definedName>
    <definedName name="A2303357F_Latest">#REF!</definedName>
    <definedName name="A2303359K">#REF!,#REF!</definedName>
    <definedName name="A2303359K_Data">#REF!</definedName>
    <definedName name="A2303359K_Latest">#REF!</definedName>
    <definedName name="A2303363A">#REF!,#REF!</definedName>
    <definedName name="A2303363A_Data">#REF!</definedName>
    <definedName name="A2303363A_Latest">#REF!</definedName>
    <definedName name="A2303365F">#REF!,#REF!</definedName>
    <definedName name="A2303365F_Data">#REF!</definedName>
    <definedName name="A2303365F_Latest">#REF!</definedName>
    <definedName name="A2303367K">#REF!,#REF!</definedName>
    <definedName name="A2303367K_Data">#REF!</definedName>
    <definedName name="A2303367K_Latest">#REF!</definedName>
    <definedName name="A2303369R">#REF!,#REF!</definedName>
    <definedName name="A2303369R_Data">#REF!</definedName>
    <definedName name="A2303369R_Latest">#REF!</definedName>
    <definedName name="A2303373F">#REF!,#REF!</definedName>
    <definedName name="A2303373F_Data">#REF!</definedName>
    <definedName name="A2303373F_Latest">#REF!</definedName>
    <definedName name="A2303375K">#REF!,#REF!</definedName>
    <definedName name="A2303375K_Data">#REF!</definedName>
    <definedName name="A2303375K_Latest">#REF!</definedName>
    <definedName name="A2303377R">#REF!,#REF!</definedName>
    <definedName name="A2303377R_Data">#REF!</definedName>
    <definedName name="A2303377R_Latest">#REF!</definedName>
    <definedName name="A2303379V">#REF!,#REF!</definedName>
    <definedName name="A2303379V_Data">#REF!</definedName>
    <definedName name="A2303379V_Latest">#REF!</definedName>
    <definedName name="A2303381F">#REF!,#REF!</definedName>
    <definedName name="A2303381F_Data">#REF!</definedName>
    <definedName name="A2303381F_Latest">#REF!</definedName>
    <definedName name="A2303383K">#REF!,#REF!</definedName>
    <definedName name="A2303383K_Data">#REF!</definedName>
    <definedName name="A2303383K_Latest">#REF!</definedName>
    <definedName name="A2303385R">#REF!,#REF!</definedName>
    <definedName name="A2303385R_Data">#REF!</definedName>
    <definedName name="A2303385R_Latest">#REF!</definedName>
    <definedName name="A2303387V">#REF!,#REF!</definedName>
    <definedName name="A2303387V_Data">#REF!</definedName>
    <definedName name="A2303387V_Latest">#REF!</definedName>
    <definedName name="A2303389X">#REF!,#REF!</definedName>
    <definedName name="A2303389X_Data">#REF!</definedName>
    <definedName name="A2303389X_Latest">#REF!</definedName>
    <definedName name="A2303393R">#REF!,#REF!</definedName>
    <definedName name="A2303393R_Data">#REF!</definedName>
    <definedName name="A2303393R_Latest">#REF!</definedName>
    <definedName name="A2303395V">#REF!,#REF!</definedName>
    <definedName name="A2303395V_Data">#REF!</definedName>
    <definedName name="A2303395V_Latest">#REF!</definedName>
    <definedName name="A2303397X">#REF!,#REF!</definedName>
    <definedName name="A2303397X_Data">#REF!</definedName>
    <definedName name="A2303397X_Latest">#REF!</definedName>
    <definedName name="A2303399C">#REF!,#REF!</definedName>
    <definedName name="A2303399C_Data">#REF!</definedName>
    <definedName name="A2303399C_Latest">#REF!</definedName>
    <definedName name="A2303403J">#REF!,#REF!</definedName>
    <definedName name="A2303403J_Data">#REF!</definedName>
    <definedName name="A2303403J_Latest">#REF!</definedName>
    <definedName name="A2303405L">#REF!,#REF!</definedName>
    <definedName name="A2303405L_Data">#REF!</definedName>
    <definedName name="A2303405L_Latest">#REF!</definedName>
    <definedName name="A2303407T">#REF!,#REF!</definedName>
    <definedName name="A2303407T_Data">#REF!</definedName>
    <definedName name="A2303407T_Latest">#REF!</definedName>
    <definedName name="A2303409W">#REF!,#REF!</definedName>
    <definedName name="A2303409W_Data">#REF!</definedName>
    <definedName name="A2303409W_Latest">#REF!</definedName>
    <definedName name="A2303411J">#REF!,#REF!</definedName>
    <definedName name="A2303411J_Data">#REF!</definedName>
    <definedName name="A2303411J_Latest">#REF!</definedName>
    <definedName name="A2303469X">#REF!,#REF!</definedName>
    <definedName name="A2303469X_Data">#REF!</definedName>
    <definedName name="A2303469X_Latest">#REF!</definedName>
    <definedName name="A2303471K">#REF!,#REF!</definedName>
    <definedName name="A2303471K_Data">#REF!</definedName>
    <definedName name="A2303471K_Latest">#REF!</definedName>
    <definedName name="A2303548W">#REF!,#REF!</definedName>
    <definedName name="A2303548W_Data">#REF!</definedName>
    <definedName name="A2303548W_Latest">#REF!</definedName>
    <definedName name="A2303552L">#REF!,#REF!</definedName>
    <definedName name="A2303552L_Data">#REF!</definedName>
    <definedName name="A2303552L_Latest">#REF!</definedName>
    <definedName name="A2303554T">#REF!,#REF!</definedName>
    <definedName name="A2303554T_Data">#REF!</definedName>
    <definedName name="A2303554T_Latest">#REF!</definedName>
    <definedName name="A2303556W">#REF!,#REF!</definedName>
    <definedName name="A2303556W_Data">#REF!</definedName>
    <definedName name="A2303556W_Latest">#REF!</definedName>
    <definedName name="A2303560L">#REF!,#REF!</definedName>
    <definedName name="A2303560L_Data">#REF!</definedName>
    <definedName name="A2303560L_Latest">#REF!</definedName>
    <definedName name="A2303562T">#REF!,#REF!</definedName>
    <definedName name="A2303562T_Data">#REF!</definedName>
    <definedName name="A2303562T_Latest">#REF!</definedName>
    <definedName name="A2303564W">#REF!,#REF!</definedName>
    <definedName name="A2303564W_Data">#REF!</definedName>
    <definedName name="A2303564W_Latest">#REF!</definedName>
    <definedName name="A2303566A">#REF!,#REF!</definedName>
    <definedName name="A2303566A_Data">#REF!</definedName>
    <definedName name="A2303566A_Latest">#REF!</definedName>
    <definedName name="A2303570T">#REF!,#REF!</definedName>
    <definedName name="A2303570T_Data">#REF!</definedName>
    <definedName name="A2303570T_Latest">#REF!</definedName>
    <definedName name="A2303572W">#REF!,#REF!</definedName>
    <definedName name="A2303572W_Data">#REF!</definedName>
    <definedName name="A2303572W_Latest">#REF!</definedName>
    <definedName name="A2303574A">#REF!,#REF!</definedName>
    <definedName name="A2303574A_Data">#REF!</definedName>
    <definedName name="A2303574A_Latest">#REF!</definedName>
    <definedName name="A2303576F">#REF!,#REF!</definedName>
    <definedName name="A2303576F_Data">#REF!</definedName>
    <definedName name="A2303576F_Latest">#REF!</definedName>
    <definedName name="A2303578K">#REF!,#REF!</definedName>
    <definedName name="A2303578K_Data">#REF!</definedName>
    <definedName name="A2303578K_Latest">#REF!</definedName>
    <definedName name="A2303599W">#REF!,#REF!</definedName>
    <definedName name="A2303599W_Data">#REF!</definedName>
    <definedName name="A2303599W_Latest">#REF!</definedName>
    <definedName name="A2303601W">#REF!,#REF!</definedName>
    <definedName name="A2303601W_Data">#REF!</definedName>
    <definedName name="A2303601W_Latest">#REF!</definedName>
    <definedName name="A2303678V">#REF!,#REF!</definedName>
    <definedName name="A2303678V_Data">#REF!</definedName>
    <definedName name="A2303678V_Latest">#REF!</definedName>
    <definedName name="A2304030W">#REF!,#REF!</definedName>
    <definedName name="A2304030W_Data">#REF!</definedName>
    <definedName name="A2304030W_Latest">#REF!</definedName>
    <definedName name="A2304322X">#REF!,#REF!</definedName>
    <definedName name="A2304322X_Data">#REF!</definedName>
    <definedName name="A2304322X_Latest">#REF!</definedName>
    <definedName name="A2304334J">#REF!,#REF!</definedName>
    <definedName name="A2304334J_Data">#REF!</definedName>
    <definedName name="A2304334J_Latest">#REF!</definedName>
    <definedName name="A2304350J">#REF!,#REF!</definedName>
    <definedName name="A2304350J_Data">#REF!</definedName>
    <definedName name="A2304350J_Latest">#REF!</definedName>
    <definedName name="A2304370T">#REF!,#REF!</definedName>
    <definedName name="A2304370T_Data">#REF!</definedName>
    <definedName name="A2304370T_Latest">#REF!</definedName>
    <definedName name="A2304386K">#REF!,#REF!</definedName>
    <definedName name="A2304386K_Data">#REF!</definedName>
    <definedName name="A2304386K_Latest">#REF!</definedName>
    <definedName name="A2304402X">#REF!,#REF!</definedName>
    <definedName name="A2304402X_Data">#REF!</definedName>
    <definedName name="A2304402X_Latest">#REF!</definedName>
    <definedName name="A2304418T">#REF!,#REF!</definedName>
    <definedName name="A2304418T_Data">#REF!</definedName>
    <definedName name="A2304418T_Latest">#REF!</definedName>
    <definedName name="A2323348A">#REF!,#REF!</definedName>
    <definedName name="A2323348A_Data">#REF!</definedName>
    <definedName name="A2323348A_Latest">#REF!</definedName>
    <definedName name="A2323349C">#REF!,#REF!</definedName>
    <definedName name="A2323349C_Data">#REF!</definedName>
    <definedName name="A2323349C_Latest">#REF!</definedName>
    <definedName name="A2323350L">#REF!,#REF!</definedName>
    <definedName name="A2323350L_Data">#REF!</definedName>
    <definedName name="A2323350L_Latest">#REF!</definedName>
    <definedName name="A2323352T">#REF!,#REF!</definedName>
    <definedName name="A2323352T_Data">#REF!</definedName>
    <definedName name="A2323352T_Latest">#REF!</definedName>
    <definedName name="A2323353V">#REF!,#REF!</definedName>
    <definedName name="A2323353V_Data">#REF!</definedName>
    <definedName name="A2323353V_Latest">#REF!</definedName>
    <definedName name="A2323355X">#REF!,#REF!</definedName>
    <definedName name="A2323355X_Data">#REF!</definedName>
    <definedName name="A2323355X_Latest">#REF!</definedName>
    <definedName name="A2323358F">#REF!,#REF!</definedName>
    <definedName name="A2323358F_Data">#REF!</definedName>
    <definedName name="A2323358F_Latest">#REF!</definedName>
    <definedName name="A2323369L">#REF!,#REF!</definedName>
    <definedName name="A2323369L_Data">#REF!</definedName>
    <definedName name="A2323369L_Latest">#REF!</definedName>
    <definedName name="A2323370W">#REF!,#REF!</definedName>
    <definedName name="A2323370W_Data">#REF!</definedName>
    <definedName name="A2323370W_Latest">#REF!</definedName>
    <definedName name="A2323372A">#REF!,#REF!</definedName>
    <definedName name="A2323372A_Data">#REF!</definedName>
    <definedName name="A2323372A_Latest">#REF!</definedName>
    <definedName name="A2323374F">#REF!,#REF!</definedName>
    <definedName name="A2323374F_Data">#REF!</definedName>
    <definedName name="A2323374F_Latest">#REF!</definedName>
    <definedName name="A2323376K">#REF!,#REF!</definedName>
    <definedName name="A2323376K_Data">#REF!</definedName>
    <definedName name="A2323376K_Latest">#REF!</definedName>
    <definedName name="A2323378R">#REF!,#REF!</definedName>
    <definedName name="A2323378R_Data">#REF!</definedName>
    <definedName name="A2323378R_Latest">#REF!</definedName>
    <definedName name="A2529206X">#REF!,#REF!</definedName>
    <definedName name="A2529206X_Data">#REF!</definedName>
    <definedName name="A2529206X_Latest">#REF!</definedName>
    <definedName name="A2529207A">#REF!,#REF!</definedName>
    <definedName name="A2529207A_Data">#REF!</definedName>
    <definedName name="A2529207A_Latest">#REF!</definedName>
    <definedName name="A2529209F">#REF!,#REF!</definedName>
    <definedName name="A2529209F_Data">#REF!</definedName>
    <definedName name="A2529209F_Latest">#REF!</definedName>
    <definedName name="A2529210R">#REF!,#REF!</definedName>
    <definedName name="A2529210R_Data">#REF!</definedName>
    <definedName name="A2529210R_Latest">#REF!</definedName>
    <definedName name="A2529212V">#REF!,#REF!</definedName>
    <definedName name="A2529212V_Data">#REF!</definedName>
    <definedName name="A2529212V_Latest">#REF!</definedName>
    <definedName name="A2529213W">#REF!,#REF!</definedName>
    <definedName name="A2529213W_Data">#REF!</definedName>
    <definedName name="A2529213W_Latest">#REF!</definedName>
    <definedName name="A2529214X">#REF!,#REF!</definedName>
    <definedName name="A2529214X_Data">#REF!</definedName>
    <definedName name="A2529214X_Latest">#REF!</definedName>
    <definedName name="A2716003C">#REF!,#REF!</definedName>
    <definedName name="A2716003C_Data">#REF!</definedName>
    <definedName name="A2716003C_Latest">#REF!</definedName>
    <definedName name="A2716004F">#REF!,#REF!</definedName>
    <definedName name="A2716004F_Data">#REF!</definedName>
    <definedName name="A2716004F_Latest">#REF!</definedName>
    <definedName name="A2716005J">#REF!,#REF!</definedName>
    <definedName name="A2716005J_Data">#REF!</definedName>
    <definedName name="A2716005J_Latest">#REF!</definedName>
    <definedName name="A2716006K">#REF!,#REF!</definedName>
    <definedName name="A2716006K_Data">#REF!</definedName>
    <definedName name="A2716006K_Latest">#REF!</definedName>
    <definedName name="A2716007L">#REF!,#REF!</definedName>
    <definedName name="A2716007L_Data">#REF!</definedName>
    <definedName name="A2716007L_Latest">#REF!</definedName>
    <definedName name="A2716008R">#REF!,#REF!</definedName>
    <definedName name="A2716008R_Data">#REF!</definedName>
    <definedName name="A2716008R_Latest">#REF!</definedName>
    <definedName name="A2716009T">#REF!,#REF!</definedName>
    <definedName name="A2716009T_Data">#REF!</definedName>
    <definedName name="A2716009T_Latest">#REF!</definedName>
    <definedName name="A2716010A">#REF!,#REF!</definedName>
    <definedName name="A2716010A_Data">#REF!</definedName>
    <definedName name="A2716010A_Latest">#REF!</definedName>
    <definedName name="A2716011C">#REF!,#REF!</definedName>
    <definedName name="A2716011C_Data">#REF!</definedName>
    <definedName name="A2716011C_Latest">#REF!</definedName>
    <definedName name="A2716012F">#REF!,#REF!</definedName>
    <definedName name="A2716012F_Data">#REF!</definedName>
    <definedName name="A2716012F_Latest">#REF!</definedName>
    <definedName name="A2716013J">#REF!,#REF!</definedName>
    <definedName name="A2716013J_Data">#REF!</definedName>
    <definedName name="A2716013J_Latest">#REF!</definedName>
    <definedName name="A2716014K">#REF!,#REF!</definedName>
    <definedName name="A2716014K_Data">#REF!</definedName>
    <definedName name="A2716014K_Latest">#REF!</definedName>
    <definedName name="A2716015L">#REF!,#REF!</definedName>
    <definedName name="A2716015L_Data">#REF!</definedName>
    <definedName name="A2716015L_Latest">#REF!</definedName>
    <definedName name="A2716016R">#REF!,#REF!</definedName>
    <definedName name="A2716016R_Data">#REF!</definedName>
    <definedName name="A2716016R_Latest">#REF!</definedName>
    <definedName name="A2716017T">#REF!,#REF!</definedName>
    <definedName name="A2716017T_Data">#REF!</definedName>
    <definedName name="A2716017T_Latest">#REF!</definedName>
    <definedName name="A2716018V">#REF!,#REF!</definedName>
    <definedName name="A2716018V_Data">#REF!</definedName>
    <definedName name="A2716018V_Latest">#REF!</definedName>
    <definedName name="A2716019W">#REF!,#REF!</definedName>
    <definedName name="A2716019W_Data">#REF!</definedName>
    <definedName name="A2716019W_Latest">#REF!</definedName>
    <definedName name="A2716020F">#REF!,#REF!</definedName>
    <definedName name="A2716020F_Data">#REF!</definedName>
    <definedName name="A2716020F_Latest">#REF!</definedName>
    <definedName name="A2716021J">#REF!,#REF!</definedName>
    <definedName name="A2716021J_Data">#REF!</definedName>
    <definedName name="A2716021J_Latest">#REF!</definedName>
    <definedName name="A2716040R">#REF!,#REF!</definedName>
    <definedName name="A2716040R_Data">#REF!</definedName>
    <definedName name="A2716040R_Latest">#REF!</definedName>
    <definedName name="A2716041T">#REF!,#REF!</definedName>
    <definedName name="A2716041T_Data">#REF!</definedName>
    <definedName name="A2716041T_Latest">#REF!</definedName>
    <definedName name="A2716042V">#REF!,#REF!</definedName>
    <definedName name="A2716042V_Data">#REF!</definedName>
    <definedName name="A2716042V_Latest">#REF!</definedName>
    <definedName name="A2716043W">#REF!,#REF!</definedName>
    <definedName name="A2716043W_Data">#REF!</definedName>
    <definedName name="A2716043W_Latest">#REF!</definedName>
    <definedName name="A2716044X">#REF!,#REF!</definedName>
    <definedName name="A2716044X_Data">#REF!</definedName>
    <definedName name="A2716044X_Latest">#REF!</definedName>
    <definedName name="A2716045A">#REF!,#REF!</definedName>
    <definedName name="A2716045A_Data">#REF!</definedName>
    <definedName name="A2716045A_Latest">#REF!</definedName>
    <definedName name="A2716046C">#REF!,#REF!</definedName>
    <definedName name="A2716046C_Data">#REF!</definedName>
    <definedName name="A2716046C_Latest">#REF!</definedName>
    <definedName name="A2716047F">#REF!,#REF!</definedName>
    <definedName name="A2716047F_Data">#REF!</definedName>
    <definedName name="A2716047F_Latest">#REF!</definedName>
    <definedName name="A2716048J">#REF!,#REF!</definedName>
    <definedName name="A2716048J_Data">#REF!</definedName>
    <definedName name="A2716048J_Latest">#REF!</definedName>
    <definedName name="A2716049K">#REF!,#REF!</definedName>
    <definedName name="A2716049K_Data">#REF!</definedName>
    <definedName name="A2716049K_Latest">#REF!</definedName>
    <definedName name="A2716051W">#REF!,#REF!</definedName>
    <definedName name="A2716051W_Data">#REF!</definedName>
    <definedName name="A2716051W_Latest">#REF!</definedName>
    <definedName name="A2716055F">#REF!,#REF!</definedName>
    <definedName name="A2716055F_Data">#REF!</definedName>
    <definedName name="A2716055F_Latest">#REF!</definedName>
    <definedName name="A2716056J">#REF!,#REF!</definedName>
    <definedName name="A2716056J_Data">#REF!</definedName>
    <definedName name="A2716056J_Latest">#REF!</definedName>
    <definedName name="A2716057K">#REF!,#REF!</definedName>
    <definedName name="A2716057K_Data">#REF!</definedName>
    <definedName name="A2716057K_Latest">#REF!</definedName>
    <definedName name="A2716058L">#REF!,#REF!</definedName>
    <definedName name="A2716058L_Data">#REF!</definedName>
    <definedName name="A2716058L_Latest">#REF!</definedName>
    <definedName name="A2716059R">#REF!,#REF!</definedName>
    <definedName name="A2716059R_Data">#REF!</definedName>
    <definedName name="A2716059R_Latest">#REF!</definedName>
    <definedName name="A2716060X">#REF!,#REF!</definedName>
    <definedName name="A2716060X_Data">#REF!</definedName>
    <definedName name="A2716060X_Latest">#REF!</definedName>
    <definedName name="A2716061A">#REF!,#REF!</definedName>
    <definedName name="A2716061A_Data">#REF!</definedName>
    <definedName name="A2716061A_Latest">#REF!</definedName>
    <definedName name="A2716062C">#REF!,#REF!</definedName>
    <definedName name="A2716062C_Data">#REF!</definedName>
    <definedName name="A2716062C_Latest">#REF!</definedName>
    <definedName name="A2716063F">#REF!,#REF!</definedName>
    <definedName name="A2716063F_Data">#REF!</definedName>
    <definedName name="A2716063F_Latest">#REF!</definedName>
    <definedName name="A2716064J">#REF!,#REF!</definedName>
    <definedName name="A2716064J_Data">#REF!</definedName>
    <definedName name="A2716064J_Latest">#REF!</definedName>
    <definedName name="A2716067R">#REF!,#REF!</definedName>
    <definedName name="A2716067R_Data">#REF!</definedName>
    <definedName name="A2716067R_Latest">#REF!</definedName>
    <definedName name="A2716068T">#REF!,#REF!</definedName>
    <definedName name="A2716068T_Data">#REF!</definedName>
    <definedName name="A2716068T_Latest">#REF!</definedName>
    <definedName name="A2716069V">#REF!,#REF!</definedName>
    <definedName name="A2716069V_Data">#REF!</definedName>
    <definedName name="A2716069V_Latest">#REF!</definedName>
    <definedName name="A2716070C">#REF!,#REF!</definedName>
    <definedName name="A2716070C_Data">#REF!</definedName>
    <definedName name="A2716070C_Latest">#REF!</definedName>
    <definedName name="A2716071F">#REF!,#REF!</definedName>
    <definedName name="A2716071F_Data">#REF!</definedName>
    <definedName name="A2716071F_Latest">#REF!</definedName>
    <definedName name="A2716072J">#REF!,#REF!</definedName>
    <definedName name="A2716072J_Data">#REF!</definedName>
    <definedName name="A2716072J_Latest">#REF!</definedName>
    <definedName name="A2716073K">#REF!,#REF!</definedName>
    <definedName name="A2716073K_Data">#REF!</definedName>
    <definedName name="A2716073K_Latest">#REF!</definedName>
    <definedName name="A2716074L">#REF!,#REF!</definedName>
    <definedName name="A2716074L_Data">#REF!</definedName>
    <definedName name="A2716074L_Latest">#REF!</definedName>
    <definedName name="A2716075R">#REF!,#REF!</definedName>
    <definedName name="A2716075R_Data">#REF!</definedName>
    <definedName name="A2716075R_Latest">#REF!</definedName>
    <definedName name="A2716076T">#REF!,#REF!</definedName>
    <definedName name="A2716076T_Data">#REF!</definedName>
    <definedName name="A2716076T_Latest">#REF!</definedName>
    <definedName name="A2716077V">#REF!,#REF!</definedName>
    <definedName name="A2716077V_Data">#REF!</definedName>
    <definedName name="A2716077V_Latest">#REF!</definedName>
    <definedName name="A2716120R">#REF!,#REF!</definedName>
    <definedName name="A2716120R_Data">#REF!</definedName>
    <definedName name="A2716120R_Latest">#REF!</definedName>
    <definedName name="A2716121T">#REF!,#REF!</definedName>
    <definedName name="A2716121T_Data">#REF!</definedName>
    <definedName name="A2716121T_Latest">#REF!</definedName>
    <definedName name="A2716122V">#REF!,#REF!</definedName>
    <definedName name="A2716122V_Data">#REF!</definedName>
    <definedName name="A2716122V_Latest">#REF!</definedName>
    <definedName name="A2716123W">#REF!,#REF!</definedName>
    <definedName name="A2716123W_Data">#REF!</definedName>
    <definedName name="A2716123W_Latest">#REF!</definedName>
    <definedName name="A2716124X">#REF!,#REF!</definedName>
    <definedName name="A2716124X_Data">#REF!</definedName>
    <definedName name="A2716124X_Latest">#REF!</definedName>
    <definedName name="A2716125A">#REF!,#REF!</definedName>
    <definedName name="A2716125A_Data">#REF!</definedName>
    <definedName name="A2716125A_Latest">#REF!</definedName>
    <definedName name="A2716126C">#REF!,#REF!</definedName>
    <definedName name="A2716126C_Data">#REF!</definedName>
    <definedName name="A2716126C_Latest">#REF!</definedName>
    <definedName name="A2716127F">#REF!,#REF!</definedName>
    <definedName name="A2716127F_Data">#REF!</definedName>
    <definedName name="A2716127F_Latest">#REF!</definedName>
    <definedName name="A2716128J">#REF!,#REF!</definedName>
    <definedName name="A2716128J_Data">#REF!</definedName>
    <definedName name="A2716128J_Latest">#REF!</definedName>
    <definedName name="A2716129K">#REF!,#REF!</definedName>
    <definedName name="A2716129K_Data">#REF!</definedName>
    <definedName name="A2716129K_Latest">#REF!</definedName>
    <definedName name="A2716131W">#REF!,#REF!</definedName>
    <definedName name="A2716131W_Data">#REF!</definedName>
    <definedName name="A2716131W_Latest">#REF!</definedName>
    <definedName name="A2716135F">#REF!,#REF!</definedName>
    <definedName name="A2716135F_Data">#REF!</definedName>
    <definedName name="A2716135F_Latest">#REF!</definedName>
    <definedName name="A2716136J">#REF!,#REF!</definedName>
    <definedName name="A2716136J_Data">#REF!</definedName>
    <definedName name="A2716136J_Latest">#REF!</definedName>
    <definedName name="A2716137K">#REF!,#REF!</definedName>
    <definedName name="A2716137K_Data">#REF!</definedName>
    <definedName name="A2716137K_Latest">#REF!</definedName>
    <definedName name="A2716138L">#REF!,#REF!</definedName>
    <definedName name="A2716138L_Data">#REF!</definedName>
    <definedName name="A2716138L_Latest">#REF!</definedName>
    <definedName name="A2716139R">#REF!,#REF!</definedName>
    <definedName name="A2716139R_Data">#REF!</definedName>
    <definedName name="A2716139R_Latest">#REF!</definedName>
    <definedName name="A2716140X">#REF!,#REF!</definedName>
    <definedName name="A2716140X_Data">#REF!</definedName>
    <definedName name="A2716140X_Latest">#REF!</definedName>
    <definedName name="A2716141A">#REF!,#REF!</definedName>
    <definedName name="A2716141A_Data">#REF!</definedName>
    <definedName name="A2716141A_Latest">#REF!</definedName>
    <definedName name="A2716142C">#REF!,#REF!</definedName>
    <definedName name="A2716142C_Data">#REF!</definedName>
    <definedName name="A2716142C_Latest">#REF!</definedName>
    <definedName name="A2716143F">#REF!,#REF!</definedName>
    <definedName name="A2716143F_Data">#REF!</definedName>
    <definedName name="A2716143F_Latest">#REF!</definedName>
    <definedName name="A2716144J">#REF!,#REF!</definedName>
    <definedName name="A2716144J_Data">#REF!</definedName>
    <definedName name="A2716144J_Latest">#REF!</definedName>
    <definedName name="A2716147R">#REF!,#REF!</definedName>
    <definedName name="A2716147R_Data">#REF!</definedName>
    <definedName name="A2716147R_Latest">#REF!</definedName>
    <definedName name="A2716148T">#REF!,#REF!</definedName>
    <definedName name="A2716148T_Data">#REF!</definedName>
    <definedName name="A2716148T_Latest">#REF!</definedName>
    <definedName name="A2716149V">#REF!,#REF!</definedName>
    <definedName name="A2716149V_Data">#REF!</definedName>
    <definedName name="A2716149V_Latest">#REF!</definedName>
    <definedName name="A2716150C">#REF!,#REF!</definedName>
    <definedName name="A2716150C_Data">#REF!</definedName>
    <definedName name="A2716150C_Latest">#REF!</definedName>
    <definedName name="A2716151F">#REF!,#REF!</definedName>
    <definedName name="A2716151F_Data">#REF!</definedName>
    <definedName name="A2716151F_Latest">#REF!</definedName>
    <definedName name="A2716152J">#REF!,#REF!</definedName>
    <definedName name="A2716152J_Data">#REF!</definedName>
    <definedName name="A2716152J_Latest">#REF!</definedName>
    <definedName name="A2716153K">#REF!,#REF!</definedName>
    <definedName name="A2716153K_Data">#REF!</definedName>
    <definedName name="A2716153K_Latest">#REF!</definedName>
    <definedName name="A2716154L">#REF!,#REF!</definedName>
    <definedName name="A2716154L_Data">#REF!</definedName>
    <definedName name="A2716154L_Latest">#REF!</definedName>
    <definedName name="A2716155R">#REF!,#REF!</definedName>
    <definedName name="A2716155R_Data">#REF!</definedName>
    <definedName name="A2716155R_Latest">#REF!</definedName>
    <definedName name="A2716156T">#REF!,#REF!</definedName>
    <definedName name="A2716156T_Data">#REF!</definedName>
    <definedName name="A2716156T_Latest">#REF!</definedName>
    <definedName name="A2716160J">#REF!,#REF!</definedName>
    <definedName name="A2716160J_Data">#REF!</definedName>
    <definedName name="A2716160J_Latest">#REF!</definedName>
    <definedName name="A2716161K">#REF!,#REF!</definedName>
    <definedName name="A2716161K_Data">#REF!</definedName>
    <definedName name="A2716161K_Latest">#REF!</definedName>
    <definedName name="A2716162L">#REF!,#REF!</definedName>
    <definedName name="A2716162L_Data">#REF!</definedName>
    <definedName name="A2716162L_Latest">#REF!</definedName>
    <definedName name="A2716163R">#REF!,#REF!</definedName>
    <definedName name="A2716163R_Data">#REF!</definedName>
    <definedName name="A2716163R_Latest">#REF!</definedName>
    <definedName name="A2716164T">#REF!,#REF!</definedName>
    <definedName name="A2716164T_Data">#REF!</definedName>
    <definedName name="A2716164T_Latest">#REF!</definedName>
    <definedName name="A2716165V">#REF!,#REF!</definedName>
    <definedName name="A2716165V_Data">#REF!</definedName>
    <definedName name="A2716165V_Latest">#REF!</definedName>
    <definedName name="A2716166W">#REF!,#REF!</definedName>
    <definedName name="A2716166W_Data">#REF!</definedName>
    <definedName name="A2716166W_Latest">#REF!</definedName>
    <definedName name="A2716167X">#REF!,#REF!</definedName>
    <definedName name="A2716167X_Data">#REF!</definedName>
    <definedName name="A2716167X_Latest">#REF!</definedName>
    <definedName name="A2716168A">#REF!,#REF!</definedName>
    <definedName name="A2716168A_Data">#REF!</definedName>
    <definedName name="A2716168A_Latest">#REF!</definedName>
    <definedName name="A2716169C">#REF!,#REF!</definedName>
    <definedName name="A2716169C_Data">#REF!</definedName>
    <definedName name="A2716169C_Latest">#REF!</definedName>
    <definedName name="A2716171R">#REF!,#REF!</definedName>
    <definedName name="A2716171R_Data">#REF!</definedName>
    <definedName name="A2716171R_Latest">#REF!</definedName>
    <definedName name="A2716175X">#REF!,#REF!</definedName>
    <definedName name="A2716175X_Data">#REF!</definedName>
    <definedName name="A2716175X_Latest">#REF!</definedName>
    <definedName name="A2716176A">#REF!,#REF!</definedName>
    <definedName name="A2716176A_Data">#REF!</definedName>
    <definedName name="A2716176A_Latest">#REF!</definedName>
    <definedName name="A2716177C">#REF!,#REF!</definedName>
    <definedName name="A2716177C_Data">#REF!</definedName>
    <definedName name="A2716177C_Latest">#REF!</definedName>
    <definedName name="A2716178F">#REF!,#REF!</definedName>
    <definedName name="A2716178F_Data">#REF!</definedName>
    <definedName name="A2716178F_Latest">#REF!</definedName>
    <definedName name="A2716179J">#REF!,#REF!</definedName>
    <definedName name="A2716179J_Data">#REF!</definedName>
    <definedName name="A2716179J_Latest">#REF!</definedName>
    <definedName name="A2716180T">#REF!,#REF!</definedName>
    <definedName name="A2716180T_Data">#REF!</definedName>
    <definedName name="A2716180T_Latest">#REF!</definedName>
    <definedName name="A2716181V">#REF!,#REF!</definedName>
    <definedName name="A2716181V_Data">#REF!</definedName>
    <definedName name="A2716181V_Latest">#REF!</definedName>
    <definedName name="A2716182W">#REF!,#REF!</definedName>
    <definedName name="A2716182W_Data">#REF!</definedName>
    <definedName name="A2716182W_Latest">#REF!</definedName>
    <definedName name="A2716183X">#REF!,#REF!</definedName>
    <definedName name="A2716183X_Data">#REF!</definedName>
    <definedName name="A2716183X_Latest">#REF!</definedName>
    <definedName name="A2716184A">#REF!,#REF!</definedName>
    <definedName name="A2716184A_Data">#REF!</definedName>
    <definedName name="A2716184A_Latest">#REF!</definedName>
    <definedName name="A2716187J">#REF!,#REF!</definedName>
    <definedName name="A2716187J_Data">#REF!</definedName>
    <definedName name="A2716187J_Latest">#REF!</definedName>
    <definedName name="A2716188K">#REF!,#REF!</definedName>
    <definedName name="A2716188K_Data">#REF!</definedName>
    <definedName name="A2716188K_Latest">#REF!</definedName>
    <definedName name="A2716189L">#REF!,#REF!</definedName>
    <definedName name="A2716189L_Data">#REF!</definedName>
    <definedName name="A2716189L_Latest">#REF!</definedName>
    <definedName name="A2716190W">#REF!,#REF!</definedName>
    <definedName name="A2716190W_Data">#REF!</definedName>
    <definedName name="A2716190W_Latest">#REF!</definedName>
    <definedName name="A2716191X">#REF!,#REF!</definedName>
    <definedName name="A2716191X_Data">#REF!</definedName>
    <definedName name="A2716191X_Latest">#REF!</definedName>
    <definedName name="A2716192A">#REF!,#REF!</definedName>
    <definedName name="A2716192A_Data">#REF!</definedName>
    <definedName name="A2716192A_Latest">#REF!</definedName>
    <definedName name="A2716193C">#REF!,#REF!</definedName>
    <definedName name="A2716193C_Data">#REF!</definedName>
    <definedName name="A2716193C_Latest">#REF!</definedName>
    <definedName name="A2716194F">#REF!,#REF!</definedName>
    <definedName name="A2716194F_Data">#REF!</definedName>
    <definedName name="A2716194F_Latest">#REF!</definedName>
    <definedName name="A2716195J">#REF!,#REF!</definedName>
    <definedName name="A2716195J_Data">#REF!</definedName>
    <definedName name="A2716195J_Latest">#REF!</definedName>
    <definedName name="A2716196K">#REF!,#REF!</definedName>
    <definedName name="A2716196K_Data">#REF!</definedName>
    <definedName name="A2716196K_Latest">#REF!</definedName>
    <definedName name="A2716241K">#REF!,#REF!</definedName>
    <definedName name="A2716241K_Data">#REF!</definedName>
    <definedName name="A2716241K_Latest">#REF!</definedName>
    <definedName name="A2716242L">#REF!,#REF!</definedName>
    <definedName name="A2716242L_Data">#REF!</definedName>
    <definedName name="A2716242L_Latest">#REF!</definedName>
    <definedName name="A2716243R">#REF!,#REF!</definedName>
    <definedName name="A2716243R_Data">#REF!</definedName>
    <definedName name="A2716243R_Latest">#REF!</definedName>
    <definedName name="A2716244T">#REF!,#REF!</definedName>
    <definedName name="A2716244T_Data">#REF!</definedName>
    <definedName name="A2716244T_Latest">#REF!</definedName>
    <definedName name="A2716245V">#REF!,#REF!</definedName>
    <definedName name="A2716245V_Data">#REF!</definedName>
    <definedName name="A2716245V_Latest">#REF!</definedName>
    <definedName name="A2716246W">#REF!,#REF!</definedName>
    <definedName name="A2716246W_Data">#REF!</definedName>
    <definedName name="A2716246W_Latest">#REF!</definedName>
    <definedName name="A2716247X">#REF!,#REF!</definedName>
    <definedName name="A2716247X_Data">#REF!</definedName>
    <definedName name="A2716247X_Latest">#REF!</definedName>
    <definedName name="A2716248A">#REF!,#REF!</definedName>
    <definedName name="A2716248A_Data">#REF!</definedName>
    <definedName name="A2716248A_Latest">#REF!</definedName>
    <definedName name="A2716249C">#REF!,#REF!</definedName>
    <definedName name="A2716249C_Data">#REF!</definedName>
    <definedName name="A2716249C_Latest">#REF!</definedName>
    <definedName name="A2716250L">#REF!,#REF!</definedName>
    <definedName name="A2716250L_Data">#REF!</definedName>
    <definedName name="A2716250L_Latest">#REF!</definedName>
    <definedName name="A2716252T">#REF!,#REF!</definedName>
    <definedName name="A2716252T_Data">#REF!</definedName>
    <definedName name="A2716252T_Latest">#REF!</definedName>
    <definedName name="A2716256A">#REF!,#REF!</definedName>
    <definedName name="A2716256A_Data">#REF!</definedName>
    <definedName name="A2716256A_Latest">#REF!</definedName>
    <definedName name="A2716257C">#REF!,#REF!</definedName>
    <definedName name="A2716257C_Data">#REF!</definedName>
    <definedName name="A2716257C_Latest">#REF!</definedName>
    <definedName name="A2716258F">#REF!,#REF!</definedName>
    <definedName name="A2716258F_Data">#REF!</definedName>
    <definedName name="A2716258F_Latest">#REF!</definedName>
    <definedName name="A2716259J">#REF!,#REF!</definedName>
    <definedName name="A2716259J_Data">#REF!</definedName>
    <definedName name="A2716259J_Latest">#REF!</definedName>
    <definedName name="A2716260T">#REF!,#REF!</definedName>
    <definedName name="A2716260T_Data">#REF!</definedName>
    <definedName name="A2716260T_Latest">#REF!</definedName>
    <definedName name="A2716261V">#REF!,#REF!</definedName>
    <definedName name="A2716261V_Data">#REF!</definedName>
    <definedName name="A2716261V_Latest">#REF!</definedName>
    <definedName name="A2716262W">#REF!,#REF!</definedName>
    <definedName name="A2716262W_Data">#REF!</definedName>
    <definedName name="A2716262W_Latest">#REF!</definedName>
    <definedName name="A2716263X">#REF!,#REF!</definedName>
    <definedName name="A2716263X_Data">#REF!</definedName>
    <definedName name="A2716263X_Latest">#REF!</definedName>
    <definedName name="A2716264A">#REF!,#REF!</definedName>
    <definedName name="A2716264A_Data">#REF!</definedName>
    <definedName name="A2716264A_Latest">#REF!</definedName>
    <definedName name="A2716265C">#REF!,#REF!</definedName>
    <definedName name="A2716265C_Data">#REF!</definedName>
    <definedName name="A2716265C_Latest">#REF!</definedName>
    <definedName name="A2716268K">#REF!,#REF!</definedName>
    <definedName name="A2716268K_Data">#REF!</definedName>
    <definedName name="A2716268K_Latest">#REF!</definedName>
    <definedName name="A2716269L">#REF!,#REF!</definedName>
    <definedName name="A2716269L_Data">#REF!</definedName>
    <definedName name="A2716269L_Latest">#REF!</definedName>
    <definedName name="A2716270W">#REF!,#REF!</definedName>
    <definedName name="A2716270W_Data">#REF!</definedName>
    <definedName name="A2716270W_Latest">#REF!</definedName>
    <definedName name="A2716271X">#REF!,#REF!</definedName>
    <definedName name="A2716271X_Data">#REF!</definedName>
    <definedName name="A2716271X_Latest">#REF!</definedName>
    <definedName name="A2716272A">#REF!,#REF!</definedName>
    <definedName name="A2716272A_Data">#REF!</definedName>
    <definedName name="A2716272A_Latest">#REF!</definedName>
    <definedName name="A2716273C">#REF!,#REF!</definedName>
    <definedName name="A2716273C_Data">#REF!</definedName>
    <definedName name="A2716273C_Latest">#REF!</definedName>
    <definedName name="A2716274F">#REF!,#REF!</definedName>
    <definedName name="A2716274F_Data">#REF!</definedName>
    <definedName name="A2716274F_Latest">#REF!</definedName>
    <definedName name="A2716275J">#REF!,#REF!</definedName>
    <definedName name="A2716275J_Data">#REF!</definedName>
    <definedName name="A2716275J_Latest">#REF!</definedName>
    <definedName name="A2716276K">#REF!,#REF!</definedName>
    <definedName name="A2716276K_Data">#REF!</definedName>
    <definedName name="A2716276K_Latest">#REF!</definedName>
    <definedName name="A2716277L">#REF!,#REF!</definedName>
    <definedName name="A2716277L_Data">#REF!</definedName>
    <definedName name="A2716277L_Latest">#REF!</definedName>
    <definedName name="A2716278R">#REF!,#REF!</definedName>
    <definedName name="A2716278R_Data">#REF!</definedName>
    <definedName name="A2716278R_Latest">#REF!</definedName>
    <definedName name="A2716298X">#REF!,#REF!</definedName>
    <definedName name="A2716298X_Data">#REF!</definedName>
    <definedName name="A2716298X_Latest">#REF!</definedName>
    <definedName name="A2716299A">#REF!,#REF!</definedName>
    <definedName name="A2716299A_Data">#REF!</definedName>
    <definedName name="A2716299A_Latest">#REF!</definedName>
    <definedName name="A2716300X">#REF!,#REF!</definedName>
    <definedName name="A2716300X_Data">#REF!</definedName>
    <definedName name="A2716300X_Latest">#REF!</definedName>
    <definedName name="A2716301A">#REF!,#REF!</definedName>
    <definedName name="A2716301A_Data">#REF!</definedName>
    <definedName name="A2716301A_Latest">#REF!</definedName>
    <definedName name="A2716302C">#REF!,#REF!</definedName>
    <definedName name="A2716302C_Data">#REF!</definedName>
    <definedName name="A2716302C_Latest">#REF!</definedName>
    <definedName name="A2716303F">#REF!,#REF!</definedName>
    <definedName name="A2716303F_Data">#REF!</definedName>
    <definedName name="A2716303F_Latest">#REF!</definedName>
    <definedName name="A2716304J">#REF!,#REF!</definedName>
    <definedName name="A2716304J_Data">#REF!</definedName>
    <definedName name="A2716304J_Latest">#REF!</definedName>
    <definedName name="A2716305K">#REF!,#REF!</definedName>
    <definedName name="A2716305K_Data">#REF!</definedName>
    <definedName name="A2716305K_Latest">#REF!</definedName>
    <definedName name="A2716306L">#REF!,#REF!</definedName>
    <definedName name="A2716306L_Data">#REF!</definedName>
    <definedName name="A2716306L_Latest">#REF!</definedName>
    <definedName name="A2716307R">#REF!,#REF!</definedName>
    <definedName name="A2716307R_Data">#REF!</definedName>
    <definedName name="A2716307R_Latest">#REF!</definedName>
    <definedName name="A2716309V">#REF!,#REF!</definedName>
    <definedName name="A2716309V_Data">#REF!</definedName>
    <definedName name="A2716309V_Latest">#REF!</definedName>
    <definedName name="A2716313K">#REF!,#REF!</definedName>
    <definedName name="A2716313K_Data">#REF!</definedName>
    <definedName name="A2716313K_Latest">#REF!</definedName>
    <definedName name="A2716314L">#REF!,#REF!</definedName>
    <definedName name="A2716314L_Data">#REF!</definedName>
    <definedName name="A2716314L_Latest">#REF!</definedName>
    <definedName name="A2716315R">#REF!,#REF!</definedName>
    <definedName name="A2716315R_Data">#REF!</definedName>
    <definedName name="A2716315R_Latest">#REF!</definedName>
    <definedName name="A2716316T">#REF!,#REF!</definedName>
    <definedName name="A2716316T_Data">#REF!</definedName>
    <definedName name="A2716316T_Latest">#REF!</definedName>
    <definedName name="A2716317V">#REF!,#REF!</definedName>
    <definedName name="A2716317V_Data">#REF!</definedName>
    <definedName name="A2716317V_Latest">#REF!</definedName>
    <definedName name="A2716318W">#REF!,#REF!</definedName>
    <definedName name="A2716318W_Data">#REF!</definedName>
    <definedName name="A2716318W_Latest">#REF!</definedName>
    <definedName name="A2716319X">#REF!,#REF!</definedName>
    <definedName name="A2716319X_Data">#REF!</definedName>
    <definedName name="A2716319X_Latest">#REF!</definedName>
    <definedName name="A2716320J">#REF!,#REF!</definedName>
    <definedName name="A2716320J_Data">#REF!</definedName>
    <definedName name="A2716320J_Latest">#REF!</definedName>
    <definedName name="A2716321K">#REF!,#REF!</definedName>
    <definedName name="A2716321K_Data">#REF!</definedName>
    <definedName name="A2716321K_Latest">#REF!</definedName>
    <definedName name="A2716322L">#REF!,#REF!</definedName>
    <definedName name="A2716322L_Data">#REF!</definedName>
    <definedName name="A2716322L_Latest">#REF!</definedName>
    <definedName name="A2716325V">#REF!,#REF!</definedName>
    <definedName name="A2716325V_Data">#REF!</definedName>
    <definedName name="A2716325V_Latest">#REF!</definedName>
    <definedName name="A2716326W">#REF!,#REF!</definedName>
    <definedName name="A2716326W_Data">#REF!</definedName>
    <definedName name="A2716326W_Latest">#REF!</definedName>
    <definedName name="A2716327X">#REF!,#REF!</definedName>
    <definedName name="A2716327X_Data">#REF!</definedName>
    <definedName name="A2716327X_Latest">#REF!</definedName>
    <definedName name="A2716328A">#REF!,#REF!</definedName>
    <definedName name="A2716328A_Data">#REF!</definedName>
    <definedName name="A2716328A_Latest">#REF!</definedName>
    <definedName name="A2716329C">#REF!,#REF!</definedName>
    <definedName name="A2716329C_Data">#REF!</definedName>
    <definedName name="A2716329C_Latest">#REF!</definedName>
    <definedName name="A2716330L">#REF!,#REF!</definedName>
    <definedName name="A2716330L_Data">#REF!</definedName>
    <definedName name="A2716330L_Latest">#REF!</definedName>
    <definedName name="A2716331R">#REF!,#REF!</definedName>
    <definedName name="A2716331R_Data">#REF!</definedName>
    <definedName name="A2716331R_Latest">#REF!</definedName>
    <definedName name="A2716332T">#REF!,#REF!</definedName>
    <definedName name="A2716332T_Data">#REF!</definedName>
    <definedName name="A2716332T_Latest">#REF!</definedName>
    <definedName name="A2716333V">#REF!,#REF!</definedName>
    <definedName name="A2716333V_Data">#REF!</definedName>
    <definedName name="A2716333V_Latest">#REF!</definedName>
    <definedName name="A2716334W">#REF!,#REF!</definedName>
    <definedName name="A2716334W_Data">#REF!</definedName>
    <definedName name="A2716334W_Latest">#REF!</definedName>
    <definedName name="A2716335X">#REF!,#REF!</definedName>
    <definedName name="A2716335X_Data">#REF!</definedName>
    <definedName name="A2716335X_Latest">#REF!</definedName>
    <definedName name="A2716378X">#REF!,#REF!</definedName>
    <definedName name="A2716378X_Data">#REF!</definedName>
    <definedName name="A2716378X_Latest">#REF!</definedName>
    <definedName name="A2716379A">#REF!,#REF!</definedName>
    <definedName name="A2716379A_Data">#REF!</definedName>
    <definedName name="A2716379A_Latest">#REF!</definedName>
    <definedName name="A2716380K">#REF!,#REF!</definedName>
    <definedName name="A2716380K_Data">#REF!</definedName>
    <definedName name="A2716380K_Latest">#REF!</definedName>
    <definedName name="A2716381L">#REF!,#REF!</definedName>
    <definedName name="A2716381L_Data">#REF!</definedName>
    <definedName name="A2716381L_Latest">#REF!</definedName>
    <definedName name="A2716382R">#REF!,#REF!</definedName>
    <definedName name="A2716382R_Data">#REF!</definedName>
    <definedName name="A2716382R_Latest">#REF!</definedName>
    <definedName name="A2716383T">#REF!,#REF!</definedName>
    <definedName name="A2716383T_Data">#REF!</definedName>
    <definedName name="A2716383T_Latest">#REF!</definedName>
    <definedName name="A2716384V">#REF!,#REF!</definedName>
    <definedName name="A2716384V_Data">#REF!</definedName>
    <definedName name="A2716384V_Latest">#REF!</definedName>
    <definedName name="A2716385W">#REF!,#REF!</definedName>
    <definedName name="A2716385W_Data">#REF!</definedName>
    <definedName name="A2716385W_Latest">#REF!</definedName>
    <definedName name="A2716386X">#REF!,#REF!</definedName>
    <definedName name="A2716386X_Data">#REF!</definedName>
    <definedName name="A2716386X_Latest">#REF!</definedName>
    <definedName name="A2716387A">#REF!,#REF!</definedName>
    <definedName name="A2716387A_Data">#REF!</definedName>
    <definedName name="A2716387A_Latest">#REF!</definedName>
    <definedName name="A2716389F">#REF!,#REF!</definedName>
    <definedName name="A2716389F_Data">#REF!</definedName>
    <definedName name="A2716389F_Latest">#REF!</definedName>
    <definedName name="A2716393W">#REF!,#REF!</definedName>
    <definedName name="A2716393W_Data">#REF!</definedName>
    <definedName name="A2716393W_Latest">#REF!</definedName>
    <definedName name="A2716394X">#REF!,#REF!</definedName>
    <definedName name="A2716394X_Data">#REF!</definedName>
    <definedName name="A2716394X_Latest">#REF!</definedName>
    <definedName name="A2716395A">#REF!,#REF!</definedName>
    <definedName name="A2716395A_Data">#REF!</definedName>
    <definedName name="A2716395A_Latest">#REF!</definedName>
    <definedName name="A2716396C">#REF!,#REF!</definedName>
    <definedName name="A2716396C_Data">#REF!</definedName>
    <definedName name="A2716396C_Latest">#REF!</definedName>
    <definedName name="A2716397F">#REF!,#REF!</definedName>
    <definedName name="A2716397F_Data">#REF!</definedName>
    <definedName name="A2716397F_Latest">#REF!</definedName>
    <definedName name="A2716398J">#REF!,#REF!</definedName>
    <definedName name="A2716398J_Data">#REF!</definedName>
    <definedName name="A2716398J_Latest">#REF!</definedName>
    <definedName name="A2716399K">#REF!,#REF!</definedName>
    <definedName name="A2716399K_Data">#REF!</definedName>
    <definedName name="A2716399K_Latest">#REF!</definedName>
    <definedName name="A2716400J">#REF!,#REF!</definedName>
    <definedName name="A2716400J_Data">#REF!</definedName>
    <definedName name="A2716400J_Latest">#REF!</definedName>
    <definedName name="A2716401K">#REF!,#REF!</definedName>
    <definedName name="A2716401K_Data">#REF!</definedName>
    <definedName name="A2716401K_Latest">#REF!</definedName>
    <definedName name="A2716404T">#REF!,#REF!</definedName>
    <definedName name="A2716404T_Data">#REF!</definedName>
    <definedName name="A2716404T_Latest">#REF!</definedName>
    <definedName name="A2716405V">#REF!,#REF!</definedName>
    <definedName name="A2716405V_Data">#REF!</definedName>
    <definedName name="A2716405V_Latest">#REF!</definedName>
    <definedName name="A2716406W">#REF!,#REF!</definedName>
    <definedName name="A2716406W_Data">#REF!</definedName>
    <definedName name="A2716406W_Latest">#REF!</definedName>
    <definedName name="A2716407X">#REF!,#REF!</definedName>
    <definedName name="A2716407X_Data">#REF!</definedName>
    <definedName name="A2716407X_Latest">#REF!</definedName>
    <definedName name="A2716408A">#REF!,#REF!</definedName>
    <definedName name="A2716408A_Data">#REF!</definedName>
    <definedName name="A2716408A_Latest">#REF!</definedName>
    <definedName name="A2716409C">#REF!,#REF!</definedName>
    <definedName name="A2716409C_Data">#REF!</definedName>
    <definedName name="A2716409C_Latest">#REF!</definedName>
    <definedName name="A2716410L">#REF!,#REF!</definedName>
    <definedName name="A2716410L_Data">#REF!</definedName>
    <definedName name="A2716410L_Latest">#REF!</definedName>
    <definedName name="A2716411R">#REF!,#REF!</definedName>
    <definedName name="A2716411R_Data">#REF!</definedName>
    <definedName name="A2716411R_Latest">#REF!</definedName>
    <definedName name="A2716412T">#REF!,#REF!</definedName>
    <definedName name="A2716412T_Data">#REF!</definedName>
    <definedName name="A2716412T_Latest">#REF!</definedName>
    <definedName name="A2716413V">#REF!,#REF!</definedName>
    <definedName name="A2716413V_Data">#REF!</definedName>
    <definedName name="A2716413V_Latest">#REF!</definedName>
    <definedName name="A2716414W">#REF!,#REF!</definedName>
    <definedName name="A2716414W_Data">#REF!</definedName>
    <definedName name="A2716414W_Latest">#REF!</definedName>
    <definedName name="A2716584L">#REF!,#REF!</definedName>
    <definedName name="A2716584L_Data">#REF!</definedName>
    <definedName name="A2716584L_Latest">#REF!</definedName>
    <definedName name="A2716585R">#REF!,#REF!</definedName>
    <definedName name="A2716585R_Data">#REF!</definedName>
    <definedName name="A2716585R_Latest">#REF!</definedName>
    <definedName name="A2716587V">#REF!,#REF!</definedName>
    <definedName name="A2716587V_Data">#REF!</definedName>
    <definedName name="A2716587V_Latest">#REF!</definedName>
    <definedName name="A3348484C">#REF!,#REF!</definedName>
    <definedName name="A3348484C_Data">#REF!</definedName>
    <definedName name="A3348484C_Latest">#REF!</definedName>
    <definedName name="A3348485F">#REF!,#REF!</definedName>
    <definedName name="A3348485F_Data">#REF!</definedName>
    <definedName name="A3348485F_Latest">#REF!</definedName>
    <definedName name="A3348486J">#REF!,#REF!</definedName>
    <definedName name="A3348486J_Data">#REF!</definedName>
    <definedName name="A3348486J_Latest">#REF!</definedName>
    <definedName name="A3348487K">#REF!,#REF!</definedName>
    <definedName name="A3348487K_Data">#REF!</definedName>
    <definedName name="A3348487K_Latest">#REF!</definedName>
    <definedName name="A3348488L">#REF!,#REF!</definedName>
    <definedName name="A3348488L_Data">#REF!</definedName>
    <definedName name="A3348488L_Latest">#REF!</definedName>
    <definedName name="A3348489R">#REF!,#REF!</definedName>
    <definedName name="A3348489R_Data">#REF!</definedName>
    <definedName name="A3348489R_Latest">#REF!</definedName>
    <definedName name="A3348490X">#REF!,#REF!</definedName>
    <definedName name="A3348490X_Data">#REF!</definedName>
    <definedName name="A3348490X_Latest">#REF!</definedName>
    <definedName name="A3348491A">#REF!,#REF!</definedName>
    <definedName name="A3348491A_Data">#REF!</definedName>
    <definedName name="A3348491A_Latest">#REF!</definedName>
    <definedName name="A3348492C">#REF!,#REF!</definedName>
    <definedName name="A3348492C_Data">#REF!</definedName>
    <definedName name="A3348492C_Latest">#REF!</definedName>
    <definedName name="A3348493F">#REF!,#REF!</definedName>
    <definedName name="A3348493F_Data">#REF!</definedName>
    <definedName name="A3348493F_Latest">#REF!</definedName>
    <definedName name="A3348494J">#REF!,#REF!</definedName>
    <definedName name="A3348494J_Data">#REF!</definedName>
    <definedName name="A3348494J_Latest">#REF!</definedName>
    <definedName name="A3348495K">#REF!,#REF!</definedName>
    <definedName name="A3348495K_Data">#REF!</definedName>
    <definedName name="A3348495K_Latest">#REF!</definedName>
    <definedName name="A3605670A">#REF!,#REF!</definedName>
    <definedName name="A3605670A_Data">#REF!</definedName>
    <definedName name="A3605670A_Latest">#REF!</definedName>
    <definedName name="A3605672F">#REF!,#REF!</definedName>
    <definedName name="A3605672F_Data">#REF!</definedName>
    <definedName name="A3605672F_Latest">#REF!</definedName>
    <definedName name="A3605673J">#REF!,#REF!</definedName>
    <definedName name="A3605673J_Data">#REF!</definedName>
    <definedName name="A3605673J_Latest">#REF!</definedName>
    <definedName name="A3605674K">#REF!,#REF!</definedName>
    <definedName name="A3605674K_Data">#REF!</definedName>
    <definedName name="A3605674K_Latest">#REF!</definedName>
    <definedName name="A3605676R">#REF!,#REF!</definedName>
    <definedName name="A3605676R_Data">#REF!</definedName>
    <definedName name="A3605676R_Latest">#REF!</definedName>
    <definedName name="A3605677T">#REF!,#REF!</definedName>
    <definedName name="A3605677T_Data">#REF!</definedName>
    <definedName name="A3605677T_Latest">#REF!</definedName>
    <definedName name="A3606066X">#REF!,#REF!</definedName>
    <definedName name="A3606066X_Data">#REF!</definedName>
    <definedName name="A3606066X_Latest">#REF!</definedName>
    <definedName name="A3606067A">#REF!,#REF!</definedName>
    <definedName name="A3606067A_Data">#REF!</definedName>
    <definedName name="A3606067A_Latest">#REF!</definedName>
    <definedName name="A3606069F">#REF!,#REF!</definedName>
    <definedName name="A3606069F_Data">#REF!</definedName>
    <definedName name="A3606069F_Latest">#REF!</definedName>
    <definedName name="A3606070R">#REF!,#REF!</definedName>
    <definedName name="A3606070R_Data">#REF!</definedName>
    <definedName name="A3606070R_Latest">#REF!</definedName>
    <definedName name="A3606072V">#REF!,#REF!</definedName>
    <definedName name="A3606072V_Data">#REF!</definedName>
    <definedName name="A3606072V_Latest">#REF!</definedName>
    <definedName name="A3606073W">#REF!,#REF!</definedName>
    <definedName name="A3606073W_Data">#REF!</definedName>
    <definedName name="A3606073W_Latest">#REF!</definedName>
    <definedName name="A83722605X">#REF!,#REF!</definedName>
    <definedName name="A83722605X_Data">#REF!</definedName>
    <definedName name="A83722605X_Latest">#REF!</definedName>
    <definedName name="A83722606A">#REF!,#REF!</definedName>
    <definedName name="A83722606A_Data">#REF!</definedName>
    <definedName name="A83722606A_Latest">#REF!</definedName>
    <definedName name="A83722607C">#REF!,#REF!</definedName>
    <definedName name="A83722607C_Data">#REF!</definedName>
    <definedName name="A83722607C_Latest">#REF!</definedName>
    <definedName name="A83722608F">#REF!,#REF!</definedName>
    <definedName name="A83722608F_Data">#REF!</definedName>
    <definedName name="A83722608F_Latest">#REF!</definedName>
    <definedName name="A83722609J">#REF!,#REF!</definedName>
    <definedName name="A83722609J_Data">#REF!</definedName>
    <definedName name="A83722609J_Latest">#REF!</definedName>
    <definedName name="A83722610T">#REF!,#REF!</definedName>
    <definedName name="A83722610T_Data">#REF!</definedName>
    <definedName name="A83722610T_Latest">#REF!</definedName>
    <definedName name="A83722611V">#REF!,#REF!</definedName>
    <definedName name="A83722611V_Data">#REF!</definedName>
    <definedName name="A83722611V_Latest">#REF!</definedName>
    <definedName name="A83722612W">#REF!,#REF!</definedName>
    <definedName name="A83722612W_Data">#REF!</definedName>
    <definedName name="A83722612W_Latest">#REF!</definedName>
    <definedName name="A83722613X">#REF!,#REF!</definedName>
    <definedName name="A83722613X_Data">#REF!</definedName>
    <definedName name="A83722613X_Latest">#REF!</definedName>
    <definedName name="A83722620W">#REF!,#REF!</definedName>
    <definedName name="A83722620W_Data">#REF!</definedName>
    <definedName name="A83722620W_Latest">#REF!</definedName>
    <definedName name="A83722621X">#REF!,#REF!</definedName>
    <definedName name="A83722621X_Data">#REF!</definedName>
    <definedName name="A83722621X_Latest">#REF!</definedName>
    <definedName name="A83722622A">#REF!,#REF!</definedName>
    <definedName name="A83722622A_Data">#REF!</definedName>
    <definedName name="A83722622A_Latest">#REF!</definedName>
    <definedName name="A85124990W">#REF!,#REF!</definedName>
    <definedName name="A85124990W_Data">#REF!</definedName>
    <definedName name="A85124990W_Latest">#REF!</definedName>
    <definedName name="A85124991X">#REF!,#REF!</definedName>
    <definedName name="A85124991X_Data">#REF!</definedName>
    <definedName name="A85124991X_Latest">#REF!</definedName>
    <definedName name="A85124992A">#REF!,#REF!</definedName>
    <definedName name="A85124992A_Data">#REF!</definedName>
    <definedName name="A85124992A_Latest">#REF!</definedName>
    <definedName name="A85124993C">#REF!,#REF!</definedName>
    <definedName name="A85124993C_Data">#REF!</definedName>
    <definedName name="A85124993C_Latest">#REF!</definedName>
    <definedName name="A85124994F">#REF!,#REF!</definedName>
    <definedName name="A85124994F_Data">#REF!</definedName>
    <definedName name="A85124994F_Latest">#REF!</definedName>
    <definedName name="A85124995J">#REF!,#REF!</definedName>
    <definedName name="A85124995J_Data">#REF!</definedName>
    <definedName name="A85124995J_Latest">#REF!</definedName>
    <definedName name="A85124996K">#REF!,#REF!</definedName>
    <definedName name="A85124996K_Data">#REF!</definedName>
    <definedName name="A85124996K_Latest">#REF!</definedName>
    <definedName name="A85124997L">#REF!,#REF!</definedName>
    <definedName name="A85124997L_Data">#REF!</definedName>
    <definedName name="A85124997L_Latest">#REF!</definedName>
    <definedName name="A85124998R">#REF!,#REF!</definedName>
    <definedName name="A85124998R_Data">#REF!</definedName>
    <definedName name="A85124998R_Latest">#REF!</definedName>
    <definedName name="A85124999T">#REF!,#REF!</definedName>
    <definedName name="A85124999T_Data">#REF!</definedName>
    <definedName name="A85124999T_Latest">#REF!</definedName>
    <definedName name="A85125000T">#REF!,#REF!</definedName>
    <definedName name="A85125000T_Data">#REF!</definedName>
    <definedName name="A85125000T_Latest">#REF!</definedName>
    <definedName name="A85125001V">#REF!,#REF!</definedName>
    <definedName name="A85125001V_Data">#REF!</definedName>
    <definedName name="A85125001V_Latest">#REF!</definedName>
    <definedName name="A85125002W">#REF!,#REF!</definedName>
    <definedName name="A85125002W_Data">#REF!</definedName>
    <definedName name="A85125002W_Latest">#REF!</definedName>
    <definedName name="A85125003X">#REF!,#REF!</definedName>
    <definedName name="A85125003X_Data">#REF!</definedName>
    <definedName name="A85125003X_Latest">#REF!</definedName>
    <definedName name="A85125004A">#REF!,#REF!</definedName>
    <definedName name="A85125004A_Data">#REF!</definedName>
    <definedName name="A85125004A_Latest">#REF!</definedName>
    <definedName name="A85125005C">#REF!,#REF!</definedName>
    <definedName name="A85125005C_Data">#REF!</definedName>
    <definedName name="A85125005C_Latest">#REF!</definedName>
    <definedName name="A85125006F">#REF!,#REF!</definedName>
    <definedName name="A85125006F_Data">#REF!</definedName>
    <definedName name="A85125006F_Latest">#REF!</definedName>
    <definedName name="A85125007J">#REF!,#REF!</definedName>
    <definedName name="A85125007J_Data">#REF!</definedName>
    <definedName name="A85125007J_Latest">#REF!</definedName>
    <definedName name="A85125008K">#REF!,#REF!</definedName>
    <definedName name="A85125008K_Data">#REF!</definedName>
    <definedName name="A85125008K_Latest">#REF!</definedName>
    <definedName name="A85125009L">#REF!,#REF!</definedName>
    <definedName name="A85125009L_Data">#REF!</definedName>
    <definedName name="A85125009L_Latest">#REF!</definedName>
    <definedName name="A85125010W">#REF!,#REF!</definedName>
    <definedName name="A85125010W_Data">#REF!</definedName>
    <definedName name="A85125010W_Latest">#REF!</definedName>
    <definedName name="A85125011X">#REF!,#REF!</definedName>
    <definedName name="A85125011X_Data">#REF!</definedName>
    <definedName name="A85125011X_Latest">#REF!</definedName>
    <definedName name="A85125012A">#REF!,#REF!</definedName>
    <definedName name="A85125012A_Data">#REF!</definedName>
    <definedName name="A85125012A_Latest">#REF!</definedName>
    <definedName name="A85125013C">#REF!,#REF!</definedName>
    <definedName name="A85125013C_Data">#REF!</definedName>
    <definedName name="A85125013C_Latest">#REF!</definedName>
    <definedName name="A85125014F">#REF!,#REF!</definedName>
    <definedName name="A85125014F_Data">#REF!</definedName>
    <definedName name="A85125014F_Latest">#REF!</definedName>
    <definedName name="A85125015J">#REF!,#REF!</definedName>
    <definedName name="A85125015J_Data">#REF!</definedName>
    <definedName name="A85125015J_Latest">#REF!</definedName>
    <definedName name="A85125016K">#REF!,#REF!</definedName>
    <definedName name="A85125016K_Data">#REF!</definedName>
    <definedName name="A85125016K_Latest">#REF!</definedName>
    <definedName name="A85125017L">#REF!,#REF!</definedName>
    <definedName name="A85125017L_Data">#REF!</definedName>
    <definedName name="A85125017L_Latest">#REF!</definedName>
    <definedName name="A85125018R">#REF!,#REF!</definedName>
    <definedName name="A85125018R_Data">#REF!</definedName>
    <definedName name="A85125018R_Latest">#REF!</definedName>
    <definedName name="A85125019T">#REF!,#REF!</definedName>
    <definedName name="A85125019T_Data">#REF!</definedName>
    <definedName name="A85125019T_Latest">#REF!</definedName>
    <definedName name="A85125020A">#REF!,#REF!</definedName>
    <definedName name="A85125020A_Data">#REF!</definedName>
    <definedName name="A85125020A_Latest">#REF!</definedName>
    <definedName name="A85125021C">#REF!,#REF!</definedName>
    <definedName name="A85125021C_Data">#REF!</definedName>
    <definedName name="A85125021C_Latest">#REF!</definedName>
    <definedName name="A85125022F">#REF!,#REF!</definedName>
    <definedName name="A85125022F_Data">#REF!</definedName>
    <definedName name="A85125022F_Latest">#REF!</definedName>
    <definedName name="A85125023J">#REF!,#REF!</definedName>
    <definedName name="A85125023J_Data">#REF!</definedName>
    <definedName name="A85125023J_Latest">#REF!</definedName>
    <definedName name="A85125024K">#REF!,#REF!</definedName>
    <definedName name="A85125024K_Data">#REF!</definedName>
    <definedName name="A85125024K_Latest">#REF!</definedName>
    <definedName name="A85125025L">#REF!,#REF!</definedName>
    <definedName name="A85125025L_Data">#REF!</definedName>
    <definedName name="A85125025L_Latest">#REF!</definedName>
    <definedName name="A85125026R">#REF!,#REF!</definedName>
    <definedName name="A85125026R_Data">#REF!</definedName>
    <definedName name="A85125026R_Latest">#REF!</definedName>
    <definedName name="A85125027T">#REF!,#REF!</definedName>
    <definedName name="A85125027T_Data">#REF!</definedName>
    <definedName name="A85125027T_Latest">#REF!</definedName>
    <definedName name="A85125028V">#REF!,#REF!</definedName>
    <definedName name="A85125028V_Data">#REF!</definedName>
    <definedName name="A85125028V_Latest">#REF!</definedName>
    <definedName name="A85125029W">#REF!,#REF!</definedName>
    <definedName name="A85125029W_Data">#REF!</definedName>
    <definedName name="A85125029W_Latest">#REF!</definedName>
    <definedName name="A85125030F">#REF!,#REF!</definedName>
    <definedName name="A85125030F_Data">#REF!</definedName>
    <definedName name="A85125030F_Latest">#REF!</definedName>
    <definedName name="A85125031J">#REF!,#REF!</definedName>
    <definedName name="A85125031J_Data">#REF!</definedName>
    <definedName name="A85125031J_Latest">#REF!</definedName>
    <definedName name="A85125032K">#REF!,#REF!</definedName>
    <definedName name="A85125032K_Data">#REF!</definedName>
    <definedName name="A85125032K_Latest">#REF!</definedName>
    <definedName name="A85125033L">#REF!,#REF!</definedName>
    <definedName name="A85125033L_Data">#REF!</definedName>
    <definedName name="A85125033L_Latest">#REF!</definedName>
    <definedName name="A85125034R">#REF!,#REF!</definedName>
    <definedName name="A85125034R_Data">#REF!</definedName>
    <definedName name="A85125034R_Latest">#REF!</definedName>
    <definedName name="A85125035T">#REF!,#REF!</definedName>
    <definedName name="A85125035T_Data">#REF!</definedName>
    <definedName name="A85125035T_Latest">#REF!</definedName>
    <definedName name="A85125036V">#REF!,#REF!</definedName>
    <definedName name="A85125036V_Data">#REF!</definedName>
    <definedName name="A85125036V_Latest">#REF!</definedName>
    <definedName name="A85125037W">#REF!,#REF!</definedName>
    <definedName name="A85125037W_Data">#REF!</definedName>
    <definedName name="A85125037W_Latest">#REF!</definedName>
    <definedName name="A85125038X">#REF!,#REF!</definedName>
    <definedName name="A85125038X_Data">#REF!</definedName>
    <definedName name="A85125038X_Latest">#REF!</definedName>
    <definedName name="A85125039A">#REF!,#REF!</definedName>
    <definedName name="A85125039A_Data">#REF!</definedName>
    <definedName name="A85125039A_Latest">#REF!</definedName>
    <definedName name="A85125040K">#REF!,#REF!</definedName>
    <definedName name="A85125040K_Data">#REF!</definedName>
    <definedName name="A85125040K_Latest">#REF!</definedName>
    <definedName name="A85125041L">#REF!,#REF!</definedName>
    <definedName name="A85125041L_Data">#REF!</definedName>
    <definedName name="A85125041L_Latest">#REF!</definedName>
    <definedName name="A85125042R">#REF!,#REF!</definedName>
    <definedName name="A85125042R_Data">#REF!</definedName>
    <definedName name="A85125042R_Latest">#REF!</definedName>
    <definedName name="A85125043T">#REF!,#REF!</definedName>
    <definedName name="A85125043T_Data">#REF!</definedName>
    <definedName name="A85125043T_Latest">#REF!</definedName>
    <definedName name="A85125044V">#REF!,#REF!</definedName>
    <definedName name="A85125044V_Data">#REF!</definedName>
    <definedName name="A85125044V_Latest">#REF!</definedName>
    <definedName name="A85125045W">#REF!,#REF!</definedName>
    <definedName name="A85125045W_Data">#REF!</definedName>
    <definedName name="A85125045W_Latest">#REF!</definedName>
    <definedName name="A85125046X">#REF!,#REF!</definedName>
    <definedName name="A85125046X_Data">#REF!</definedName>
    <definedName name="A85125046X_Latest">#REF!</definedName>
    <definedName name="A85125047A">#REF!,#REF!</definedName>
    <definedName name="A85125047A_Data">#REF!</definedName>
    <definedName name="A85125047A_Latest">#REF!</definedName>
    <definedName name="A85125048C">#REF!,#REF!</definedName>
    <definedName name="A85125048C_Data">#REF!</definedName>
    <definedName name="A85125048C_Latest">#REF!</definedName>
    <definedName name="A85125049F">#REF!,#REF!</definedName>
    <definedName name="A85125049F_Data">#REF!</definedName>
    <definedName name="A85125049F_Latest">#REF!</definedName>
    <definedName name="A85125050R">#REF!,#REF!</definedName>
    <definedName name="A85125050R_Data">#REF!</definedName>
    <definedName name="A85125050R_Latest">#REF!</definedName>
    <definedName name="A85125051T">#REF!,#REF!</definedName>
    <definedName name="A85125051T_Data">#REF!</definedName>
    <definedName name="A85125051T_Latest">#REF!</definedName>
    <definedName name="A85125052V">#REF!,#REF!</definedName>
    <definedName name="A85125052V_Data">#REF!</definedName>
    <definedName name="A85125052V_Latest">#REF!</definedName>
    <definedName name="A85125053W">#REF!,#REF!</definedName>
    <definedName name="A85125053W_Data">#REF!</definedName>
    <definedName name="A85125053W_Latest">#REF!</definedName>
    <definedName name="A85125054X">#REF!,#REF!</definedName>
    <definedName name="A85125054X_Data">#REF!</definedName>
    <definedName name="A85125054X_Latest">#REF!</definedName>
    <definedName name="A85125055A">#REF!,#REF!</definedName>
    <definedName name="A85125055A_Data">#REF!</definedName>
    <definedName name="A85125055A_Latest">#REF!</definedName>
    <definedName name="A85125056C">#REF!,#REF!</definedName>
    <definedName name="A85125056C_Data">#REF!</definedName>
    <definedName name="A85125056C_Latest">#REF!</definedName>
    <definedName name="A85125057F">#REF!,#REF!</definedName>
    <definedName name="A85125057F_Data">#REF!</definedName>
    <definedName name="A85125057F_Latest">#REF!</definedName>
    <definedName name="A85125379W">#REF!,#REF!</definedName>
    <definedName name="A85125379W_Data">#REF!</definedName>
    <definedName name="A85125379W_Latest">#REF!</definedName>
    <definedName name="A85125380F">#REF!,#REF!</definedName>
    <definedName name="A85125380F_Data">#REF!</definedName>
    <definedName name="A85125380F_Latest">#REF!</definedName>
    <definedName name="A85125381J">#REF!,#REF!</definedName>
    <definedName name="A85125381J_Data">#REF!</definedName>
    <definedName name="A85125381J_Latest">#REF!</definedName>
    <definedName name="A85125382K">#REF!,#REF!</definedName>
    <definedName name="A85125382K_Data">#REF!</definedName>
    <definedName name="A85125382K_Latest">#REF!</definedName>
    <definedName name="A85125383L">#REF!,#REF!</definedName>
    <definedName name="A85125383L_Data">#REF!</definedName>
    <definedName name="A85125383L_Latest">#REF!</definedName>
    <definedName name="A85125384R">#REF!,#REF!</definedName>
    <definedName name="A85125384R_Data">#REF!</definedName>
    <definedName name="A85125384R_Latest">#REF!</definedName>
    <definedName name="A85125385T">#REF!,#REF!</definedName>
    <definedName name="A85125385T_Data">#REF!</definedName>
    <definedName name="A85125385T_Latest">#REF!</definedName>
    <definedName name="A85125386V">#REF!,#REF!</definedName>
    <definedName name="A85125386V_Data">#REF!</definedName>
    <definedName name="A85125386V_Latest">#REF!</definedName>
    <definedName name="A85125387W">#REF!,#REF!</definedName>
    <definedName name="A85125387W_Data">#REF!</definedName>
    <definedName name="A85125387W_Latest">#REF!</definedName>
    <definedName name="A85125388X">#REF!,#REF!</definedName>
    <definedName name="A85125388X_Data">#REF!</definedName>
    <definedName name="A85125388X_Latest">#REF!</definedName>
    <definedName name="A85125389A">#REF!,#REF!</definedName>
    <definedName name="A85125389A_Data">#REF!</definedName>
    <definedName name="A85125389A_Latest">#REF!</definedName>
    <definedName name="A85125390K">#REF!,#REF!</definedName>
    <definedName name="A85125390K_Data">#REF!</definedName>
    <definedName name="A85125390K_Latest">#REF!</definedName>
    <definedName name="A85125391L">#REF!,#REF!</definedName>
    <definedName name="A85125391L_Data">#REF!</definedName>
    <definedName name="A85125391L_Latest">#REF!</definedName>
    <definedName name="A85125392R">#REF!,#REF!</definedName>
    <definedName name="A85125392R_Data">#REF!</definedName>
    <definedName name="A85125392R_Latest">#REF!</definedName>
    <definedName name="A85125393T">#REF!,#REF!</definedName>
    <definedName name="A85125393T_Data">#REF!</definedName>
    <definedName name="A85125393T_Latest">#REF!</definedName>
    <definedName name="A85125394V">#REF!,#REF!</definedName>
    <definedName name="A85125394V_Data">#REF!</definedName>
    <definedName name="A85125394V_Latest">#REF!</definedName>
    <definedName name="A85125811W">#REF!,#REF!</definedName>
    <definedName name="A85125811W_Data">#REF!</definedName>
    <definedName name="A85125811W_Latest">#REF!</definedName>
    <definedName name="A85125812X">#REF!,#REF!</definedName>
    <definedName name="A85125812X_Data">#REF!</definedName>
    <definedName name="A85125812X_Latest">#REF!</definedName>
    <definedName name="A85125813A">#REF!,#REF!</definedName>
    <definedName name="A85125813A_Data">#REF!</definedName>
    <definedName name="A85125813A_Latest">#REF!</definedName>
    <definedName name="A85125814C">#REF!,#REF!</definedName>
    <definedName name="A85125814C_Data">#REF!</definedName>
    <definedName name="A85125814C_Latest">#REF!</definedName>
    <definedName name="A85125815F">#REF!,#REF!</definedName>
    <definedName name="A85125815F_Data">#REF!</definedName>
    <definedName name="A85125815F_Latest">#REF!</definedName>
    <definedName name="A85125816J">#REF!,#REF!</definedName>
    <definedName name="A85125816J_Data">#REF!</definedName>
    <definedName name="A85125816J_Latest">#REF!</definedName>
    <definedName name="A85125817K">#REF!,#REF!</definedName>
    <definedName name="A85125817K_Data">#REF!</definedName>
    <definedName name="A85125817K_Latest">#REF!</definedName>
    <definedName name="A85125818L">#REF!,#REF!</definedName>
    <definedName name="A85125818L_Data">#REF!</definedName>
    <definedName name="A85125818L_Latest">#REF!</definedName>
    <definedName name="A85125819R">#REF!,#REF!</definedName>
    <definedName name="A85125819R_Data">#REF!</definedName>
    <definedName name="A85125819R_Latest">#REF!</definedName>
    <definedName name="A85125820X">#REF!,#REF!</definedName>
    <definedName name="A85125820X_Data">#REF!</definedName>
    <definedName name="A85125820X_Latest">#REF!</definedName>
    <definedName name="A85125821A">#REF!,#REF!</definedName>
    <definedName name="A85125821A_Data">#REF!</definedName>
    <definedName name="A85125821A_Latest">#REF!</definedName>
    <definedName name="A85125822C">#REF!,#REF!</definedName>
    <definedName name="A85125822C_Data">#REF!</definedName>
    <definedName name="A85125822C_Latest">#REF!</definedName>
    <definedName name="A85125823F">#REF!,#REF!</definedName>
    <definedName name="A85125823F_Data">#REF!</definedName>
    <definedName name="A85125823F_Latest">#REF!</definedName>
    <definedName name="A85125824J">#REF!,#REF!</definedName>
    <definedName name="A85125824J_Data">#REF!</definedName>
    <definedName name="A85125824J_Latest">#REF!</definedName>
    <definedName name="A85125825K">#REF!,#REF!</definedName>
    <definedName name="A85125825K_Data">#REF!</definedName>
    <definedName name="A85125825K_Latest">#REF!</definedName>
    <definedName name="A85125826L">#REF!,#REF!</definedName>
    <definedName name="A85125826L_Data">#REF!</definedName>
    <definedName name="A85125826L_Latest">#REF!</definedName>
    <definedName name="A85125827R">#REF!,#REF!</definedName>
    <definedName name="A85125827R_Data">#REF!</definedName>
    <definedName name="A85125827R_Latest">#REF!</definedName>
    <definedName name="A85125828T">#REF!,#REF!</definedName>
    <definedName name="A85125828T_Data">#REF!</definedName>
    <definedName name="A85125828T_Latest">#REF!</definedName>
    <definedName name="A85125829V">#REF!,#REF!</definedName>
    <definedName name="A85125829V_Data">#REF!</definedName>
    <definedName name="A85125829V_Latest">#REF!</definedName>
    <definedName name="A85125830C">#REF!,#REF!</definedName>
    <definedName name="A85125830C_Data">#REF!</definedName>
    <definedName name="A85125830C_Latest">#REF!</definedName>
    <definedName name="A85125831F">#REF!,#REF!</definedName>
    <definedName name="A85125831F_Data">#REF!</definedName>
    <definedName name="A85125831F_Latest">#REF!</definedName>
    <definedName name="A85125832J">#REF!,#REF!</definedName>
    <definedName name="A85125832J_Data">#REF!</definedName>
    <definedName name="A85125832J_Latest">#REF!</definedName>
    <definedName name="A85125833K">#REF!,#REF!</definedName>
    <definedName name="A85125833K_Data">#REF!</definedName>
    <definedName name="A85125833K_Latest">#REF!</definedName>
    <definedName name="A85125834L">#REF!,#REF!</definedName>
    <definedName name="A85125834L_Data">#REF!</definedName>
    <definedName name="A85125834L_Latest">#REF!</definedName>
    <definedName name="A85125835R">#REF!,#REF!</definedName>
    <definedName name="A85125835R_Data">#REF!</definedName>
    <definedName name="A85125835R_Latest">#REF!</definedName>
    <definedName name="A85125836T">#REF!,#REF!</definedName>
    <definedName name="A85125836T_Data">#REF!</definedName>
    <definedName name="A85125836T_Latest">#REF!</definedName>
    <definedName name="A85125837V">#REF!,#REF!</definedName>
    <definedName name="A85125837V_Data">#REF!</definedName>
    <definedName name="A85125837V_Latest">#REF!</definedName>
    <definedName name="A85125838W">#REF!,#REF!</definedName>
    <definedName name="A85125838W_Data">#REF!</definedName>
    <definedName name="A85125838W_Latest">#REF!</definedName>
    <definedName name="A85125839X">#REF!,#REF!</definedName>
    <definedName name="A85125839X_Data">#REF!</definedName>
    <definedName name="A85125839X_Latest">#REF!</definedName>
    <definedName name="A85125840J">#REF!,#REF!</definedName>
    <definedName name="A85125840J_Data">#REF!</definedName>
    <definedName name="A85125840J_Latest">#REF!</definedName>
    <definedName name="A85125841K">#REF!,#REF!</definedName>
    <definedName name="A85125841K_Data">#REF!</definedName>
    <definedName name="A85125841K_Latest">#REF!</definedName>
    <definedName name="A85125842L">#REF!,#REF!</definedName>
    <definedName name="A85125842L_Data">#REF!</definedName>
    <definedName name="A85125842L_Latest">#REF!</definedName>
    <definedName name="A85125843R">#REF!,#REF!</definedName>
    <definedName name="A85125843R_Data">#REF!</definedName>
    <definedName name="A85125843R_Latest">#REF!</definedName>
    <definedName name="A85125844T">#REF!,#REF!</definedName>
    <definedName name="A85125844T_Data">#REF!</definedName>
    <definedName name="A85125844T_Latest">#REF!</definedName>
    <definedName name="A85125845V">#REF!,#REF!</definedName>
    <definedName name="A85125845V_Data">#REF!</definedName>
    <definedName name="A85125845V_Latest">#REF!</definedName>
    <definedName name="A85125846W">#REF!,#REF!</definedName>
    <definedName name="A85125846W_Data">#REF!</definedName>
    <definedName name="A85125846W_Latest">#REF!</definedName>
    <definedName name="A85125847X">#REF!,#REF!</definedName>
    <definedName name="A85125847X_Data">#REF!</definedName>
    <definedName name="A85125847X_Latest">#REF!</definedName>
    <definedName name="A85125848A">#REF!,#REF!</definedName>
    <definedName name="A85125848A_Data">#REF!</definedName>
    <definedName name="A85125848A_Latest">#REF!</definedName>
    <definedName name="A85125849C">#REF!,#REF!</definedName>
    <definedName name="A85125849C_Data">#REF!</definedName>
    <definedName name="A85125849C_Latest">#REF!</definedName>
    <definedName name="A85125850L">#REF!,#REF!</definedName>
    <definedName name="A85125850L_Data">#REF!</definedName>
    <definedName name="A85125850L_Latest">#REF!</definedName>
    <definedName name="A85125851R">#REF!,#REF!</definedName>
    <definedName name="A85125851R_Data">#REF!</definedName>
    <definedName name="A85125851R_Latest">#REF!</definedName>
    <definedName name="A85125852T">#REF!,#REF!</definedName>
    <definedName name="A85125852T_Data">#REF!</definedName>
    <definedName name="A85125852T_Latest">#REF!</definedName>
    <definedName name="A85125853V">#REF!,#REF!</definedName>
    <definedName name="A85125853V_Data">#REF!</definedName>
    <definedName name="A85125853V_Latest">#REF!</definedName>
    <definedName name="A85125854W">#REF!,#REF!</definedName>
    <definedName name="A85125854W_Data">#REF!</definedName>
    <definedName name="A85125854W_Latest">#REF!</definedName>
    <definedName name="A85125855X">#REF!,#REF!</definedName>
    <definedName name="A85125855X_Data">#REF!</definedName>
    <definedName name="A85125855X_Latest">#REF!</definedName>
    <definedName name="A85125856A">#REF!,#REF!</definedName>
    <definedName name="A85125856A_Data">#REF!</definedName>
    <definedName name="A85125856A_Latest">#REF!</definedName>
    <definedName name="A85125857C">#REF!,#REF!</definedName>
    <definedName name="A85125857C_Data">#REF!</definedName>
    <definedName name="A85125857C_Latest">#REF!</definedName>
    <definedName name="A85125858F">#REF!,#REF!</definedName>
    <definedName name="A85125858F_Data">#REF!</definedName>
    <definedName name="A85125858F_Latest">#REF!</definedName>
    <definedName name="A85125859J">#REF!,#REF!</definedName>
    <definedName name="A85125859J_Data">#REF!</definedName>
    <definedName name="A85125859J_Latest">#REF!</definedName>
    <definedName name="A85125860T">#REF!,#REF!</definedName>
    <definedName name="A85125860T_Data">#REF!</definedName>
    <definedName name="A85125860T_Latest">#REF!</definedName>
    <definedName name="A85125861V">#REF!,#REF!</definedName>
    <definedName name="A85125861V_Data">#REF!</definedName>
    <definedName name="A85125861V_Latest">#REF!</definedName>
    <definedName name="A85125862W">#REF!,#REF!</definedName>
    <definedName name="A85125862W_Data">#REF!</definedName>
    <definedName name="A85125862W_Latest">#REF!</definedName>
    <definedName name="A85125863X">#REF!,#REF!</definedName>
    <definedName name="A85125863X_Data">#REF!</definedName>
    <definedName name="A85125863X_Latest">#REF!</definedName>
    <definedName name="A85125864A">#REF!,#REF!</definedName>
    <definedName name="A85125864A_Data">#REF!</definedName>
    <definedName name="A85125864A_Latest">#REF!</definedName>
    <definedName name="A85125865C">#REF!,#REF!</definedName>
    <definedName name="A85125865C_Data">#REF!</definedName>
    <definedName name="A85125865C_Latest">#REF!</definedName>
    <definedName name="A85125866F">#REF!,#REF!</definedName>
    <definedName name="A85125866F_Data">#REF!</definedName>
    <definedName name="A85125866F_Latest">#REF!</definedName>
    <definedName name="A85125867J">#REF!,#REF!</definedName>
    <definedName name="A85125867J_Data">#REF!</definedName>
    <definedName name="A85125867J_Latest">#REF!</definedName>
    <definedName name="A85125868K">#REF!,#REF!</definedName>
    <definedName name="A85125868K_Data">#REF!</definedName>
    <definedName name="A85125868K_Latest">#REF!</definedName>
    <definedName name="A85125869L">#REF!,#REF!</definedName>
    <definedName name="A85125869L_Data">#REF!</definedName>
    <definedName name="A85125869L_Latest">#REF!</definedName>
    <definedName name="A85125870W">#REF!,#REF!</definedName>
    <definedName name="A85125870W_Data">#REF!</definedName>
    <definedName name="A85125870W_Latest">#REF!</definedName>
    <definedName name="A85125871X">#REF!,#REF!</definedName>
    <definedName name="A85125871X_Data">#REF!</definedName>
    <definedName name="A85125871X_Latest">#REF!</definedName>
    <definedName name="A85125872A">#REF!,#REF!</definedName>
    <definedName name="A85125872A_Data">#REF!</definedName>
    <definedName name="A85125872A_Latest">#REF!</definedName>
    <definedName name="A85125873C">#REF!,#REF!</definedName>
    <definedName name="A85125873C_Data">#REF!</definedName>
    <definedName name="A85125873C_Latest">#REF!</definedName>
    <definedName name="A85125874F">#REF!,#REF!</definedName>
    <definedName name="A85125874F_Data">#REF!</definedName>
    <definedName name="A85125874F_Latest">#REF!</definedName>
    <definedName name="A85125875J">#REF!,#REF!</definedName>
    <definedName name="A85125875J_Data">#REF!</definedName>
    <definedName name="A85125875J_Latest">#REF!</definedName>
    <definedName name="A85125876K">#REF!,#REF!</definedName>
    <definedName name="A85125876K_Data">#REF!</definedName>
    <definedName name="A85125876K_Latest">#REF!</definedName>
    <definedName name="A85125877L">#REF!,#REF!</definedName>
    <definedName name="A85125877L_Data">#REF!</definedName>
    <definedName name="A85125877L_Latest">#REF!</definedName>
    <definedName name="A85125878R">#REF!,#REF!</definedName>
    <definedName name="A85125878R_Data">#REF!</definedName>
    <definedName name="A85125878R_Latest">#REF!</definedName>
    <definedName name="A85125879T">#REF!,#REF!</definedName>
    <definedName name="A85125879T_Data">#REF!</definedName>
    <definedName name="A85125879T_Latest">#REF!</definedName>
    <definedName name="A85125880A">#REF!,#REF!</definedName>
    <definedName name="A85125880A_Data">#REF!</definedName>
    <definedName name="A85125880A_Latest">#REF!</definedName>
    <definedName name="A85125881C">#REF!,#REF!</definedName>
    <definedName name="A85125881C_Data">#REF!</definedName>
    <definedName name="A85125881C_Latest">#REF!</definedName>
    <definedName name="A85125882F">#REF!,#REF!</definedName>
    <definedName name="A85125882F_Data">#REF!</definedName>
    <definedName name="A85125882F_Latest">#REF!</definedName>
    <definedName name="A85125883J">#REF!,#REF!</definedName>
    <definedName name="A85125883J_Data">#REF!</definedName>
    <definedName name="A85125883J_Latest">#REF!</definedName>
    <definedName name="A85125884K">#REF!,#REF!</definedName>
    <definedName name="A85125884K_Data">#REF!</definedName>
    <definedName name="A85125884K_Latest">#REF!</definedName>
    <definedName name="A85125885L">#REF!,#REF!</definedName>
    <definedName name="A85125885L_Data">#REF!</definedName>
    <definedName name="A85125885L_Latest">#REF!</definedName>
    <definedName name="A85125886R">#REF!,#REF!</definedName>
    <definedName name="A85125886R_Data">#REF!</definedName>
    <definedName name="A85125886R_Latest">#REF!</definedName>
    <definedName name="A85125887T">#REF!,#REF!</definedName>
    <definedName name="A85125887T_Data">#REF!</definedName>
    <definedName name="A85125887T_Latest">#REF!</definedName>
    <definedName name="A85125888V">#REF!,#REF!</definedName>
    <definedName name="A85125888V_Data">#REF!</definedName>
    <definedName name="A85125888V_Latest">#REF!</definedName>
    <definedName name="A85125889W">#REF!,#REF!</definedName>
    <definedName name="A85125889W_Data">#REF!</definedName>
    <definedName name="A85125889W_Latest">#REF!</definedName>
    <definedName name="A85125890F">#REF!,#REF!</definedName>
    <definedName name="A85125890F_Data">#REF!</definedName>
    <definedName name="A85125890F_Latest">#REF!</definedName>
    <definedName name="A85125891J">#REF!,#REF!</definedName>
    <definedName name="A85125891J_Data">#REF!</definedName>
    <definedName name="A85125891J_Latest">#REF!</definedName>
    <definedName name="A85125892K">#REF!,#REF!</definedName>
    <definedName name="A85125892K_Data">#REF!</definedName>
    <definedName name="A85125892K_Latest">#REF!</definedName>
    <definedName name="A85125893L">#REF!,#REF!</definedName>
    <definedName name="A85125893L_Data">#REF!</definedName>
    <definedName name="A85125893L_Latest">#REF!</definedName>
    <definedName name="A85125894R">#REF!,#REF!</definedName>
    <definedName name="A85125894R_Data">#REF!</definedName>
    <definedName name="A85125894R_Latest">#REF!</definedName>
    <definedName name="A85125895T">#REF!,#REF!</definedName>
    <definedName name="A85125895T_Data">#REF!</definedName>
    <definedName name="A85125895T_Latest">#REF!</definedName>
    <definedName name="A85125896V">#REF!,#REF!</definedName>
    <definedName name="A85125896V_Data">#REF!</definedName>
    <definedName name="A85125896V_Latest">#REF!</definedName>
    <definedName name="A85125897W">#REF!,#REF!</definedName>
    <definedName name="A85125897W_Data">#REF!</definedName>
    <definedName name="A85125897W_Latest">#REF!</definedName>
    <definedName name="A85125898X">#REF!,#REF!</definedName>
    <definedName name="A85125898X_Data">#REF!</definedName>
    <definedName name="A85125898X_Latest">#REF!</definedName>
    <definedName name="A85125899A">#REF!,#REF!</definedName>
    <definedName name="A85125899A_Data">#REF!</definedName>
    <definedName name="A85125899A_Latest">#REF!</definedName>
    <definedName name="A85125900X">#REF!,#REF!</definedName>
    <definedName name="A85125900X_Data">#REF!</definedName>
    <definedName name="A85125900X_Latest">#REF!</definedName>
    <definedName name="A85125901A">#REF!,#REF!</definedName>
    <definedName name="A85125901A_Data">#REF!</definedName>
    <definedName name="A85125901A_Latest">#REF!</definedName>
    <definedName name="A85125902C">#REF!,#REF!</definedName>
    <definedName name="A85125902C_Data">#REF!</definedName>
    <definedName name="A85125902C_Latest">#REF!</definedName>
    <definedName name="A85125903F">#REF!,#REF!</definedName>
    <definedName name="A85125903F_Data">#REF!</definedName>
    <definedName name="A85125903F_Latest">#REF!</definedName>
    <definedName name="A85231682X">#REF!,#REF!</definedName>
    <definedName name="A85231682X_Data">#REF!</definedName>
    <definedName name="A85231682X_Latest">#REF!</definedName>
    <definedName name="A85231684C">#REF!,#REF!</definedName>
    <definedName name="A85231684C_Data">#REF!</definedName>
    <definedName name="A85231684C_Latest">#REF!</definedName>
    <definedName name="A85231686J">#REF!,#REF!</definedName>
    <definedName name="A85231686J_Data">#REF!</definedName>
    <definedName name="A85231686J_Latest">#REF!</definedName>
    <definedName name="A85231688L">#REF!,#REF!</definedName>
    <definedName name="A85231688L_Data">#REF!</definedName>
    <definedName name="A85231688L_Latest">#REF!</definedName>
    <definedName name="A85231690X">#REF!,#REF!</definedName>
    <definedName name="A85231690X_Data">#REF!</definedName>
    <definedName name="A85231690X_Latest">#REF!</definedName>
    <definedName name="A85231692C">#REF!,#REF!</definedName>
    <definedName name="A85231692C_Data">#REF!</definedName>
    <definedName name="A85231692C_Latest">#REF!</definedName>
    <definedName name="A85231694J">#REF!,#REF!</definedName>
    <definedName name="A85231694J_Data">#REF!</definedName>
    <definedName name="A85231694J_Latest">#REF!</definedName>
    <definedName name="A85231696L">#REF!,#REF!</definedName>
    <definedName name="A85231696L_Data">#REF!</definedName>
    <definedName name="A85231696L_Latest">#REF!</definedName>
    <definedName name="A85231698T">#REF!,#REF!</definedName>
    <definedName name="A85231698T_Data">#REF!</definedName>
    <definedName name="A85231698T_Latest">#REF!</definedName>
    <definedName name="A85231700T">#REF!,#REF!</definedName>
    <definedName name="A85231700T_Data">#REF!</definedName>
    <definedName name="A85231700T_Latest">#REF!</definedName>
    <definedName name="A85231702W">#REF!,#REF!</definedName>
    <definedName name="A85231702W_Data">#REF!</definedName>
    <definedName name="A85231702W_Latest">#REF!</definedName>
    <definedName name="A85231704A">#REF!,#REF!</definedName>
    <definedName name="A85231704A_Data">#REF!</definedName>
    <definedName name="A85231704A_Latest">#REF!</definedName>
    <definedName name="A85231706F">#REF!,#REF!</definedName>
    <definedName name="A85231706F_Data">#REF!</definedName>
    <definedName name="A85231706F_Latest">#REF!</definedName>
    <definedName name="A85231708K">#REF!,#REF!</definedName>
    <definedName name="A85231708K_Data">#REF!</definedName>
    <definedName name="A85231708K_Latest">#REF!</definedName>
    <definedName name="A85231710W">#REF!,#REF!</definedName>
    <definedName name="A85231710W_Data">#REF!</definedName>
    <definedName name="A85231710W_Latest">#REF!</definedName>
    <definedName name="A85231712A">#REF!,#REF!</definedName>
    <definedName name="A85231712A_Data">#REF!</definedName>
    <definedName name="A85231712A_Latest">#REF!</definedName>
    <definedName name="A85231714F">#REF!,#REF!</definedName>
    <definedName name="A85231714F_Data">#REF!</definedName>
    <definedName name="A85231714F_Latest">#REF!</definedName>
    <definedName name="A85231716K">#REF!,#REF!</definedName>
    <definedName name="A85231716K_Data">#REF!</definedName>
    <definedName name="A85231716K_Latest">#REF!</definedName>
    <definedName name="A85231718R">#REF!,#REF!</definedName>
    <definedName name="A85231718R_Data">#REF!</definedName>
    <definedName name="A85231718R_Latest">#REF!</definedName>
    <definedName name="A85231720A">#REF!,#REF!</definedName>
    <definedName name="A85231720A_Data">#REF!</definedName>
    <definedName name="A85231720A_Latest">#REF!</definedName>
    <definedName name="A85231722F">#REF!,#REF!</definedName>
    <definedName name="A85231722F_Data">#REF!</definedName>
    <definedName name="A85231722F_Latest">#REF!</definedName>
    <definedName name="A85231724K">#REF!,#REF!</definedName>
    <definedName name="A85231724K_Data">#REF!</definedName>
    <definedName name="A85231724K_Latest">#REF!</definedName>
    <definedName name="A85231726R">#REF!,#REF!</definedName>
    <definedName name="A85231726R_Data">#REF!</definedName>
    <definedName name="A85231726R_Latest">#REF!</definedName>
    <definedName name="A85231728V">#REF!,#REF!</definedName>
    <definedName name="A85231728V_Data">#REF!</definedName>
    <definedName name="A85231728V_Latest">#REF!</definedName>
    <definedName name="A85231730F">#REF!,#REF!</definedName>
    <definedName name="A85231730F_Data">#REF!</definedName>
    <definedName name="A85231730F_Latest">#REF!</definedName>
    <definedName name="A85231731J">#REF!,#REF!</definedName>
    <definedName name="A85231731J_Data">#REF!</definedName>
    <definedName name="A85231731J_Latest">#REF!</definedName>
    <definedName name="A85231732K">#REF!,#REF!</definedName>
    <definedName name="A85231732K_Data">#REF!</definedName>
    <definedName name="A85231732K_Latest">#REF!</definedName>
    <definedName name="A85231733L">#REF!,#REF!</definedName>
    <definedName name="A85231733L_Data">#REF!</definedName>
    <definedName name="A85231733L_Latest">#REF!</definedName>
    <definedName name="A85231734R">#REF!,#REF!</definedName>
    <definedName name="A85231734R_Data">#REF!</definedName>
    <definedName name="A85231734R_Latest">#REF!</definedName>
    <definedName name="A85231735T">#REF!,#REF!</definedName>
    <definedName name="A85231735T_Data">#REF!</definedName>
    <definedName name="A85231735T_Latest">#REF!</definedName>
    <definedName name="A85231736V">#REF!,#REF!</definedName>
    <definedName name="A85231736V_Data">#REF!</definedName>
    <definedName name="A85231736V_Latest">#REF!</definedName>
    <definedName name="A85231737W">#REF!,#REF!</definedName>
    <definedName name="A85231737W_Data">#REF!</definedName>
    <definedName name="A85231737W_Latest">#REF!</definedName>
    <definedName name="A85231738X">#REF!,#REF!</definedName>
    <definedName name="A85231738X_Data">#REF!</definedName>
    <definedName name="A85231738X_Latest">#REF!</definedName>
    <definedName name="A85231739A">#REF!,#REF!</definedName>
    <definedName name="A85231739A_Data">#REF!</definedName>
    <definedName name="A85231739A_Latest">#REF!</definedName>
    <definedName name="A85231740K">#REF!,#REF!</definedName>
    <definedName name="A85231740K_Data">#REF!</definedName>
    <definedName name="A85231740K_Latest">#REF!</definedName>
    <definedName name="A85231741L">#REF!,#REF!</definedName>
    <definedName name="A85231741L_Data">#REF!</definedName>
    <definedName name="A85231741L_Latest">#REF!</definedName>
    <definedName name="A85231742R">#REF!,#REF!</definedName>
    <definedName name="A85231742R_Data">#REF!</definedName>
    <definedName name="A85231742R_Latest">#REF!</definedName>
    <definedName name="A85231743T">#REF!,#REF!</definedName>
    <definedName name="A85231743T_Data">#REF!</definedName>
    <definedName name="A85231743T_Latest">#REF!</definedName>
    <definedName name="A85231744V">#REF!,#REF!</definedName>
    <definedName name="A85231744V_Data">#REF!</definedName>
    <definedName name="A85231744V_Latest">#REF!</definedName>
    <definedName name="A85231745W">#REF!,#REF!</definedName>
    <definedName name="A85231745W_Data">#REF!</definedName>
    <definedName name="A85231745W_Latest">#REF!</definedName>
    <definedName name="A85231746X">#REF!,#REF!</definedName>
    <definedName name="A85231746X_Data">#REF!</definedName>
    <definedName name="A85231746X_Latest">#REF!</definedName>
    <definedName name="A85231747A">#REF!,#REF!</definedName>
    <definedName name="A85231747A_Data">#REF!</definedName>
    <definedName name="A85231747A_Latest">#REF!</definedName>
    <definedName name="A85231748C">#REF!,#REF!</definedName>
    <definedName name="A85231748C_Data">#REF!</definedName>
    <definedName name="A85231748C_Latest">#REF!</definedName>
    <definedName name="A85231749F">#REF!,#REF!</definedName>
    <definedName name="A85231749F_Data">#REF!</definedName>
    <definedName name="A85231749F_Latest">#REF!</definedName>
    <definedName name="A85231750R">#REF!,#REF!</definedName>
    <definedName name="A85231750R_Data">#REF!</definedName>
    <definedName name="A85231750R_Latest">#REF!</definedName>
    <definedName name="A85231751T">#REF!,#REF!</definedName>
    <definedName name="A85231751T_Data">#REF!</definedName>
    <definedName name="A85231751T_Latest">#REF!</definedName>
    <definedName name="A85231752V">#REF!,#REF!</definedName>
    <definedName name="A85231752V_Data">#REF!</definedName>
    <definedName name="A85231752V_Latest">#REF!</definedName>
    <definedName name="A85231753W">#REF!,#REF!</definedName>
    <definedName name="A85231753W_Data">#REF!</definedName>
    <definedName name="A85231753W_Latest">#REF!</definedName>
    <definedName name="A85231754X">#REF!,#REF!</definedName>
    <definedName name="A85231754X_Data">#REF!</definedName>
    <definedName name="A85231754X_Latest">#REF!</definedName>
    <definedName name="A85231755A">#REF!,#REF!</definedName>
    <definedName name="A85231755A_Data">#REF!</definedName>
    <definedName name="A85231755A_Latest">#REF!</definedName>
    <definedName name="A85231756C">#REF!,#REF!</definedName>
    <definedName name="A85231756C_Data">#REF!</definedName>
    <definedName name="A85231756C_Latest">#REF!</definedName>
    <definedName name="A85231757F">#REF!,#REF!</definedName>
    <definedName name="A85231757F_Data">#REF!</definedName>
    <definedName name="A85231757F_Latest">#REF!</definedName>
    <definedName name="A85231758J">#REF!,#REF!</definedName>
    <definedName name="A85231758J_Data">#REF!</definedName>
    <definedName name="A85231758J_Latest">#REF!</definedName>
    <definedName name="A85231759K">#REF!,#REF!</definedName>
    <definedName name="A85231759K_Data">#REF!</definedName>
    <definedName name="A85231759K_Latest">#REF!</definedName>
    <definedName name="A85231760V">#REF!,#REF!</definedName>
    <definedName name="A85231760V_Data">#REF!</definedName>
    <definedName name="A85231760V_Latest">#REF!</definedName>
    <definedName name="A85231761W">#REF!,#REF!</definedName>
    <definedName name="A85231761W_Data">#REF!</definedName>
    <definedName name="A85231761W_Latest">#REF!</definedName>
    <definedName name="A85231762X">#REF!,#REF!</definedName>
    <definedName name="A85231762X_Data">#REF!</definedName>
    <definedName name="A85231762X_Latest">#REF!</definedName>
    <definedName name="A85231763A">#REF!,#REF!</definedName>
    <definedName name="A85231763A_Data">#REF!</definedName>
    <definedName name="A85231763A_Latest">#REF!</definedName>
    <definedName name="A85231764C">#REF!,#REF!</definedName>
    <definedName name="A85231764C_Data">#REF!</definedName>
    <definedName name="A85231764C_Latest">#REF!</definedName>
    <definedName name="A85231765F">#REF!,#REF!</definedName>
    <definedName name="A85231765F_Data">#REF!</definedName>
    <definedName name="A85231765F_Latest">#REF!</definedName>
    <definedName name="A85231766J">#REF!,#REF!</definedName>
    <definedName name="A85231766J_Data">#REF!</definedName>
    <definedName name="A85231766J_Latest">#REF!</definedName>
    <definedName name="A85231767K">#REF!,#REF!</definedName>
    <definedName name="A85231767K_Data">#REF!</definedName>
    <definedName name="A85231767K_Latest">#REF!</definedName>
    <definedName name="A85231768L">#REF!,#REF!</definedName>
    <definedName name="A85231768L_Data">#REF!</definedName>
    <definedName name="A85231768L_Latest">#REF!</definedName>
    <definedName name="A85231769R">#REF!,#REF!</definedName>
    <definedName name="A85231769R_Data">#REF!</definedName>
    <definedName name="A85231769R_Latest">#REF!</definedName>
    <definedName name="A85231770X">#REF!,#REF!</definedName>
    <definedName name="A85231770X_Data">#REF!</definedName>
    <definedName name="A85231770X_Latest">#REF!</definedName>
    <definedName name="A85231771A">#REF!,#REF!</definedName>
    <definedName name="A85231771A_Data">#REF!</definedName>
    <definedName name="A85231771A_Latest">#REF!</definedName>
    <definedName name="A85231772C">#REF!,#REF!</definedName>
    <definedName name="A85231772C_Data">#REF!</definedName>
    <definedName name="A85231772C_Latest">#REF!</definedName>
    <definedName name="A85231777R">#REF!,#REF!</definedName>
    <definedName name="A85231777R_Data">#REF!</definedName>
    <definedName name="HTML_CodePage" hidden="1">1252</definedName>
    <definedName name="HTML_Control" hidden="1">{"'swa xoffs'!$A$4:$Q$37"}</definedName>
    <definedName name="HTML_Description" hidden="1">""</definedName>
    <definedName name="HTML_Email" hidden="1">""</definedName>
    <definedName name="HTML_Header" hidden="1">"Sheet1"</definedName>
    <definedName name="HTML_LastUpdate" hidden="1">"9/24/98"</definedName>
    <definedName name="HTML_LineAfter" hidden="1">FALSE</definedName>
    <definedName name="HTML_LineBefore" hidden="1">FALSE</definedName>
    <definedName name="HTML_Name" hidden="1">"Dweb"</definedName>
    <definedName name="HTML_OBDlg2" hidden="1">TRUE</definedName>
    <definedName name="HTML_OBDlg4" hidden="1">TRUE</definedName>
    <definedName name="HTML_OS" hidden="1">0</definedName>
    <definedName name="HTML_PathFile" hidden="1">"U:\data zone\datazone98\TEST\datazone\swaxoffs.html"</definedName>
    <definedName name="HTML_Title" hidden="1">"Book2"</definedName>
    <definedName name="_xlnm.Print_Area" localSheetId="1">Table2A!$A$1:$J$15</definedName>
    <definedName name="_xlnm.Print_Area" localSheetId="2">Table2B!$A$1:$K$15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26" i="36" l="1"/>
  <c r="U12" i="34"/>
  <c r="U11" i="34"/>
  <c r="U10" i="34"/>
  <c r="U9" i="34"/>
  <c r="U8" i="34"/>
  <c r="U7" i="34"/>
  <c r="T12" i="34"/>
  <c r="T11" i="34"/>
  <c r="T10" i="34"/>
  <c r="T9" i="34"/>
  <c r="T8" i="34"/>
  <c r="T7" i="34"/>
  <c r="U15" i="34"/>
  <c r="U14" i="34"/>
  <c r="C12" i="34"/>
  <c r="C8" i="34"/>
  <c r="C9" i="34"/>
  <c r="C10" i="34"/>
  <c r="C11" i="34"/>
  <c r="C7" i="34"/>
  <c r="T12" i="37"/>
  <c r="U12" i="37"/>
  <c r="V12" i="37"/>
  <c r="W12" i="37"/>
  <c r="X12" i="37"/>
  <c r="F8" i="37" l="1"/>
  <c r="F9" i="37"/>
  <c r="F10" i="37"/>
  <c r="F11" i="37"/>
  <c r="F7" i="37"/>
  <c r="T32" i="37"/>
  <c r="S32" i="37"/>
  <c r="R32" i="37"/>
  <c r="Q32" i="37"/>
  <c r="W28" i="37"/>
  <c r="W29" i="37"/>
  <c r="W30" i="37"/>
  <c r="W31" i="37"/>
  <c r="W27" i="37"/>
  <c r="V28" i="37"/>
  <c r="V29" i="37"/>
  <c r="V30" i="37"/>
  <c r="V31" i="37"/>
  <c r="V27" i="37"/>
  <c r="J11" i="37" l="1"/>
  <c r="J10" i="37"/>
  <c r="N10" i="37" s="1"/>
  <c r="J9" i="37"/>
  <c r="N9" i="37" s="1"/>
  <c r="J8" i="37"/>
  <c r="J7" i="37"/>
  <c r="N7" i="37" s="1"/>
  <c r="N11" i="37"/>
  <c r="N8" i="37" l="1"/>
  <c r="G18" i="37" l="1"/>
  <c r="K12" i="37" l="1"/>
  <c r="O12" i="37"/>
  <c r="P12" i="37" s="1"/>
  <c r="B12" i="37"/>
  <c r="G22" i="37" s="1"/>
  <c r="F12" i="37" s="1"/>
  <c r="J12" i="37" s="1"/>
  <c r="N12" i="37" s="1"/>
  <c r="B11" i="37"/>
  <c r="B10" i="37"/>
  <c r="B9" i="37"/>
  <c r="B8" i="37"/>
  <c r="B7" i="37"/>
  <c r="K6" i="36"/>
  <c r="L6" i="36" s="1"/>
  <c r="C10" i="36"/>
  <c r="B4" i="36"/>
  <c r="L22" i="36"/>
  <c r="K14" i="36"/>
  <c r="K19" i="36"/>
  <c r="K18" i="36"/>
  <c r="K24" i="36" s="1"/>
  <c r="L24" i="36" s="1"/>
  <c r="C11" i="36" s="1"/>
  <c r="I6" i="36"/>
  <c r="J6" i="36" s="1"/>
  <c r="J23" i="36"/>
  <c r="J22" i="36"/>
  <c r="I25" i="36"/>
  <c r="J25" i="36" s="1"/>
  <c r="B16" i="36" s="1"/>
  <c r="I24" i="36"/>
  <c r="J24" i="36" s="1"/>
  <c r="B11" i="36" s="1"/>
  <c r="I21" i="36"/>
  <c r="I20" i="36"/>
  <c r="I19" i="36"/>
  <c r="I18" i="36"/>
  <c r="I7" i="36"/>
  <c r="I8" i="36" s="1"/>
  <c r="J8" i="36" s="1"/>
  <c r="B12" i="36" s="1"/>
  <c r="D8" i="1"/>
  <c r="D7" i="1" s="1"/>
  <c r="D9" i="1"/>
  <c r="N7" i="1"/>
  <c r="N8" i="1"/>
  <c r="N9" i="1"/>
  <c r="I7" i="1"/>
  <c r="I8" i="1"/>
  <c r="I9" i="1"/>
  <c r="Z9" i="34"/>
  <c r="W18" i="31"/>
  <c r="D8" i="34"/>
  <c r="D9" i="34"/>
  <c r="D10" i="34"/>
  <c r="D11" i="34"/>
  <c r="D7" i="34"/>
  <c r="F12" i="34"/>
  <c r="E12" i="34" s="1"/>
  <c r="Z11" i="34"/>
  <c r="S11" i="34"/>
  <c r="Z10" i="34"/>
  <c r="S10" i="34"/>
  <c r="S9" i="34"/>
  <c r="Z8" i="34"/>
  <c r="R8" i="34"/>
  <c r="R12" i="34" s="1"/>
  <c r="Z7" i="34"/>
  <c r="Q7" i="34"/>
  <c r="S7" i="34" s="1"/>
  <c r="R12" i="31"/>
  <c r="K10" i="37" l="1"/>
  <c r="L10" i="37" s="1"/>
  <c r="O10" i="37"/>
  <c r="P10" i="37" s="1"/>
  <c r="H10" i="37"/>
  <c r="C9" i="37"/>
  <c r="K9" i="37"/>
  <c r="L9" i="37" s="1"/>
  <c r="O9" i="37"/>
  <c r="P9" i="37" s="1"/>
  <c r="H9" i="37"/>
  <c r="L12" i="37"/>
  <c r="H12" i="37"/>
  <c r="C10" i="37"/>
  <c r="K23" i="36"/>
  <c r="L23" i="36" s="1"/>
  <c r="C6" i="36" s="1"/>
  <c r="C4" i="36" s="1"/>
  <c r="B9" i="36"/>
  <c r="K25" i="36"/>
  <c r="L25" i="36" s="1"/>
  <c r="C16" i="36" s="1"/>
  <c r="I9" i="36"/>
  <c r="J9" i="36" s="1"/>
  <c r="B17" i="36" s="1"/>
  <c r="B15" i="36" s="1"/>
  <c r="K9" i="36"/>
  <c r="L9" i="36" s="1"/>
  <c r="C17" i="36" s="1"/>
  <c r="K8" i="36"/>
  <c r="L8" i="36" s="1"/>
  <c r="C12" i="36" s="1"/>
  <c r="C9" i="36" s="1"/>
  <c r="I26" i="36"/>
  <c r="I28" i="36" s="1"/>
  <c r="D12" i="34"/>
  <c r="F7" i="34"/>
  <c r="F9" i="34"/>
  <c r="F11" i="34"/>
  <c r="F10" i="34"/>
  <c r="F8" i="34"/>
  <c r="S8" i="34"/>
  <c r="S12" i="34" s="1"/>
  <c r="V10" i="34"/>
  <c r="W10" i="34" s="1"/>
  <c r="I10" i="34" s="1"/>
  <c r="O8" i="37" l="1"/>
  <c r="P8" i="37" s="1"/>
  <c r="K8" i="37"/>
  <c r="L8" i="37" s="1"/>
  <c r="H8" i="37"/>
  <c r="O11" i="37"/>
  <c r="P11" i="37" s="1"/>
  <c r="K11" i="37"/>
  <c r="L11" i="37" s="1"/>
  <c r="H11" i="37"/>
  <c r="K7" i="37"/>
  <c r="L7" i="37" s="1"/>
  <c r="O7" i="37"/>
  <c r="P7" i="37" s="1"/>
  <c r="H7" i="37"/>
  <c r="C7" i="37"/>
  <c r="C11" i="37"/>
  <c r="C8" i="37"/>
  <c r="C15" i="36"/>
  <c r="L26" i="36"/>
  <c r="C19" i="36" s="1"/>
  <c r="C21" i="36" s="1"/>
  <c r="K27" i="36"/>
  <c r="K28" i="36"/>
  <c r="J26" i="36"/>
  <c r="B19" i="36" s="1"/>
  <c r="B23" i="36" s="1"/>
  <c r="I27" i="36"/>
  <c r="C18" i="36"/>
  <c r="C20" i="36" s="1"/>
  <c r="B18" i="36"/>
  <c r="V11" i="34"/>
  <c r="W11" i="34" s="1"/>
  <c r="I11" i="34" s="1"/>
  <c r="E11" i="34"/>
  <c r="V9" i="34"/>
  <c r="W9" i="34" s="1"/>
  <c r="I9" i="34" s="1"/>
  <c r="E9" i="34"/>
  <c r="V8" i="34"/>
  <c r="W8" i="34" s="1"/>
  <c r="I8" i="34" s="1"/>
  <c r="E8" i="34"/>
  <c r="V7" i="34"/>
  <c r="W7" i="34" s="1"/>
  <c r="I7" i="34" s="1"/>
  <c r="E7" i="34"/>
  <c r="H10" i="34"/>
  <c r="E10" i="34"/>
  <c r="H11" i="34"/>
  <c r="J9" i="34"/>
  <c r="K9" i="34" s="1"/>
  <c r="J11" i="34"/>
  <c r="J7" i="34"/>
  <c r="K7" i="34" s="1"/>
  <c r="J8" i="34"/>
  <c r="K8" i="34" s="1"/>
  <c r="J10" i="34"/>
  <c r="I12" i="34" l="1"/>
  <c r="C12" i="37"/>
  <c r="G19" i="37"/>
  <c r="G21" i="37" s="1"/>
  <c r="B20" i="36"/>
  <c r="C23" i="36"/>
  <c r="C22" i="36"/>
  <c r="B21" i="36"/>
  <c r="B22" i="36"/>
  <c r="H12" i="34"/>
  <c r="V12" i="34"/>
  <c r="W12" i="34" s="1"/>
  <c r="K10" i="34"/>
  <c r="K11" i="34"/>
  <c r="J12" i="34"/>
  <c r="K12" i="34" l="1"/>
  <c r="J14" i="34"/>
  <c r="J13" i="34"/>
  <c r="E13" i="31"/>
  <c r="T13" i="31" s="1"/>
  <c r="U13" i="31" s="1"/>
  <c r="D8" i="31"/>
  <c r="D9" i="31"/>
  <c r="D10" i="31"/>
  <c r="E10" i="31" s="1"/>
  <c r="D11" i="31"/>
  <c r="E11" i="31" s="1"/>
  <c r="D7" i="31"/>
  <c r="E7" i="31" s="1"/>
  <c r="C11" i="31"/>
  <c r="C10" i="31"/>
  <c r="C9" i="31"/>
  <c r="C8" i="31"/>
  <c r="C7" i="31"/>
  <c r="P10" i="33"/>
  <c r="O10" i="33"/>
  <c r="N10" i="33"/>
  <c r="M10" i="33"/>
  <c r="L10" i="33"/>
  <c r="K10" i="33"/>
  <c r="K6" i="33"/>
  <c r="L6" i="33"/>
  <c r="M6" i="33"/>
  <c r="N6" i="33"/>
  <c r="O6" i="33"/>
  <c r="P6" i="33"/>
  <c r="K7" i="33"/>
  <c r="L7" i="33"/>
  <c r="M7" i="33"/>
  <c r="N7" i="33"/>
  <c r="O7" i="33"/>
  <c r="P7" i="33"/>
  <c r="K8" i="33"/>
  <c r="L8" i="33"/>
  <c r="M8" i="33"/>
  <c r="N8" i="33"/>
  <c r="O8" i="33"/>
  <c r="P8" i="33"/>
  <c r="K9" i="33"/>
  <c r="L9" i="33"/>
  <c r="M9" i="33"/>
  <c r="N9" i="33"/>
  <c r="O9" i="33"/>
  <c r="P9" i="33"/>
  <c r="L5" i="33"/>
  <c r="M5" i="33"/>
  <c r="N5" i="33"/>
  <c r="O5" i="33"/>
  <c r="P5" i="33"/>
  <c r="K5" i="33"/>
  <c r="H6" i="33"/>
  <c r="H7" i="33"/>
  <c r="H8" i="33"/>
  <c r="H9" i="33"/>
  <c r="H5" i="33"/>
  <c r="H6" i="30"/>
  <c r="H7" i="30"/>
  <c r="H8" i="30"/>
  <c r="H9" i="30"/>
  <c r="H5" i="30"/>
  <c r="B10" i="33"/>
  <c r="B9" i="33"/>
  <c r="B8" i="33"/>
  <c r="B7" i="33"/>
  <c r="B6" i="33"/>
  <c r="B5" i="33"/>
  <c r="E12" i="31" l="1"/>
  <c r="T12" i="31" s="1"/>
  <c r="U12" i="31" s="1"/>
  <c r="E8" i="31"/>
  <c r="E9" i="31"/>
  <c r="H10" i="33"/>
  <c r="I5" i="33"/>
  <c r="E5" i="33" s="1"/>
  <c r="I9" i="33"/>
  <c r="I10" i="33"/>
  <c r="E10" i="33" s="1"/>
  <c r="E9" i="33"/>
  <c r="I6" i="33"/>
  <c r="E6" i="33" s="1"/>
  <c r="I7" i="33"/>
  <c r="E7" i="33" s="1"/>
  <c r="I8" i="33"/>
  <c r="E8" i="33" s="1"/>
  <c r="C5" i="33"/>
  <c r="C7" i="33"/>
  <c r="C9" i="33"/>
  <c r="C6" i="33"/>
  <c r="C8" i="33"/>
  <c r="F6" i="33" l="1"/>
  <c r="F9" i="33"/>
  <c r="F5" i="33"/>
  <c r="F7" i="33"/>
  <c r="F8" i="33"/>
  <c r="C10" i="33"/>
  <c r="F10" i="33" l="1"/>
  <c r="B10" i="30" l="1"/>
  <c r="B6" i="30"/>
  <c r="B7" i="30"/>
  <c r="B8" i="30"/>
  <c r="B9" i="30"/>
  <c r="B5" i="30"/>
  <c r="C8" i="30" l="1"/>
  <c r="B10" i="31" s="1"/>
  <c r="B10" i="34" s="1"/>
  <c r="C5" i="30"/>
  <c r="B7" i="31" s="1"/>
  <c r="B7" i="34" s="1"/>
  <c r="C9" i="30"/>
  <c r="B11" i="31" s="1"/>
  <c r="B11" i="34" s="1"/>
  <c r="C7" i="30"/>
  <c r="B9" i="31" s="1"/>
  <c r="B9" i="34" s="1"/>
  <c r="C6" i="30"/>
  <c r="B8" i="31" s="1"/>
  <c r="B8" i="34" s="1"/>
  <c r="P10" i="30"/>
  <c r="O10" i="30"/>
  <c r="N10" i="30"/>
  <c r="M10" i="30"/>
  <c r="L10" i="30"/>
  <c r="K10" i="30"/>
  <c r="P9" i="30"/>
  <c r="O9" i="30"/>
  <c r="N9" i="30"/>
  <c r="M9" i="30"/>
  <c r="L9" i="30"/>
  <c r="K9" i="30"/>
  <c r="P8" i="30"/>
  <c r="O8" i="30"/>
  <c r="N8" i="30"/>
  <c r="M8" i="30"/>
  <c r="L8" i="30"/>
  <c r="K8" i="30"/>
  <c r="P7" i="30"/>
  <c r="O7" i="30"/>
  <c r="N7" i="30"/>
  <c r="M7" i="30"/>
  <c r="L7" i="30"/>
  <c r="K7" i="30"/>
  <c r="P6" i="30"/>
  <c r="O6" i="30"/>
  <c r="N6" i="30"/>
  <c r="M6" i="30"/>
  <c r="L6" i="30"/>
  <c r="K6" i="30"/>
  <c r="P5" i="30"/>
  <c r="N5" i="30"/>
  <c r="O5" i="30"/>
  <c r="L5" i="30"/>
  <c r="M5" i="30"/>
  <c r="K5" i="30"/>
  <c r="P7" i="31"/>
  <c r="V12" i="31"/>
  <c r="H12" i="31" s="1"/>
  <c r="T11" i="31"/>
  <c r="U11" i="31" s="1"/>
  <c r="T10" i="31"/>
  <c r="U10" i="31" s="1"/>
  <c r="V10" i="31" s="1"/>
  <c r="H10" i="31" s="1"/>
  <c r="T9" i="31"/>
  <c r="U9" i="31" s="1"/>
  <c r="V9" i="31" s="1"/>
  <c r="H9" i="31" s="1"/>
  <c r="G8" i="31"/>
  <c r="T7" i="31"/>
  <c r="U7" i="31" s="1"/>
  <c r="C13" i="31"/>
  <c r="D13" i="31"/>
  <c r="Q8" i="31"/>
  <c r="Q13" i="31" s="1"/>
  <c r="K11" i="22"/>
  <c r="K12" i="22"/>
  <c r="K13" i="22"/>
  <c r="K14" i="22"/>
  <c r="K1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0"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E6" i="22"/>
  <c r="E7" i="22"/>
  <c r="G4" i="22"/>
  <c r="G3" i="22" s="1"/>
  <c r="G5" i="22"/>
  <c r="G6" i="22"/>
  <c r="G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F4" i="22"/>
  <c r="F3" i="22" s="1"/>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55" i="22"/>
  <c r="C113" i="22"/>
  <c r="D113" i="22"/>
  <c r="F113" i="22"/>
  <c r="G113" i="22"/>
  <c r="I113" i="22" s="1"/>
  <c r="J113" i="22" s="1"/>
  <c r="H113" i="22"/>
  <c r="C114" i="22"/>
  <c r="D114" i="22"/>
  <c r="F114" i="22"/>
  <c r="G114" i="22"/>
  <c r="I114" i="22" s="1"/>
  <c r="H114"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55" i="22"/>
  <c r="B12" i="34" l="1"/>
  <c r="B13" i="31"/>
  <c r="I5" i="30"/>
  <c r="E5" i="30" s="1"/>
  <c r="I9" i="30"/>
  <c r="E9" i="30" s="1"/>
  <c r="I6" i="30"/>
  <c r="E6" i="30" s="1"/>
  <c r="I7" i="30"/>
  <c r="E7" i="30" s="1"/>
  <c r="I8" i="30"/>
  <c r="E8" i="30" s="1"/>
  <c r="I10" i="30"/>
  <c r="E10" i="30" s="1"/>
  <c r="F5" i="30" s="1"/>
  <c r="H10" i="30"/>
  <c r="C10" i="30"/>
  <c r="V7" i="31"/>
  <c r="H7" i="31" s="1"/>
  <c r="V11" i="31"/>
  <c r="H11" i="31" s="1"/>
  <c r="G12" i="31"/>
  <c r="J12" i="31" s="1"/>
  <c r="T8" i="31"/>
  <c r="U8" i="31" s="1"/>
  <c r="V8" i="31" s="1"/>
  <c r="H8" i="31" s="1"/>
  <c r="V13" i="31"/>
  <c r="G9" i="31"/>
  <c r="G10" i="31"/>
  <c r="G7" i="31"/>
  <c r="G11" i="31"/>
  <c r="J114" i="22"/>
  <c r="H13" i="31" l="1"/>
  <c r="F8" i="30"/>
  <c r="F9" i="30"/>
  <c r="F7" i="30"/>
  <c r="F6" i="30"/>
  <c r="F10" i="30" s="1"/>
  <c r="G13" i="31"/>
  <c r="C56" i="22"/>
  <c r="D56" i="22"/>
  <c r="H56" i="22"/>
  <c r="C57" i="22"/>
  <c r="D57" i="22"/>
  <c r="H57" i="22"/>
  <c r="C58" i="22"/>
  <c r="D58" i="22"/>
  <c r="H58" i="22"/>
  <c r="C59" i="22"/>
  <c r="D59" i="22"/>
  <c r="H59" i="22"/>
  <c r="C60" i="22"/>
  <c r="D60" i="22"/>
  <c r="H60" i="22"/>
  <c r="C61" i="22"/>
  <c r="D61" i="22"/>
  <c r="H61" i="22"/>
  <c r="C62" i="22"/>
  <c r="D62" i="22"/>
  <c r="H62" i="22"/>
  <c r="C63" i="22"/>
  <c r="D63" i="22"/>
  <c r="H63" i="22"/>
  <c r="C64" i="22"/>
  <c r="D64" i="22"/>
  <c r="H64" i="22"/>
  <c r="C65" i="22"/>
  <c r="D65" i="22"/>
  <c r="H65" i="22"/>
  <c r="C66" i="22"/>
  <c r="D66" i="22"/>
  <c r="H66" i="22"/>
  <c r="C67" i="22"/>
  <c r="D67" i="22"/>
  <c r="H67" i="22"/>
  <c r="C68" i="22"/>
  <c r="D68" i="22"/>
  <c r="H68" i="22"/>
  <c r="C69" i="22"/>
  <c r="D69" i="22"/>
  <c r="H69" i="22"/>
  <c r="C70" i="22"/>
  <c r="D70" i="22"/>
  <c r="H70" i="22"/>
  <c r="C71" i="22"/>
  <c r="D71" i="22"/>
  <c r="H71" i="22"/>
  <c r="C72" i="22"/>
  <c r="D72" i="22"/>
  <c r="H72" i="22"/>
  <c r="C73" i="22"/>
  <c r="D73" i="22"/>
  <c r="H73" i="22"/>
  <c r="C74" i="22"/>
  <c r="D74" i="22"/>
  <c r="H74" i="22"/>
  <c r="C75" i="22"/>
  <c r="D75" i="22"/>
  <c r="H75" i="22"/>
  <c r="C76" i="22"/>
  <c r="D76" i="22"/>
  <c r="H76" i="22"/>
  <c r="C77" i="22"/>
  <c r="D77" i="22"/>
  <c r="H77" i="22"/>
  <c r="C78" i="22"/>
  <c r="D78" i="22"/>
  <c r="H78" i="22"/>
  <c r="C79" i="22"/>
  <c r="D79" i="22"/>
  <c r="H79" i="22"/>
  <c r="C80" i="22"/>
  <c r="D80" i="22"/>
  <c r="H80" i="22"/>
  <c r="C81" i="22"/>
  <c r="D81" i="22"/>
  <c r="H81" i="22"/>
  <c r="C82" i="22"/>
  <c r="D82" i="22"/>
  <c r="H82" i="22"/>
  <c r="C83" i="22"/>
  <c r="D83" i="22"/>
  <c r="H83" i="22"/>
  <c r="C84" i="22"/>
  <c r="D84" i="22"/>
  <c r="H84" i="22"/>
  <c r="C85" i="22"/>
  <c r="D85" i="22"/>
  <c r="H85" i="22"/>
  <c r="C86" i="22"/>
  <c r="D86" i="22"/>
  <c r="H86" i="22"/>
  <c r="C87" i="22"/>
  <c r="D87" i="22"/>
  <c r="H87" i="22"/>
  <c r="C88" i="22"/>
  <c r="D88" i="22"/>
  <c r="H88" i="22"/>
  <c r="C89" i="22"/>
  <c r="D89" i="22"/>
  <c r="H89" i="22"/>
  <c r="C90" i="22"/>
  <c r="D90" i="22"/>
  <c r="H90" i="22"/>
  <c r="C91" i="22"/>
  <c r="D91" i="22"/>
  <c r="H91" i="22"/>
  <c r="C92" i="22"/>
  <c r="D92" i="22"/>
  <c r="H92" i="22"/>
  <c r="C93" i="22"/>
  <c r="D93" i="22"/>
  <c r="H93" i="22"/>
  <c r="C94" i="22"/>
  <c r="D94" i="22"/>
  <c r="H94" i="22"/>
  <c r="C95" i="22"/>
  <c r="D95" i="22"/>
  <c r="H95" i="22"/>
  <c r="C96" i="22"/>
  <c r="D96" i="22"/>
  <c r="H96" i="22"/>
  <c r="C97" i="22"/>
  <c r="D97" i="22"/>
  <c r="H97" i="22"/>
  <c r="C98" i="22"/>
  <c r="D98" i="22"/>
  <c r="H98" i="22"/>
  <c r="C99" i="22"/>
  <c r="D99" i="22"/>
  <c r="H99" i="22"/>
  <c r="C100" i="22"/>
  <c r="D100" i="22"/>
  <c r="H100" i="22"/>
  <c r="C101" i="22"/>
  <c r="D101" i="22"/>
  <c r="H101" i="22"/>
  <c r="C102" i="22"/>
  <c r="D102" i="22"/>
  <c r="H102" i="22"/>
  <c r="C103" i="22"/>
  <c r="D103" i="22"/>
  <c r="H103" i="22"/>
  <c r="C104" i="22"/>
  <c r="D104" i="22"/>
  <c r="H104" i="22"/>
  <c r="C105" i="22"/>
  <c r="D105" i="22"/>
  <c r="H105" i="22"/>
  <c r="C106" i="22"/>
  <c r="D106" i="22"/>
  <c r="H106" i="22"/>
  <c r="C107" i="22"/>
  <c r="D107" i="22"/>
  <c r="H107" i="22"/>
  <c r="C108" i="22"/>
  <c r="D108" i="22"/>
  <c r="H108" i="22"/>
  <c r="C109" i="22"/>
  <c r="D109" i="22"/>
  <c r="H109" i="22"/>
  <c r="C110" i="22"/>
  <c r="D110" i="22"/>
  <c r="H110" i="22"/>
  <c r="C111" i="22"/>
  <c r="D111" i="22"/>
  <c r="H111" i="22"/>
  <c r="C112" i="22"/>
  <c r="D112" i="22"/>
  <c r="H112" i="22"/>
  <c r="H55" i="22"/>
  <c r="D55" i="22"/>
  <c r="C55" i="22"/>
  <c r="I14" i="31" l="1"/>
  <c r="I112" i="22"/>
  <c r="J112" i="22" s="1"/>
  <c r="B7" i="22"/>
  <c r="C7" i="22"/>
  <c r="D7" i="22"/>
  <c r="H7" i="22"/>
  <c r="B8" i="22"/>
  <c r="C8" i="22"/>
  <c r="D8" i="22"/>
  <c r="H8" i="22"/>
  <c r="B9" i="22"/>
  <c r="C9" i="22"/>
  <c r="D9" i="22"/>
  <c r="H9" i="22"/>
  <c r="B10" i="22"/>
  <c r="C10" i="22"/>
  <c r="D10" i="22"/>
  <c r="H10" i="22"/>
  <c r="B11" i="22"/>
  <c r="C11" i="22"/>
  <c r="D11" i="22"/>
  <c r="H11" i="22"/>
  <c r="B12" i="22"/>
  <c r="C12" i="22"/>
  <c r="D12" i="22"/>
  <c r="H12" i="22"/>
  <c r="B13" i="22"/>
  <c r="C13" i="22"/>
  <c r="D13" i="22"/>
  <c r="H13" i="22"/>
  <c r="B14" i="22"/>
  <c r="C14" i="22"/>
  <c r="D14" i="22"/>
  <c r="H14" i="22"/>
  <c r="B15" i="22"/>
  <c r="C15" i="22"/>
  <c r="D15" i="22"/>
  <c r="H15" i="22"/>
  <c r="B16" i="22"/>
  <c r="C16" i="22"/>
  <c r="D16" i="22"/>
  <c r="H16" i="22"/>
  <c r="B17" i="22"/>
  <c r="C17" i="22"/>
  <c r="D17" i="22"/>
  <c r="H17" i="22"/>
  <c r="B18" i="22"/>
  <c r="C18" i="22"/>
  <c r="D18" i="22"/>
  <c r="H18" i="22"/>
  <c r="B19" i="22"/>
  <c r="C19" i="22"/>
  <c r="D19" i="22"/>
  <c r="H19" i="22"/>
  <c r="B20" i="22"/>
  <c r="C20" i="22"/>
  <c r="D20" i="22"/>
  <c r="H20" i="22"/>
  <c r="B21" i="22"/>
  <c r="C21" i="22"/>
  <c r="D21" i="22"/>
  <c r="H21" i="22"/>
  <c r="B22" i="22"/>
  <c r="C22" i="22"/>
  <c r="D22" i="22"/>
  <c r="H22" i="22"/>
  <c r="B23" i="22"/>
  <c r="C23" i="22"/>
  <c r="D23" i="22"/>
  <c r="H23" i="22"/>
  <c r="B24" i="22"/>
  <c r="C24" i="22"/>
  <c r="D24" i="22"/>
  <c r="H24" i="22"/>
  <c r="B25" i="22"/>
  <c r="C25" i="22"/>
  <c r="D25" i="22"/>
  <c r="H25" i="22"/>
  <c r="B26" i="22"/>
  <c r="C26" i="22"/>
  <c r="D26" i="22"/>
  <c r="H26" i="22"/>
  <c r="B27" i="22"/>
  <c r="C27" i="22"/>
  <c r="D27" i="22"/>
  <c r="H27" i="22"/>
  <c r="B28" i="22"/>
  <c r="C28" i="22"/>
  <c r="D28" i="22"/>
  <c r="H28" i="22"/>
  <c r="B29" i="22"/>
  <c r="C29" i="22"/>
  <c r="D29" i="22"/>
  <c r="H29" i="22"/>
  <c r="B30" i="22"/>
  <c r="C30" i="22"/>
  <c r="D30" i="22"/>
  <c r="H30" i="22"/>
  <c r="B31" i="22"/>
  <c r="C31" i="22"/>
  <c r="D31" i="22"/>
  <c r="H31" i="22"/>
  <c r="B32" i="22"/>
  <c r="C32" i="22"/>
  <c r="D32" i="22"/>
  <c r="H32" i="22"/>
  <c r="B33" i="22"/>
  <c r="C33" i="22"/>
  <c r="D33" i="22"/>
  <c r="H33" i="22"/>
  <c r="B34" i="22"/>
  <c r="C34" i="22"/>
  <c r="D34" i="22"/>
  <c r="H34" i="22"/>
  <c r="B35" i="22"/>
  <c r="C35" i="22"/>
  <c r="D35" i="22"/>
  <c r="H35" i="22"/>
  <c r="B36" i="22"/>
  <c r="C36" i="22"/>
  <c r="D36" i="22"/>
  <c r="H36" i="22"/>
  <c r="B37" i="22"/>
  <c r="C37" i="22"/>
  <c r="D37" i="22"/>
  <c r="H37" i="22"/>
  <c r="B38" i="22"/>
  <c r="C38" i="22"/>
  <c r="D38" i="22"/>
  <c r="H38" i="22"/>
  <c r="B39" i="22"/>
  <c r="C39" i="22"/>
  <c r="D39" i="22"/>
  <c r="H39" i="22"/>
  <c r="B40" i="22"/>
  <c r="C40" i="22"/>
  <c r="D40" i="22"/>
  <c r="H40" i="22"/>
  <c r="B41" i="22"/>
  <c r="C41" i="22"/>
  <c r="D41" i="22"/>
  <c r="H41" i="22"/>
  <c r="B42" i="22"/>
  <c r="C42" i="22"/>
  <c r="D42" i="22"/>
  <c r="H42" i="22"/>
  <c r="B43" i="22"/>
  <c r="C43" i="22"/>
  <c r="D43" i="22"/>
  <c r="H43" i="22"/>
  <c r="B44" i="22"/>
  <c r="C44" i="22"/>
  <c r="D44" i="22"/>
  <c r="H44" i="22"/>
  <c r="B45" i="22"/>
  <c r="C45" i="22"/>
  <c r="D45" i="22"/>
  <c r="H45" i="22"/>
  <c r="B46" i="22"/>
  <c r="C46" i="22"/>
  <c r="D46" i="22"/>
  <c r="H46" i="22"/>
  <c r="B47" i="22"/>
  <c r="C47" i="22"/>
  <c r="D47" i="22"/>
  <c r="H47" i="22"/>
  <c r="B48" i="22"/>
  <c r="C48" i="22"/>
  <c r="D48" i="22"/>
  <c r="H48" i="22"/>
  <c r="B49" i="22"/>
  <c r="C49" i="22"/>
  <c r="D49" i="22"/>
  <c r="H49" i="22"/>
  <c r="B50" i="22"/>
  <c r="C50" i="22"/>
  <c r="D50" i="22"/>
  <c r="H50" i="22"/>
  <c r="B51" i="22"/>
  <c r="C51" i="22"/>
  <c r="D51" i="22"/>
  <c r="H51" i="22"/>
  <c r="B52" i="22"/>
  <c r="C52" i="22"/>
  <c r="D52" i="22"/>
  <c r="H52" i="22"/>
  <c r="B53" i="22"/>
  <c r="C53" i="22"/>
  <c r="D53" i="22"/>
  <c r="H53" i="22"/>
  <c r="B54" i="22"/>
  <c r="C54" i="22"/>
  <c r="D54" i="22"/>
  <c r="H54" i="22"/>
  <c r="I55" i="22"/>
  <c r="I61" i="22"/>
  <c r="I63" i="22"/>
  <c r="I69" i="22"/>
  <c r="J69" i="22" s="1"/>
  <c r="I71" i="22"/>
  <c r="I72" i="22"/>
  <c r="I85" i="22"/>
  <c r="I88" i="22"/>
  <c r="I93" i="22"/>
  <c r="I95" i="22"/>
  <c r="J95" i="22" s="1"/>
  <c r="I103" i="22"/>
  <c r="I104" i="22"/>
  <c r="I109" i="22"/>
  <c r="I110" i="22"/>
  <c r="I111" i="22"/>
  <c r="J111" i="22" s="1"/>
  <c r="I102" i="22"/>
  <c r="J102" i="22" s="1"/>
  <c r="I77" i="22"/>
  <c r="I39" i="22"/>
  <c r="I31" i="22"/>
  <c r="B6" i="22"/>
  <c r="H6" i="22"/>
  <c r="D6" i="22"/>
  <c r="C6" i="22"/>
  <c r="BB8" i="1"/>
  <c r="BB9" i="1"/>
  <c r="BB10" i="1"/>
  <c r="BB11" i="1"/>
  <c r="BB12" i="1"/>
  <c r="BB13" i="1"/>
  <c r="BB14" i="1"/>
  <c r="BB15" i="1"/>
  <c r="BB16" i="1"/>
  <c r="BB18" i="1"/>
  <c r="BB19" i="1"/>
  <c r="BB20" i="1"/>
  <c r="BB21" i="1"/>
  <c r="BB22" i="1"/>
  <c r="BB23" i="1"/>
  <c r="BB24" i="1"/>
  <c r="BB25" i="1"/>
  <c r="BB26" i="1"/>
  <c r="BB27" i="1"/>
  <c r="BB28" i="1"/>
  <c r="BB29" i="1"/>
  <c r="BB30" i="1"/>
  <c r="BB31" i="1"/>
  <c r="BB32" i="1"/>
  <c r="BB34" i="1"/>
  <c r="BB35" i="1"/>
  <c r="BB36" i="1"/>
  <c r="BB37" i="1"/>
  <c r="BB38" i="1"/>
  <c r="BB39" i="1"/>
  <c r="BB40" i="1"/>
  <c r="BB41" i="1"/>
  <c r="BB42" i="1"/>
  <c r="BB43" i="1"/>
  <c r="BB7" i="1"/>
  <c r="BB17" i="1"/>
  <c r="BB33" i="1"/>
  <c r="K8" i="1"/>
  <c r="K9" i="1"/>
  <c r="K7" i="1"/>
  <c r="E56" i="1"/>
  <c r="X7" i="1"/>
  <c r="W7" i="1"/>
  <c r="W8" i="1"/>
  <c r="X8" i="1"/>
  <c r="W9" i="1"/>
  <c r="X9"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0" i="1"/>
  <c r="X11" i="1"/>
  <c r="V11" i="1" s="1"/>
  <c r="I11" i="1" s="1"/>
  <c r="X12" i="1"/>
  <c r="V12" i="1" s="1"/>
  <c r="I12" i="1" s="1"/>
  <c r="X13" i="1"/>
  <c r="X14" i="1"/>
  <c r="X15" i="1"/>
  <c r="V15" i="1" s="1"/>
  <c r="I15" i="1" s="1"/>
  <c r="X16" i="1"/>
  <c r="V16" i="1" s="1"/>
  <c r="I16" i="1" s="1"/>
  <c r="X17" i="1"/>
  <c r="V17" i="1" s="1"/>
  <c r="I17" i="1" s="1"/>
  <c r="X18" i="1"/>
  <c r="X19" i="1"/>
  <c r="V19" i="1" s="1"/>
  <c r="I19" i="1" s="1"/>
  <c r="X20" i="1"/>
  <c r="V20" i="1" s="1"/>
  <c r="I20" i="1" s="1"/>
  <c r="X21" i="1"/>
  <c r="X22" i="1"/>
  <c r="X23" i="1"/>
  <c r="V23" i="1" s="1"/>
  <c r="I23" i="1" s="1"/>
  <c r="X24" i="1"/>
  <c r="V24" i="1" s="1"/>
  <c r="I24" i="1" s="1"/>
  <c r="X25" i="1"/>
  <c r="V25" i="1" s="1"/>
  <c r="I25" i="1" s="1"/>
  <c r="X26" i="1"/>
  <c r="X27" i="1"/>
  <c r="V27" i="1" s="1"/>
  <c r="I27" i="1" s="1"/>
  <c r="X28" i="1"/>
  <c r="X29" i="1"/>
  <c r="X30" i="1"/>
  <c r="X31" i="1"/>
  <c r="V31" i="1" s="1"/>
  <c r="I31" i="1" s="1"/>
  <c r="X32" i="1"/>
  <c r="V32" i="1" s="1"/>
  <c r="I32" i="1" s="1"/>
  <c r="X33" i="1"/>
  <c r="V33" i="1" s="1"/>
  <c r="I33" i="1" s="1"/>
  <c r="X34" i="1"/>
  <c r="X35" i="1"/>
  <c r="V35" i="1" s="1"/>
  <c r="I35" i="1" s="1"/>
  <c r="X36" i="1"/>
  <c r="V36" i="1" s="1"/>
  <c r="I36" i="1" s="1"/>
  <c r="X37" i="1"/>
  <c r="X38" i="1"/>
  <c r="X39" i="1"/>
  <c r="V39" i="1" s="1"/>
  <c r="I39" i="1" s="1"/>
  <c r="X40" i="1"/>
  <c r="V40" i="1" s="1"/>
  <c r="I40" i="1" s="1"/>
  <c r="X41" i="1"/>
  <c r="V41" i="1" s="1"/>
  <c r="I41" i="1" s="1"/>
  <c r="X42" i="1"/>
  <c r="X43" i="1"/>
  <c r="V43" i="1" s="1"/>
  <c r="I43" i="1" s="1"/>
  <c r="X44" i="1"/>
  <c r="V44" i="1" s="1"/>
  <c r="I44" i="1" s="1"/>
  <c r="X45" i="1"/>
  <c r="X46" i="1"/>
  <c r="X47" i="1"/>
  <c r="V47" i="1" s="1"/>
  <c r="I47" i="1" s="1"/>
  <c r="X48" i="1"/>
  <c r="V48" i="1" s="1"/>
  <c r="I48" i="1" s="1"/>
  <c r="X49" i="1"/>
  <c r="V49" i="1" s="1"/>
  <c r="I49" i="1" s="1"/>
  <c r="X50" i="1"/>
  <c r="X51" i="1"/>
  <c r="V51" i="1" s="1"/>
  <c r="I51" i="1" s="1"/>
  <c r="X52" i="1"/>
  <c r="V52" i="1" s="1"/>
  <c r="I52" i="1" s="1"/>
  <c r="X53" i="1"/>
  <c r="X54" i="1"/>
  <c r="X55" i="1"/>
  <c r="V55" i="1" s="1"/>
  <c r="I55" i="1" s="1"/>
  <c r="X56" i="1"/>
  <c r="V56" i="1" s="1"/>
  <c r="X57" i="1"/>
  <c r="V57" i="1" s="1"/>
  <c r="X58" i="1"/>
  <c r="X59" i="1"/>
  <c r="X60" i="1"/>
  <c r="V60" i="1" s="1"/>
  <c r="X61" i="1"/>
  <c r="X62" i="1"/>
  <c r="X63" i="1"/>
  <c r="V63" i="1" s="1"/>
  <c r="X64" i="1"/>
  <c r="V64" i="1" s="1"/>
  <c r="X65" i="1"/>
  <c r="V65" i="1" s="1"/>
  <c r="X66" i="1"/>
  <c r="X67" i="1"/>
  <c r="V67" i="1" s="1"/>
  <c r="X68" i="1"/>
  <c r="V68" i="1" s="1"/>
  <c r="X69" i="1"/>
  <c r="X70" i="1"/>
  <c r="X71" i="1"/>
  <c r="V71" i="1" s="1"/>
  <c r="X72" i="1"/>
  <c r="V72" i="1" s="1"/>
  <c r="X73" i="1"/>
  <c r="X74" i="1"/>
  <c r="X75" i="1"/>
  <c r="V75" i="1" s="1"/>
  <c r="X76" i="1"/>
  <c r="V76" i="1" s="1"/>
  <c r="X77" i="1"/>
  <c r="X78" i="1"/>
  <c r="X79" i="1"/>
  <c r="V79" i="1" s="1"/>
  <c r="X80" i="1"/>
  <c r="X81" i="1"/>
  <c r="V81" i="1" s="1"/>
  <c r="X82" i="1"/>
  <c r="X83" i="1"/>
  <c r="V83" i="1" s="1"/>
  <c r="X84" i="1"/>
  <c r="V84" i="1" s="1"/>
  <c r="X85" i="1"/>
  <c r="X86" i="1"/>
  <c r="X87" i="1"/>
  <c r="V87" i="1" s="1"/>
  <c r="X88" i="1"/>
  <c r="V88" i="1" s="1"/>
  <c r="X89" i="1"/>
  <c r="V89" i="1" s="1"/>
  <c r="X90" i="1"/>
  <c r="X91" i="1"/>
  <c r="V91" i="1" s="1"/>
  <c r="X92" i="1"/>
  <c r="V92" i="1" s="1"/>
  <c r="X93" i="1"/>
  <c r="X94" i="1"/>
  <c r="X95" i="1"/>
  <c r="V95" i="1" s="1"/>
  <c r="X96" i="1"/>
  <c r="V96" i="1" s="1"/>
  <c r="X97" i="1"/>
  <c r="V97" i="1" s="1"/>
  <c r="X98" i="1"/>
  <c r="X99" i="1"/>
  <c r="V99" i="1" s="1"/>
  <c r="X100" i="1"/>
  <c r="V100" i="1" s="1"/>
  <c r="X101" i="1"/>
  <c r="X102" i="1"/>
  <c r="X103" i="1"/>
  <c r="V103" i="1" s="1"/>
  <c r="X104" i="1"/>
  <c r="V104" i="1" s="1"/>
  <c r="X105" i="1"/>
  <c r="V105" i="1" s="1"/>
  <c r="X106" i="1"/>
  <c r="X107" i="1"/>
  <c r="V107" i="1" s="1"/>
  <c r="X108" i="1"/>
  <c r="V108" i="1" s="1"/>
  <c r="X109" i="1"/>
  <c r="X110" i="1"/>
  <c r="X111" i="1"/>
  <c r="V111" i="1" s="1"/>
  <c r="X112" i="1"/>
  <c r="V112" i="1" s="1"/>
  <c r="X113" i="1"/>
  <c r="V113" i="1" s="1"/>
  <c r="X10" i="1"/>
  <c r="V10" i="1" s="1"/>
  <c r="I10" i="1" s="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E10" i="1"/>
  <c r="D10" i="1" s="1"/>
  <c r="E11" i="1"/>
  <c r="D11" i="1" s="1"/>
  <c r="E12" i="1"/>
  <c r="D12" i="1" s="1"/>
  <c r="E13" i="1"/>
  <c r="D13" i="1" s="1"/>
  <c r="E14" i="1"/>
  <c r="D14" i="1" s="1"/>
  <c r="E15" i="1"/>
  <c r="D15" i="1" s="1"/>
  <c r="E16" i="1"/>
  <c r="D16" i="1" s="1"/>
  <c r="E17" i="1"/>
  <c r="D17" i="1" s="1"/>
  <c r="E18" i="1"/>
  <c r="D18" i="1" s="1"/>
  <c r="E19" i="1"/>
  <c r="D19" i="1" s="1"/>
  <c r="E20" i="1"/>
  <c r="D20" i="1" s="1"/>
  <c r="E21" i="1"/>
  <c r="D21" i="1" s="1"/>
  <c r="E22" i="1"/>
  <c r="D22" i="1" s="1"/>
  <c r="E23" i="1"/>
  <c r="D23" i="1" s="1"/>
  <c r="E24" i="1"/>
  <c r="D24" i="1" s="1"/>
  <c r="E25" i="1"/>
  <c r="D25" i="1" s="1"/>
  <c r="E26" i="1"/>
  <c r="D26" i="1" s="1"/>
  <c r="E27" i="1"/>
  <c r="D27" i="1" s="1"/>
  <c r="E28" i="1"/>
  <c r="D28" i="1" s="1"/>
  <c r="E29" i="1"/>
  <c r="D29" i="1" s="1"/>
  <c r="E30" i="1"/>
  <c r="D30" i="1" s="1"/>
  <c r="E31" i="1"/>
  <c r="D31" i="1" s="1"/>
  <c r="E32" i="1"/>
  <c r="D32" i="1" s="1"/>
  <c r="E33" i="1"/>
  <c r="D33" i="1" s="1"/>
  <c r="E34" i="1"/>
  <c r="D34" i="1" s="1"/>
  <c r="E35" i="1"/>
  <c r="D35" i="1" s="1"/>
  <c r="E36" i="1"/>
  <c r="D36" i="1" s="1"/>
  <c r="E37" i="1"/>
  <c r="D37" i="1" s="1"/>
  <c r="E38" i="1"/>
  <c r="D38" i="1" s="1"/>
  <c r="E39" i="1"/>
  <c r="D39" i="1" s="1"/>
  <c r="E40" i="1"/>
  <c r="D40" i="1" s="1"/>
  <c r="E41" i="1"/>
  <c r="D41" i="1" s="1"/>
  <c r="E42" i="1"/>
  <c r="D42" i="1" s="1"/>
  <c r="E43" i="1"/>
  <c r="D43" i="1" s="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V28" i="1" l="1"/>
  <c r="I28" i="1" s="1"/>
  <c r="V80" i="1"/>
  <c r="V59" i="1"/>
  <c r="Q42" i="1"/>
  <c r="Q41" i="1"/>
  <c r="Q40" i="1"/>
  <c r="V73" i="1"/>
  <c r="Q39" i="1"/>
  <c r="Q38" i="1"/>
  <c r="Q43" i="1"/>
  <c r="BO43" i="1"/>
  <c r="BO35" i="1"/>
  <c r="BO27" i="1"/>
  <c r="BO19" i="1"/>
  <c r="BO11" i="1"/>
  <c r="BO36" i="1"/>
  <c r="BO28" i="1"/>
  <c r="BO20" i="1"/>
  <c r="BO12" i="1"/>
  <c r="BO38" i="1"/>
  <c r="BO30" i="1"/>
  <c r="BO22" i="1"/>
  <c r="BO14" i="1"/>
  <c r="BO42" i="1"/>
  <c r="BO34" i="1"/>
  <c r="BO26" i="1"/>
  <c r="BO18" i="1"/>
  <c r="BO10" i="1"/>
  <c r="I54" i="22"/>
  <c r="J54" i="22" s="1"/>
  <c r="I14" i="22"/>
  <c r="J14" i="22" s="1"/>
  <c r="BO41" i="1"/>
  <c r="BO33" i="1"/>
  <c r="BO25" i="1"/>
  <c r="BO17" i="1"/>
  <c r="BO9" i="1"/>
  <c r="I13" i="22"/>
  <c r="I24" i="22"/>
  <c r="I8" i="22"/>
  <c r="J8" i="22" s="1"/>
  <c r="I16" i="22"/>
  <c r="J16" i="22" s="1"/>
  <c r="I28" i="22"/>
  <c r="J28" i="22" s="1"/>
  <c r="I36" i="22"/>
  <c r="I52" i="22"/>
  <c r="J52" i="22" s="1"/>
  <c r="I21" i="22"/>
  <c r="J21" i="22" s="1"/>
  <c r="I53" i="22"/>
  <c r="I45" i="22"/>
  <c r="J45" i="22" s="1"/>
  <c r="I15" i="22"/>
  <c r="J39" i="22"/>
  <c r="I48" i="22"/>
  <c r="J48" i="22" s="1"/>
  <c r="BO39" i="1"/>
  <c r="BO31" i="1"/>
  <c r="BO37" i="1"/>
  <c r="BO29" i="1"/>
  <c r="BO21" i="1"/>
  <c r="BO13" i="1"/>
  <c r="BO40" i="1"/>
  <c r="BO32" i="1"/>
  <c r="BO24" i="1"/>
  <c r="BO16" i="1"/>
  <c r="BO8" i="1"/>
  <c r="BO23" i="1"/>
  <c r="BO15" i="1"/>
  <c r="BO7" i="1"/>
  <c r="I70" i="22"/>
  <c r="J71" i="22"/>
  <c r="I101" i="22"/>
  <c r="J101" i="22" s="1"/>
  <c r="J110" i="22"/>
  <c r="I105" i="22"/>
  <c r="J105" i="22" s="1"/>
  <c r="J104" i="22"/>
  <c r="J88" i="22"/>
  <c r="I64" i="22"/>
  <c r="J64" i="22" s="1"/>
  <c r="I59" i="22"/>
  <c r="J59" i="22" s="1"/>
  <c r="I41" i="22"/>
  <c r="J41" i="22" s="1"/>
  <c r="J24" i="22"/>
  <c r="I10" i="22"/>
  <c r="J10" i="22" s="1"/>
  <c r="I94" i="22"/>
  <c r="J94" i="22" s="1"/>
  <c r="I91" i="22"/>
  <c r="J91" i="22" s="1"/>
  <c r="I66" i="22"/>
  <c r="J66" i="22" s="1"/>
  <c r="I60" i="22"/>
  <c r="J60" i="22" s="1"/>
  <c r="I56" i="22"/>
  <c r="J56" i="22" s="1"/>
  <c r="I30" i="22"/>
  <c r="J30" i="22" s="1"/>
  <c r="J109" i="22"/>
  <c r="I106" i="22"/>
  <c r="J106" i="22" s="1"/>
  <c r="I96" i="22"/>
  <c r="J93" i="22"/>
  <c r="I89" i="22"/>
  <c r="J89" i="22" s="1"/>
  <c r="I79" i="22"/>
  <c r="J79" i="22" s="1"/>
  <c r="I78" i="22"/>
  <c r="J78" i="22" s="1"/>
  <c r="I75" i="22"/>
  <c r="J75" i="22" s="1"/>
  <c r="I49" i="22"/>
  <c r="I42" i="22"/>
  <c r="J42" i="22" s="1"/>
  <c r="I32" i="22"/>
  <c r="I29" i="22"/>
  <c r="J29" i="22" s="1"/>
  <c r="I25" i="22"/>
  <c r="I7" i="22"/>
  <c r="J7" i="22" s="1"/>
  <c r="I92" i="22"/>
  <c r="J92" i="22" s="1"/>
  <c r="I80" i="22"/>
  <c r="J80" i="22" s="1"/>
  <c r="J77" i="22"/>
  <c r="I73" i="22"/>
  <c r="J73" i="22" s="1"/>
  <c r="I62" i="22"/>
  <c r="J62" i="22" s="1"/>
  <c r="J103" i="22"/>
  <c r="I90" i="22"/>
  <c r="J90" i="22" s="1"/>
  <c r="I76" i="22"/>
  <c r="J76" i="22" s="1"/>
  <c r="J61" i="22"/>
  <c r="I50" i="22"/>
  <c r="J50" i="22" s="1"/>
  <c r="I38" i="22"/>
  <c r="J38" i="22" s="1"/>
  <c r="I26" i="22"/>
  <c r="I17" i="22"/>
  <c r="I83" i="22"/>
  <c r="J83" i="22" s="1"/>
  <c r="I40" i="22"/>
  <c r="J40" i="22" s="1"/>
  <c r="I37" i="22"/>
  <c r="J37" i="22" s="1"/>
  <c r="I33" i="22"/>
  <c r="J33" i="22" s="1"/>
  <c r="I87" i="22"/>
  <c r="J87" i="22" s="1"/>
  <c r="I86" i="22"/>
  <c r="J86" i="22" s="1"/>
  <c r="I81" i="22"/>
  <c r="J81" i="22" s="1"/>
  <c r="I58" i="22"/>
  <c r="I47" i="22"/>
  <c r="I46" i="22"/>
  <c r="J46" i="22" s="1"/>
  <c r="I44" i="22"/>
  <c r="J44" i="22" s="1"/>
  <c r="I23" i="22"/>
  <c r="I22" i="22"/>
  <c r="J22" i="22" s="1"/>
  <c r="I18" i="22"/>
  <c r="J18" i="22" s="1"/>
  <c r="I9" i="22"/>
  <c r="I107" i="22"/>
  <c r="J107" i="22" s="1"/>
  <c r="I100" i="22"/>
  <c r="J100" i="22" s="1"/>
  <c r="I98" i="22"/>
  <c r="J85" i="22"/>
  <c r="I65" i="22"/>
  <c r="J65" i="22" s="1"/>
  <c r="I34" i="22"/>
  <c r="I108" i="22"/>
  <c r="J108" i="22" s="1"/>
  <c r="I82" i="22"/>
  <c r="J82" i="22" s="1"/>
  <c r="J72" i="22"/>
  <c r="J55" i="22"/>
  <c r="J31" i="22"/>
  <c r="J96" i="22"/>
  <c r="J63" i="22"/>
  <c r="I57" i="22"/>
  <c r="J57" i="22" s="1"/>
  <c r="I97" i="22"/>
  <c r="J97" i="22" s="1"/>
  <c r="I74" i="22"/>
  <c r="J74" i="22" s="1"/>
  <c r="I84" i="22"/>
  <c r="I68" i="22"/>
  <c r="J68" i="22" s="1"/>
  <c r="I20" i="22"/>
  <c r="J20" i="22" s="1"/>
  <c r="I12" i="22"/>
  <c r="J12" i="22" s="1"/>
  <c r="I99" i="22"/>
  <c r="J99" i="22" s="1"/>
  <c r="I67" i="22"/>
  <c r="J67" i="22" s="1"/>
  <c r="I51" i="22"/>
  <c r="I43" i="22"/>
  <c r="I35" i="22"/>
  <c r="J35" i="22" s="1"/>
  <c r="I27" i="22"/>
  <c r="I19" i="22"/>
  <c r="I11" i="22"/>
  <c r="AP7" i="1"/>
  <c r="AP9" i="1"/>
  <c r="AP8" i="1"/>
  <c r="K25" i="1"/>
  <c r="V8" i="1"/>
  <c r="V106" i="1"/>
  <c r="V98" i="1"/>
  <c r="V90" i="1"/>
  <c r="V82" i="1"/>
  <c r="V74" i="1"/>
  <c r="V66" i="1"/>
  <c r="V58" i="1"/>
  <c r="V50" i="1"/>
  <c r="I50" i="1" s="1"/>
  <c r="V42" i="1"/>
  <c r="I42" i="1" s="1"/>
  <c r="V34" i="1"/>
  <c r="I34" i="1" s="1"/>
  <c r="V26" i="1"/>
  <c r="I26" i="1" s="1"/>
  <c r="V18" i="1"/>
  <c r="I18" i="1" s="1"/>
  <c r="V7" i="1"/>
  <c r="K34" i="1"/>
  <c r="K26" i="1"/>
  <c r="K10" i="1"/>
  <c r="V9" i="1"/>
  <c r="V110" i="1"/>
  <c r="V102" i="1"/>
  <c r="V94" i="1"/>
  <c r="V86" i="1"/>
  <c r="V78" i="1"/>
  <c r="V70" i="1"/>
  <c r="V62" i="1"/>
  <c r="V54" i="1"/>
  <c r="I54" i="1" s="1"/>
  <c r="V46" i="1"/>
  <c r="I46" i="1" s="1"/>
  <c r="V38" i="1"/>
  <c r="I38" i="1" s="1"/>
  <c r="V30" i="1"/>
  <c r="I30" i="1" s="1"/>
  <c r="V22" i="1"/>
  <c r="I22" i="1" s="1"/>
  <c r="V14" i="1"/>
  <c r="I14" i="1" s="1"/>
  <c r="V109" i="1"/>
  <c r="V101" i="1"/>
  <c r="V93" i="1"/>
  <c r="V85" i="1"/>
  <c r="V77" i="1"/>
  <c r="V69" i="1"/>
  <c r="V61" i="1"/>
  <c r="V53" i="1"/>
  <c r="I53" i="1" s="1"/>
  <c r="V45" i="1"/>
  <c r="I45" i="1" s="1"/>
  <c r="V37" i="1"/>
  <c r="I37" i="1" s="1"/>
  <c r="V29" i="1"/>
  <c r="I29" i="1" s="1"/>
  <c r="V21" i="1"/>
  <c r="I21" i="1" s="1"/>
  <c r="V13" i="1"/>
  <c r="I13" i="1" s="1"/>
  <c r="K36" i="1"/>
  <c r="K28" i="1"/>
  <c r="K12" i="1"/>
  <c r="K40" i="1"/>
  <c r="K32" i="1"/>
  <c r="K24" i="1"/>
  <c r="K16" i="1"/>
  <c r="S33" i="1"/>
  <c r="S11" i="1"/>
  <c r="S30" i="1"/>
  <c r="K38" i="1"/>
  <c r="K30" i="1"/>
  <c r="K22" i="1"/>
  <c r="K14" i="1"/>
  <c r="K20" i="1"/>
  <c r="K35" i="1"/>
  <c r="K27" i="1"/>
  <c r="K11" i="1"/>
  <c r="K42" i="1"/>
  <c r="K18" i="1"/>
  <c r="K41" i="1"/>
  <c r="K33" i="1"/>
  <c r="K23" i="1"/>
  <c r="K13" i="1"/>
  <c r="K37" i="1"/>
  <c r="K29" i="1"/>
  <c r="K15" i="1"/>
  <c r="K43" i="1"/>
  <c r="K31" i="1"/>
  <c r="K39" i="1"/>
  <c r="K21" i="1"/>
  <c r="K19" i="1"/>
  <c r="K17" i="1"/>
  <c r="S36" i="1"/>
  <c r="AE37" i="1"/>
  <c r="H37" i="1" s="1"/>
  <c r="AE29" i="1"/>
  <c r="H29" i="1" s="1"/>
  <c r="AE21" i="1"/>
  <c r="H21" i="1" s="1"/>
  <c r="AE13" i="1"/>
  <c r="H13" i="1" s="1"/>
  <c r="AE110" i="1"/>
  <c r="H110" i="1" s="1"/>
  <c r="AE102" i="1"/>
  <c r="H102" i="1" s="1"/>
  <c r="AE94" i="1"/>
  <c r="H94" i="1" s="1"/>
  <c r="AE86" i="1"/>
  <c r="H86" i="1" s="1"/>
  <c r="AE78" i="1"/>
  <c r="H78" i="1" s="1"/>
  <c r="AE70" i="1"/>
  <c r="H70" i="1" s="1"/>
  <c r="AE62" i="1"/>
  <c r="H62" i="1" s="1"/>
  <c r="AE54" i="1"/>
  <c r="H54" i="1" s="1"/>
  <c r="AE46" i="1"/>
  <c r="H46" i="1" s="1"/>
  <c r="AE36" i="1"/>
  <c r="H36" i="1" s="1"/>
  <c r="AE28" i="1"/>
  <c r="H28" i="1" s="1"/>
  <c r="AE20" i="1"/>
  <c r="H20" i="1" s="1"/>
  <c r="AE12" i="1"/>
  <c r="H12" i="1" s="1"/>
  <c r="S22" i="1"/>
  <c r="AE109" i="1"/>
  <c r="H109" i="1" s="1"/>
  <c r="AE101" i="1"/>
  <c r="H101" i="1" s="1"/>
  <c r="AE93" i="1"/>
  <c r="H93" i="1" s="1"/>
  <c r="AE85" i="1"/>
  <c r="H85" i="1" s="1"/>
  <c r="AE77" i="1"/>
  <c r="H77" i="1" s="1"/>
  <c r="AE69" i="1"/>
  <c r="H69" i="1" s="1"/>
  <c r="AE61" i="1"/>
  <c r="H61" i="1" s="1"/>
  <c r="AE53" i="1"/>
  <c r="H53" i="1" s="1"/>
  <c r="AE45" i="1"/>
  <c r="H45" i="1" s="1"/>
  <c r="F63" i="1"/>
  <c r="AE111" i="1"/>
  <c r="H111" i="1" s="1"/>
  <c r="AE103" i="1"/>
  <c r="H103" i="1" s="1"/>
  <c r="AE95" i="1"/>
  <c r="H95" i="1" s="1"/>
  <c r="AE87" i="1"/>
  <c r="H87" i="1" s="1"/>
  <c r="AE79" i="1"/>
  <c r="H79" i="1" s="1"/>
  <c r="AE71" i="1"/>
  <c r="H71" i="1" s="1"/>
  <c r="AE63" i="1"/>
  <c r="H63" i="1" s="1"/>
  <c r="AE55" i="1"/>
  <c r="H55" i="1" s="1"/>
  <c r="AE47" i="1"/>
  <c r="H47" i="1" s="1"/>
  <c r="AE40" i="1"/>
  <c r="H40" i="1" s="1"/>
  <c r="AE32" i="1"/>
  <c r="H32" i="1" s="1"/>
  <c r="AE24" i="1"/>
  <c r="H24" i="1" s="1"/>
  <c r="AE16" i="1"/>
  <c r="H16" i="1" s="1"/>
  <c r="S12" i="1"/>
  <c r="AE104" i="1"/>
  <c r="H104" i="1" s="1"/>
  <c r="AE96" i="1"/>
  <c r="H96" i="1" s="1"/>
  <c r="AE88" i="1"/>
  <c r="H88" i="1" s="1"/>
  <c r="AE80" i="1"/>
  <c r="H80" i="1" s="1"/>
  <c r="AE72" i="1"/>
  <c r="H72" i="1" s="1"/>
  <c r="AE64" i="1"/>
  <c r="H64" i="1" s="1"/>
  <c r="AE56" i="1"/>
  <c r="H56" i="1" s="1"/>
  <c r="AE48" i="1"/>
  <c r="H48" i="1" s="1"/>
  <c r="S14" i="1"/>
  <c r="S43" i="1"/>
  <c r="S27" i="1"/>
  <c r="AE44" i="1"/>
  <c r="H44" i="1" s="1"/>
  <c r="AE108" i="1"/>
  <c r="H108" i="1" s="1"/>
  <c r="AE100" i="1"/>
  <c r="H100" i="1" s="1"/>
  <c r="AE92" i="1"/>
  <c r="H92" i="1" s="1"/>
  <c r="AE84" i="1"/>
  <c r="H84" i="1" s="1"/>
  <c r="AE76" i="1"/>
  <c r="H76" i="1" s="1"/>
  <c r="AE68" i="1"/>
  <c r="H68" i="1" s="1"/>
  <c r="AE60" i="1"/>
  <c r="H60" i="1" s="1"/>
  <c r="AE52" i="1"/>
  <c r="H52" i="1" s="1"/>
  <c r="AE42" i="1"/>
  <c r="H42" i="1" s="1"/>
  <c r="AE34" i="1"/>
  <c r="H34" i="1" s="1"/>
  <c r="AE26" i="1"/>
  <c r="H26" i="1" s="1"/>
  <c r="AE18" i="1"/>
  <c r="H18" i="1" s="1"/>
  <c r="AE10" i="1"/>
  <c r="H10" i="1" s="1"/>
  <c r="AE39" i="1"/>
  <c r="H39" i="1" s="1"/>
  <c r="AE115" i="1"/>
  <c r="H115" i="1" s="1"/>
  <c r="AE107" i="1"/>
  <c r="H107" i="1" s="1"/>
  <c r="AE99" i="1"/>
  <c r="H99" i="1" s="1"/>
  <c r="AE91" i="1"/>
  <c r="H91" i="1" s="1"/>
  <c r="AE83" i="1"/>
  <c r="H83" i="1" s="1"/>
  <c r="AE75" i="1"/>
  <c r="H75" i="1" s="1"/>
  <c r="AE67" i="1"/>
  <c r="H67" i="1" s="1"/>
  <c r="AE59" i="1"/>
  <c r="H59" i="1" s="1"/>
  <c r="AE51" i="1"/>
  <c r="H51" i="1" s="1"/>
  <c r="AE41" i="1"/>
  <c r="H41" i="1" s="1"/>
  <c r="AE33" i="1"/>
  <c r="H33" i="1" s="1"/>
  <c r="AE25" i="1"/>
  <c r="H25" i="1" s="1"/>
  <c r="AE17" i="1"/>
  <c r="H17" i="1" s="1"/>
  <c r="AE43" i="1"/>
  <c r="H43" i="1" s="1"/>
  <c r="AE35" i="1"/>
  <c r="H35" i="1" s="1"/>
  <c r="AE27" i="1"/>
  <c r="H27" i="1" s="1"/>
  <c r="AE19" i="1"/>
  <c r="H19" i="1" s="1"/>
  <c r="AE11" i="1"/>
  <c r="H11" i="1" s="1"/>
  <c r="AE112" i="1"/>
  <c r="H112" i="1" s="1"/>
  <c r="AE114" i="1"/>
  <c r="H114" i="1" s="1"/>
  <c r="AE106" i="1"/>
  <c r="H106" i="1" s="1"/>
  <c r="AE98" i="1"/>
  <c r="H98" i="1" s="1"/>
  <c r="AE90" i="1"/>
  <c r="H90" i="1" s="1"/>
  <c r="AE82" i="1"/>
  <c r="H82" i="1" s="1"/>
  <c r="AE74" i="1"/>
  <c r="H74" i="1" s="1"/>
  <c r="AE66" i="1"/>
  <c r="H66" i="1" s="1"/>
  <c r="AE58" i="1"/>
  <c r="H58" i="1" s="1"/>
  <c r="AE50" i="1"/>
  <c r="H50" i="1" s="1"/>
  <c r="AE113" i="1"/>
  <c r="H113" i="1" s="1"/>
  <c r="AE105" i="1"/>
  <c r="H105" i="1" s="1"/>
  <c r="AE97" i="1"/>
  <c r="H97" i="1" s="1"/>
  <c r="AE89" i="1"/>
  <c r="H89" i="1" s="1"/>
  <c r="AE81" i="1"/>
  <c r="H81" i="1" s="1"/>
  <c r="AE73" i="1"/>
  <c r="H73" i="1" s="1"/>
  <c r="AE65" i="1"/>
  <c r="H65" i="1" s="1"/>
  <c r="AE57" i="1"/>
  <c r="H57" i="1" s="1"/>
  <c r="AE49" i="1"/>
  <c r="H49" i="1" s="1"/>
  <c r="AE31" i="1"/>
  <c r="H31" i="1" s="1"/>
  <c r="AE23" i="1"/>
  <c r="H23" i="1" s="1"/>
  <c r="AE15" i="1"/>
  <c r="H15" i="1" s="1"/>
  <c r="AE38" i="1"/>
  <c r="H38" i="1" s="1"/>
  <c r="AE30" i="1"/>
  <c r="H30" i="1" s="1"/>
  <c r="AE22" i="1"/>
  <c r="H22" i="1" s="1"/>
  <c r="AE14" i="1"/>
  <c r="H14" i="1" s="1"/>
  <c r="F37" i="1" l="1"/>
  <c r="F21" i="1"/>
  <c r="F61" i="1"/>
  <c r="J36" i="22"/>
  <c r="J19" i="22"/>
  <c r="J27" i="22"/>
  <c r="J9" i="22"/>
  <c r="J13" i="22"/>
  <c r="J47" i="22"/>
  <c r="J17" i="22"/>
  <c r="J32" i="22"/>
  <c r="J43" i="22"/>
  <c r="J53" i="22"/>
  <c r="J49" i="22"/>
  <c r="J25" i="22"/>
  <c r="J11" i="22"/>
  <c r="J23" i="22"/>
  <c r="J15" i="22"/>
  <c r="J26" i="22"/>
  <c r="J34" i="22"/>
  <c r="J98" i="22"/>
  <c r="J84" i="22"/>
  <c r="J58" i="22"/>
  <c r="J70" i="22"/>
  <c r="J51" i="22"/>
  <c r="G45" i="1"/>
  <c r="F45" i="1"/>
  <c r="F89" i="1"/>
  <c r="G89" i="1"/>
  <c r="F73" i="1"/>
  <c r="G73" i="1"/>
  <c r="G54" i="1"/>
  <c r="F54" i="1"/>
  <c r="G23" i="1"/>
  <c r="F23" i="1"/>
  <c r="G43" i="1"/>
  <c r="F43" i="1"/>
  <c r="F68" i="1"/>
  <c r="G68" i="1"/>
  <c r="G72" i="1"/>
  <c r="F72" i="1"/>
  <c r="G111" i="1"/>
  <c r="F111" i="1"/>
  <c r="F114" i="1"/>
  <c r="G114" i="1"/>
  <c r="G93" i="1"/>
  <c r="F93" i="1"/>
  <c r="G50" i="1"/>
  <c r="F50" i="1"/>
  <c r="G47" i="1"/>
  <c r="F47" i="1"/>
  <c r="F25" i="1"/>
  <c r="G94" i="1"/>
  <c r="F94" i="1"/>
  <c r="G30" i="1"/>
  <c r="F30" i="1"/>
  <c r="F99" i="1"/>
  <c r="G99" i="1"/>
  <c r="G88" i="1"/>
  <c r="F88" i="1"/>
  <c r="G19" i="1"/>
  <c r="F19" i="1"/>
  <c r="F48" i="1"/>
  <c r="F90" i="1"/>
  <c r="G90" i="1"/>
  <c r="F108" i="1"/>
  <c r="G108" i="1"/>
  <c r="G58" i="1"/>
  <c r="F58" i="1"/>
  <c r="G12" i="1"/>
  <c r="F12" i="1"/>
  <c r="G44" i="1"/>
  <c r="F44" i="1"/>
  <c r="F76" i="1"/>
  <c r="G76" i="1"/>
  <c r="G110" i="1"/>
  <c r="F110" i="1"/>
  <c r="G70" i="1"/>
  <c r="F70" i="1"/>
  <c r="G59" i="1"/>
  <c r="F59" i="1"/>
  <c r="F75" i="1"/>
  <c r="G75" i="1"/>
  <c r="G24" i="1"/>
  <c r="F24" i="1"/>
  <c r="G87" i="1"/>
  <c r="F87" i="1"/>
  <c r="F74" i="1"/>
  <c r="G74" i="1"/>
  <c r="G18" i="1"/>
  <c r="F18" i="1"/>
  <c r="G79" i="1"/>
  <c r="F79" i="1"/>
  <c r="G57" i="1"/>
  <c r="F57" i="1"/>
  <c r="G46" i="1"/>
  <c r="F46" i="1"/>
  <c r="F107" i="1"/>
  <c r="G107" i="1"/>
  <c r="G39" i="1"/>
  <c r="F39" i="1"/>
  <c r="G96" i="1"/>
  <c r="F96" i="1"/>
  <c r="G35" i="1"/>
  <c r="F35" i="1"/>
  <c r="G64" i="1"/>
  <c r="F64" i="1"/>
  <c r="G103" i="1"/>
  <c r="F103" i="1"/>
  <c r="G10" i="1"/>
  <c r="F10" i="1"/>
  <c r="G85" i="1"/>
  <c r="F85" i="1"/>
  <c r="F92" i="1"/>
  <c r="G92" i="1"/>
  <c r="G49" i="1"/>
  <c r="F49" i="1"/>
  <c r="G26" i="1"/>
  <c r="F26" i="1"/>
  <c r="F66" i="1"/>
  <c r="G66" i="1"/>
  <c r="G31" i="1"/>
  <c r="F31" i="1"/>
  <c r="G13" i="1"/>
  <c r="F13" i="1"/>
  <c r="G77" i="1"/>
  <c r="F77" i="1"/>
  <c r="G22" i="1"/>
  <c r="F22" i="1"/>
  <c r="G11" i="1"/>
  <c r="F11" i="1"/>
  <c r="G40" i="1"/>
  <c r="F40" i="1"/>
  <c r="G109" i="1"/>
  <c r="F109" i="1"/>
  <c r="F65" i="1"/>
  <c r="G65" i="1"/>
  <c r="G17" i="1"/>
  <c r="F17" i="1"/>
  <c r="F81" i="1"/>
  <c r="G81" i="1"/>
  <c r="F84" i="1"/>
  <c r="G84" i="1"/>
  <c r="F100" i="1"/>
  <c r="G100" i="1"/>
  <c r="G53" i="1"/>
  <c r="F53" i="1"/>
  <c r="F97" i="1"/>
  <c r="G97" i="1"/>
  <c r="G86" i="1"/>
  <c r="F86" i="1"/>
  <c r="G102" i="1"/>
  <c r="F102" i="1"/>
  <c r="G62" i="1"/>
  <c r="F62" i="1"/>
  <c r="F83" i="1"/>
  <c r="G83" i="1"/>
  <c r="F115" i="1"/>
  <c r="G115" i="1"/>
  <c r="G55" i="1"/>
  <c r="F55" i="1"/>
  <c r="G104" i="1"/>
  <c r="F104" i="1"/>
  <c r="G51" i="1"/>
  <c r="F51" i="1"/>
  <c r="G20" i="1"/>
  <c r="F20" i="1"/>
  <c r="G16" i="1"/>
  <c r="F16" i="1"/>
  <c r="G80" i="1"/>
  <c r="F80" i="1"/>
  <c r="F98" i="1"/>
  <c r="G98" i="1"/>
  <c r="G34" i="1"/>
  <c r="F34" i="1"/>
  <c r="G101" i="1"/>
  <c r="F101" i="1"/>
  <c r="G29" i="1"/>
  <c r="F29" i="1"/>
  <c r="G28" i="1"/>
  <c r="F28" i="1"/>
  <c r="G60" i="1"/>
  <c r="F60" i="1"/>
  <c r="G41" i="1"/>
  <c r="F41" i="1"/>
  <c r="F38" i="1"/>
  <c r="G27" i="1"/>
  <c r="F27" i="1"/>
  <c r="F67" i="1"/>
  <c r="G67" i="1"/>
  <c r="G36" i="1"/>
  <c r="F36" i="1"/>
  <c r="G56" i="1"/>
  <c r="F56" i="1"/>
  <c r="F105" i="1"/>
  <c r="G105" i="1"/>
  <c r="F106" i="1"/>
  <c r="G106" i="1"/>
  <c r="G42" i="1"/>
  <c r="F42" i="1"/>
  <c r="G15" i="1"/>
  <c r="F15" i="1"/>
  <c r="G69" i="1"/>
  <c r="F69" i="1"/>
  <c r="G14" i="1"/>
  <c r="F14" i="1"/>
  <c r="G78" i="1"/>
  <c r="F78" i="1"/>
  <c r="F91" i="1"/>
  <c r="G91" i="1"/>
  <c r="G71" i="1"/>
  <c r="F71" i="1"/>
  <c r="G112" i="1"/>
  <c r="F112" i="1"/>
  <c r="G52" i="1"/>
  <c r="F52" i="1"/>
  <c r="G32" i="1"/>
  <c r="F32" i="1"/>
  <c r="G95" i="1"/>
  <c r="F95" i="1"/>
  <c r="G33" i="1"/>
  <c r="F33" i="1"/>
  <c r="F113" i="1"/>
  <c r="G113" i="1"/>
  <c r="F82" i="1"/>
  <c r="G82" i="1"/>
  <c r="G21" i="1"/>
  <c r="G25" i="1"/>
  <c r="G48" i="1"/>
  <c r="G61" i="1"/>
  <c r="G37" i="1"/>
  <c r="G63" i="1"/>
  <c r="G38" i="1"/>
  <c r="T47" i="1"/>
  <c r="T94" i="1"/>
  <c r="T88" i="1"/>
  <c r="T19" i="1"/>
  <c r="T12" i="1"/>
  <c r="R12" i="1" s="1"/>
  <c r="T31" i="1"/>
  <c r="T13" i="1"/>
  <c r="T77" i="1"/>
  <c r="T22" i="1"/>
  <c r="T29" i="1"/>
  <c r="T28" i="1"/>
  <c r="T60" i="1"/>
  <c r="T36" i="1"/>
  <c r="T15" i="1"/>
  <c r="T71" i="1"/>
  <c r="T112" i="1"/>
  <c r="T32" i="1"/>
  <c r="T11" i="1"/>
  <c r="T40" i="1"/>
  <c r="T109" i="1"/>
  <c r="T65" i="1"/>
  <c r="T17" i="1"/>
  <c r="T81" i="1"/>
  <c r="T84" i="1"/>
  <c r="T100" i="1"/>
  <c r="T53" i="1"/>
  <c r="T97" i="1"/>
  <c r="T86" i="1"/>
  <c r="T102" i="1"/>
  <c r="T62" i="1"/>
  <c r="T83" i="1"/>
  <c r="T115" i="1"/>
  <c r="T55" i="1"/>
  <c r="T104" i="1"/>
  <c r="T51" i="1"/>
  <c r="T20" i="1"/>
  <c r="T16" i="1"/>
  <c r="T80" i="1"/>
  <c r="T98" i="1"/>
  <c r="T34" i="1"/>
  <c r="T101" i="1"/>
  <c r="T63" i="1"/>
  <c r="T41" i="1"/>
  <c r="T38" i="1"/>
  <c r="T27" i="1"/>
  <c r="T67" i="1"/>
  <c r="T56" i="1"/>
  <c r="T105" i="1"/>
  <c r="T106" i="1"/>
  <c r="T42" i="1"/>
  <c r="T69" i="1"/>
  <c r="T14" i="1"/>
  <c r="T78" i="1"/>
  <c r="T91" i="1"/>
  <c r="T52" i="1"/>
  <c r="T95" i="1"/>
  <c r="T33" i="1"/>
  <c r="T113" i="1"/>
  <c r="T82" i="1"/>
  <c r="T45" i="1"/>
  <c r="T89" i="1"/>
  <c r="T73" i="1"/>
  <c r="T54" i="1"/>
  <c r="T23" i="1"/>
  <c r="T43" i="1"/>
  <c r="T68" i="1"/>
  <c r="T72" i="1"/>
  <c r="T111" i="1"/>
  <c r="T114" i="1"/>
  <c r="T93" i="1"/>
  <c r="T50" i="1"/>
  <c r="T21" i="1"/>
  <c r="T25" i="1"/>
  <c r="T30" i="1"/>
  <c r="T99" i="1"/>
  <c r="T48" i="1"/>
  <c r="T90" i="1"/>
  <c r="T108" i="1"/>
  <c r="T58" i="1"/>
  <c r="T61" i="1"/>
  <c r="T44" i="1"/>
  <c r="T76" i="1"/>
  <c r="T110" i="1"/>
  <c r="T70" i="1"/>
  <c r="T59" i="1"/>
  <c r="T75" i="1"/>
  <c r="T24" i="1"/>
  <c r="T87" i="1"/>
  <c r="T74" i="1"/>
  <c r="T18" i="1"/>
  <c r="T79" i="1"/>
  <c r="T37" i="1"/>
  <c r="T57" i="1"/>
  <c r="T46" i="1"/>
  <c r="T107" i="1"/>
  <c r="T39" i="1"/>
  <c r="T96" i="1"/>
  <c r="T35" i="1"/>
  <c r="T64" i="1"/>
  <c r="T103" i="1"/>
  <c r="T10" i="1"/>
  <c r="T85" i="1"/>
  <c r="T92" i="1"/>
  <c r="T49" i="1"/>
  <c r="T26" i="1"/>
  <c r="T66" i="1"/>
  <c r="AG16" i="1"/>
  <c r="AG64" i="1"/>
  <c r="AP108" i="1"/>
  <c r="S10" i="1"/>
  <c r="AG13" i="1"/>
  <c r="S37" i="1"/>
  <c r="S28" i="1"/>
  <c r="AP48" i="1"/>
  <c r="S21" i="1"/>
  <c r="AP10" i="1"/>
  <c r="S13" i="1"/>
  <c r="AP21" i="1"/>
  <c r="AG107" i="1"/>
  <c r="AP30" i="1"/>
  <c r="AP13" i="1"/>
  <c r="AP77" i="1"/>
  <c r="S42" i="1"/>
  <c r="AG48" i="1"/>
  <c r="S15" i="1"/>
  <c r="S29" i="1"/>
  <c r="AP37" i="1"/>
  <c r="AP98" i="1"/>
  <c r="AP107" i="1"/>
  <c r="S16" i="1"/>
  <c r="AG79" i="1"/>
  <c r="AP85" i="1"/>
  <c r="S19" i="1"/>
  <c r="AP38" i="1"/>
  <c r="AP95" i="1"/>
  <c r="AP49" i="1"/>
  <c r="AP91" i="1"/>
  <c r="AP111" i="1"/>
  <c r="AP89" i="1"/>
  <c r="AP87" i="1"/>
  <c r="AP96" i="1"/>
  <c r="S41" i="1"/>
  <c r="AP106" i="1"/>
  <c r="AP115" i="1"/>
  <c r="S17" i="1"/>
  <c r="S38" i="1"/>
  <c r="S34" i="1"/>
  <c r="S39" i="1"/>
  <c r="S40" i="1"/>
  <c r="AP103" i="1"/>
  <c r="AP90" i="1"/>
  <c r="S26" i="1"/>
  <c r="AP99" i="1"/>
  <c r="S31" i="1"/>
  <c r="S32" i="1"/>
  <c r="S25" i="1"/>
  <c r="AP86" i="1"/>
  <c r="AP114" i="1"/>
  <c r="S35" i="1"/>
  <c r="S18" i="1"/>
  <c r="S20" i="1"/>
  <c r="S23" i="1"/>
  <c r="S24" i="1"/>
  <c r="AP94" i="1"/>
  <c r="AP79" i="1"/>
  <c r="AP65" i="1"/>
  <c r="AP113" i="1"/>
  <c r="AP46" i="1"/>
  <c r="AP74" i="1"/>
  <c r="AP15" i="1"/>
  <c r="AP59" i="1"/>
  <c r="AP52" i="1"/>
  <c r="AP102" i="1"/>
  <c r="AP72" i="1"/>
  <c r="AP29" i="1"/>
  <c r="AP57" i="1"/>
  <c r="AP66" i="1"/>
  <c r="AP51" i="1"/>
  <c r="AP32" i="1"/>
  <c r="AP80" i="1"/>
  <c r="AP110" i="1"/>
  <c r="AP88" i="1"/>
  <c r="AP58" i="1"/>
  <c r="AP43" i="1"/>
  <c r="AP75" i="1"/>
  <c r="AP24" i="1"/>
  <c r="AP44" i="1"/>
  <c r="AP84" i="1"/>
  <c r="AP41" i="1"/>
  <c r="AP22" i="1"/>
  <c r="AP50" i="1"/>
  <c r="AP35" i="1"/>
  <c r="AP55" i="1"/>
  <c r="AP36" i="1"/>
  <c r="AP100" i="1"/>
  <c r="AG112" i="1"/>
  <c r="AG91" i="1"/>
  <c r="AG96" i="1"/>
  <c r="AP33" i="1"/>
  <c r="AP69" i="1"/>
  <c r="AP14" i="1"/>
  <c r="AP42" i="1"/>
  <c r="AP78" i="1"/>
  <c r="AP27" i="1"/>
  <c r="AP47" i="1"/>
  <c r="AP83" i="1"/>
  <c r="AP28" i="1"/>
  <c r="AP64" i="1"/>
  <c r="AP76" i="1"/>
  <c r="AP104" i="1"/>
  <c r="AP97" i="1"/>
  <c r="AG99" i="1"/>
  <c r="AP25" i="1"/>
  <c r="AP61" i="1"/>
  <c r="AP34" i="1"/>
  <c r="AP70" i="1"/>
  <c r="AG82" i="1"/>
  <c r="AP93" i="1"/>
  <c r="AP19" i="1"/>
  <c r="AP39" i="1"/>
  <c r="AP67" i="1"/>
  <c r="AP20" i="1"/>
  <c r="AP56" i="1"/>
  <c r="AP112" i="1"/>
  <c r="AP101" i="1"/>
  <c r="AP68" i="1"/>
  <c r="AP63" i="1"/>
  <c r="AP16" i="1"/>
  <c r="AP17" i="1"/>
  <c r="AP53" i="1"/>
  <c r="AP81" i="1"/>
  <c r="AP26" i="1"/>
  <c r="AP62" i="1"/>
  <c r="AP11" i="1"/>
  <c r="AP31" i="1"/>
  <c r="AP92" i="1"/>
  <c r="AP71" i="1"/>
  <c r="AP40" i="1"/>
  <c r="AP45" i="1"/>
  <c r="AP73" i="1"/>
  <c r="AP105" i="1"/>
  <c r="AP18" i="1"/>
  <c r="AP54" i="1"/>
  <c r="AP82" i="1"/>
  <c r="AP23" i="1"/>
  <c r="AP12" i="1"/>
  <c r="AP60" i="1"/>
  <c r="AP109" i="1"/>
  <c r="AG56" i="1"/>
  <c r="AG72" i="1"/>
  <c r="AG32" i="1"/>
  <c r="AG80" i="1"/>
  <c r="AG83" i="1"/>
  <c r="AG54" i="1"/>
  <c r="AG70" i="1"/>
  <c r="AG29" i="1"/>
  <c r="AG45" i="1"/>
  <c r="AG93" i="1"/>
  <c r="AG109" i="1"/>
  <c r="AG111" i="1"/>
  <c r="AG98" i="1"/>
  <c r="AG19" i="1"/>
  <c r="AG47" i="1"/>
  <c r="AG14" i="1"/>
  <c r="AG106" i="1"/>
  <c r="AG27" i="1"/>
  <c r="AG24" i="1"/>
  <c r="AG40" i="1"/>
  <c r="AG88" i="1"/>
  <c r="AG104" i="1"/>
  <c r="AG12" i="1"/>
  <c r="AG28" i="1"/>
  <c r="AG44" i="1"/>
  <c r="AG60" i="1"/>
  <c r="AG76" i="1"/>
  <c r="AG92" i="1"/>
  <c r="AG108" i="1"/>
  <c r="AG59" i="1"/>
  <c r="AG18" i="1"/>
  <c r="AG26" i="1"/>
  <c r="AG42" i="1"/>
  <c r="AG90" i="1"/>
  <c r="AG17" i="1"/>
  <c r="AG33" i="1"/>
  <c r="AG49" i="1"/>
  <c r="AG65" i="1"/>
  <c r="AG113" i="1"/>
  <c r="AG22" i="1"/>
  <c r="AG103" i="1"/>
  <c r="AG73" i="1"/>
  <c r="AG67" i="1"/>
  <c r="AG52" i="1"/>
  <c r="AG50" i="1"/>
  <c r="AG114" i="1"/>
  <c r="AG35" i="1"/>
  <c r="AG39" i="1"/>
  <c r="AG61" i="1"/>
  <c r="AG77" i="1"/>
  <c r="AG36" i="1"/>
  <c r="AG100" i="1"/>
  <c r="AG10" i="1"/>
  <c r="AG30" i="1"/>
  <c r="AG81" i="1"/>
  <c r="AG58" i="1"/>
  <c r="AG71" i="1"/>
  <c r="AG43" i="1"/>
  <c r="AG51" i="1"/>
  <c r="AG86" i="1"/>
  <c r="AG102" i="1"/>
  <c r="AG46" i="1"/>
  <c r="AG62" i="1"/>
  <c r="AG78" i="1"/>
  <c r="AG94" i="1"/>
  <c r="AG110" i="1"/>
  <c r="AG21" i="1"/>
  <c r="AG37" i="1"/>
  <c r="AG53" i="1"/>
  <c r="AG69" i="1"/>
  <c r="AG85" i="1"/>
  <c r="AG101" i="1"/>
  <c r="AG38" i="1"/>
  <c r="AG15" i="1"/>
  <c r="AG89" i="1"/>
  <c r="AG87" i="1"/>
  <c r="AG66" i="1"/>
  <c r="AG55" i="1"/>
  <c r="AG57" i="1"/>
  <c r="AG63" i="1"/>
  <c r="AG23" i="1"/>
  <c r="AG97" i="1"/>
  <c r="AG95" i="1"/>
  <c r="AG74" i="1"/>
  <c r="AG20" i="1"/>
  <c r="AG68" i="1"/>
  <c r="AG84" i="1"/>
  <c r="AG34" i="1"/>
  <c r="AG25" i="1"/>
  <c r="AG41" i="1"/>
  <c r="AG31" i="1"/>
  <c r="AG105" i="1"/>
  <c r="AG75" i="1"/>
  <c r="AG115" i="1"/>
  <c r="AG11" i="1"/>
  <c r="R18" i="1" l="1"/>
  <c r="R42" i="1"/>
  <c r="R13" i="1"/>
  <c r="R25" i="1"/>
  <c r="R34" i="1"/>
  <c r="R21" i="1"/>
  <c r="R32" i="1"/>
  <c r="R31" i="1"/>
  <c r="R28" i="1"/>
  <c r="R43" i="1"/>
  <c r="R39" i="1"/>
  <c r="R17" i="1"/>
  <c r="R23" i="1"/>
  <c r="R36" i="1"/>
  <c r="R26" i="1"/>
  <c r="R19" i="1"/>
  <c r="R20" i="1"/>
  <c r="R30" i="1"/>
  <c r="R29" i="1"/>
  <c r="R40" i="1"/>
  <c r="R15" i="1"/>
  <c r="R22" i="1"/>
  <c r="R27" i="1"/>
  <c r="R10" i="1"/>
  <c r="R14" i="1"/>
  <c r="R11" i="1"/>
  <c r="R24" i="1"/>
  <c r="R37" i="1"/>
  <c r="R35" i="1"/>
  <c r="R38" i="1"/>
  <c r="R41" i="1"/>
  <c r="R16" i="1"/>
  <c r="R33" i="1"/>
  <c r="E5" i="22" l="1"/>
  <c r="C5" i="22"/>
  <c r="C4" i="22" s="1"/>
  <c r="C3" i="22" s="1"/>
  <c r="I6" i="22" l="1"/>
  <c r="J6" i="22" s="1"/>
  <c r="E4" i="22"/>
  <c r="B5" i="22"/>
  <c r="I5" i="22" l="1"/>
  <c r="J5" i="22" s="1"/>
  <c r="E3" i="22"/>
  <c r="B4" i="22"/>
  <c r="B3" i="22" l="1"/>
  <c r="I3" i="22"/>
  <c r="J3" i="22" s="1"/>
  <c r="I4" i="22"/>
  <c r="J4" i="22" s="1"/>
  <c r="M57" i="1" l="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56" i="1"/>
  <c r="P55" i="1" l="1"/>
  <c r="P54" i="1" s="1"/>
  <c r="P53" i="1" s="1"/>
  <c r="P52" i="1" s="1"/>
  <c r="P51" i="1" l="1"/>
  <c r="P50" i="1" l="1"/>
  <c r="P49" i="1" l="1"/>
  <c r="P48" i="1" l="1"/>
  <c r="P47" i="1" l="1"/>
  <c r="P46" i="1" l="1"/>
  <c r="P45" i="1" l="1"/>
  <c r="P44" i="1" l="1"/>
  <c r="P43" i="1" s="1"/>
  <c r="P42" i="1" s="1"/>
  <c r="P41" i="1" s="1"/>
  <c r="P40" i="1" s="1"/>
  <c r="P39" i="1" s="1"/>
  <c r="P38" i="1" s="1"/>
  <c r="P37" i="1" s="1"/>
  <c r="P36" i="1" s="1"/>
  <c r="P35" i="1" s="1"/>
  <c r="P34" i="1" s="1"/>
  <c r="P33" i="1" s="1"/>
  <c r="P32" i="1" s="1"/>
  <c r="P31" i="1" s="1"/>
  <c r="P30" i="1" s="1"/>
  <c r="P29" i="1" s="1"/>
  <c r="P28" i="1" s="1"/>
  <c r="P27" i="1" s="1"/>
  <c r="P26" i="1" s="1"/>
  <c r="P25" i="1" s="1"/>
  <c r="P24" i="1" s="1"/>
  <c r="P23" i="1" s="1"/>
  <c r="P22" i="1" s="1"/>
  <c r="P21" i="1" s="1"/>
  <c r="P20" i="1" s="1"/>
  <c r="P19" i="1" s="1"/>
  <c r="P18" i="1" s="1"/>
  <c r="P17" i="1" s="1"/>
  <c r="P16" i="1" s="1"/>
  <c r="P15" i="1" s="1"/>
  <c r="P14" i="1" s="1"/>
  <c r="P13" i="1" s="1"/>
  <c r="P12" i="1" s="1"/>
  <c r="P11" i="1" s="1"/>
  <c r="P10" i="1" s="1"/>
  <c r="BO45" i="1" l="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44"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56" i="1"/>
  <c r="J55" i="1" l="1"/>
  <c r="J54" i="1" s="1"/>
  <c r="J53" i="1" s="1"/>
  <c r="J52" i="1" s="1"/>
  <c r="J51" i="1" s="1"/>
  <c r="J50" i="1" s="1"/>
  <c r="J49" i="1" s="1"/>
  <c r="J48" i="1" s="1"/>
  <c r="J47" i="1" s="1"/>
  <c r="J46" i="1" s="1"/>
  <c r="J45" i="1" s="1"/>
  <c r="J44" i="1" s="1"/>
  <c r="J43" i="1" s="1"/>
  <c r="U6" i="17"/>
  <c r="V6" i="17"/>
  <c r="U7" i="17"/>
  <c r="V7" i="17"/>
  <c r="U8" i="17"/>
  <c r="V8" i="17"/>
  <c r="U9" i="17"/>
  <c r="V9" i="17"/>
  <c r="U10" i="17"/>
  <c r="V10" i="17"/>
  <c r="U11" i="17"/>
  <c r="V11" i="17"/>
  <c r="U12" i="17"/>
  <c r="V12" i="17"/>
  <c r="U13" i="17"/>
  <c r="V13" i="17"/>
  <c r="U14" i="17"/>
  <c r="V14" i="17"/>
  <c r="U15" i="17"/>
  <c r="V15" i="17"/>
  <c r="U16" i="17"/>
  <c r="V16" i="17"/>
  <c r="U17" i="17"/>
  <c r="V17" i="17"/>
  <c r="U18" i="17"/>
  <c r="V18" i="17"/>
  <c r="U19" i="17"/>
  <c r="V19" i="17"/>
  <c r="U20" i="17"/>
  <c r="V20" i="17"/>
  <c r="U21" i="17"/>
  <c r="V21" i="17"/>
  <c r="U22" i="17"/>
  <c r="V22" i="17"/>
  <c r="U23" i="17"/>
  <c r="V23" i="17"/>
  <c r="U24" i="17"/>
  <c r="V24" i="17"/>
  <c r="U25" i="17"/>
  <c r="V25" i="17"/>
  <c r="U26" i="17"/>
  <c r="V26" i="17"/>
  <c r="U27" i="17"/>
  <c r="V27" i="17"/>
  <c r="U28" i="17"/>
  <c r="V28" i="17"/>
  <c r="U29" i="17"/>
  <c r="V29" i="17"/>
  <c r="U30" i="17"/>
  <c r="V30" i="17"/>
  <c r="U31" i="17"/>
  <c r="V31" i="17"/>
  <c r="U32" i="17"/>
  <c r="V32" i="17"/>
  <c r="U33" i="17"/>
  <c r="V33" i="17"/>
  <c r="U34" i="17"/>
  <c r="V34" i="17"/>
  <c r="U35" i="17"/>
  <c r="V35" i="17"/>
  <c r="U36" i="17"/>
  <c r="V36" i="17"/>
  <c r="U37" i="17"/>
  <c r="V37" i="17"/>
  <c r="U38" i="17"/>
  <c r="V38" i="17"/>
  <c r="U39" i="17"/>
  <c r="V39" i="17"/>
  <c r="U40" i="17"/>
  <c r="V40" i="17"/>
  <c r="U41" i="17"/>
  <c r="V41" i="17"/>
  <c r="U42" i="17"/>
  <c r="V42" i="17"/>
  <c r="U43" i="17"/>
  <c r="V43" i="17"/>
  <c r="U44" i="17"/>
  <c r="V44" i="17"/>
  <c r="U45" i="17"/>
  <c r="V45" i="17"/>
  <c r="U46" i="17"/>
  <c r="V46" i="17"/>
  <c r="U47" i="17"/>
  <c r="V47" i="17"/>
  <c r="U48" i="17"/>
  <c r="V48" i="17"/>
  <c r="U49" i="17"/>
  <c r="V49" i="17"/>
  <c r="U50" i="17"/>
  <c r="V50" i="17"/>
  <c r="U51" i="17"/>
  <c r="V51" i="17"/>
  <c r="U52" i="17"/>
  <c r="V52" i="17"/>
  <c r="U53" i="17"/>
  <c r="V53" i="17"/>
  <c r="U54" i="17"/>
  <c r="V54" i="17"/>
  <c r="U55" i="17"/>
  <c r="V55" i="17"/>
  <c r="U56" i="17"/>
  <c r="V56" i="17"/>
  <c r="U57" i="17"/>
  <c r="V57" i="17"/>
  <c r="U58" i="17"/>
  <c r="V58" i="17"/>
  <c r="U59" i="17"/>
  <c r="V59" i="17"/>
  <c r="U60" i="17"/>
  <c r="V60" i="17"/>
  <c r="U61" i="17"/>
  <c r="V61" i="17"/>
  <c r="U62" i="17"/>
  <c r="V62" i="17"/>
  <c r="U63" i="17"/>
  <c r="V63" i="17"/>
  <c r="U64" i="17"/>
  <c r="V64" i="17"/>
  <c r="U65" i="17"/>
  <c r="V65" i="17"/>
  <c r="U66" i="17"/>
  <c r="V66" i="17"/>
  <c r="U67" i="17"/>
  <c r="V67" i="17"/>
  <c r="U68" i="17"/>
  <c r="V68" i="17"/>
  <c r="U69" i="17"/>
  <c r="V69" i="17"/>
  <c r="U70" i="17"/>
  <c r="V70" i="17"/>
  <c r="U71" i="17"/>
  <c r="V71" i="17"/>
  <c r="U72" i="17"/>
  <c r="V72" i="17"/>
  <c r="U73" i="17"/>
  <c r="V73" i="17"/>
  <c r="U74" i="17"/>
  <c r="V74" i="17"/>
  <c r="U75" i="17"/>
  <c r="V75" i="17"/>
  <c r="U76" i="17"/>
  <c r="V76" i="17"/>
  <c r="V5" i="17"/>
  <c r="U5" i="17"/>
  <c r="M55" i="1" l="1"/>
  <c r="M43" i="1"/>
  <c r="J42" i="1"/>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15" i="17"/>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4" i="1"/>
  <c r="AZ115" i="1"/>
  <c r="AZ44" i="1"/>
  <c r="BC61"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1" i="1"/>
  <c r="BC112" i="1"/>
  <c r="BC113" i="1"/>
  <c r="BC114" i="1"/>
  <c r="BC115" i="1"/>
  <c r="BC60" i="1"/>
  <c r="Q44" i="17" l="1"/>
  <c r="S44" i="17" s="1"/>
  <c r="Q76" i="17"/>
  <c r="Q60" i="17"/>
  <c r="S60" i="17" s="1"/>
  <c r="M42" i="1"/>
  <c r="J41" i="1"/>
  <c r="M54" i="1"/>
  <c r="M53" i="1"/>
  <c r="Q28" i="17"/>
  <c r="S28" i="17" s="1"/>
  <c r="BC62" i="1"/>
  <c r="BD62" i="1" s="1"/>
  <c r="S76" i="17"/>
  <c r="Q39" i="17"/>
  <c r="S39" i="17" s="1"/>
  <c r="Q71" i="17"/>
  <c r="S71" i="17" s="1"/>
  <c r="Q22" i="17"/>
  <c r="S22" i="17" s="1"/>
  <c r="Q61" i="17"/>
  <c r="S61" i="17" s="1"/>
  <c r="Q45" i="17"/>
  <c r="S45" i="17" s="1"/>
  <c r="Q29" i="17"/>
  <c r="S29" i="17" s="1"/>
  <c r="Q23" i="17"/>
  <c r="S23" i="17" s="1"/>
  <c r="Q53" i="17"/>
  <c r="S53" i="17" s="1"/>
  <c r="Q37" i="17"/>
  <c r="S37" i="17" s="1"/>
  <c r="Q21" i="17"/>
  <c r="S21" i="17" s="1"/>
  <c r="Q68" i="17"/>
  <c r="S68" i="17" s="1"/>
  <c r="Q52" i="17"/>
  <c r="S52" i="17" s="1"/>
  <c r="Q36" i="17"/>
  <c r="S36" i="17" s="1"/>
  <c r="Q20" i="17"/>
  <c r="S20" i="17" s="1"/>
  <c r="Q54" i="17"/>
  <c r="S54" i="17" s="1"/>
  <c r="Q63" i="17"/>
  <c r="S63" i="17" s="1"/>
  <c r="Q47" i="17"/>
  <c r="S47" i="17" s="1"/>
  <c r="Q31" i="17"/>
  <c r="S31" i="17" s="1"/>
  <c r="Q15" i="17"/>
  <c r="S15" i="17" s="1"/>
  <c r="Q11" i="17"/>
  <c r="Q55" i="17"/>
  <c r="S55" i="17" s="1"/>
  <c r="Q38" i="17"/>
  <c r="S38" i="17" s="1"/>
  <c r="Q69" i="17"/>
  <c r="S69" i="17" s="1"/>
  <c r="Q62" i="17"/>
  <c r="S62" i="17" s="1"/>
  <c r="Q46" i="17"/>
  <c r="S46" i="17" s="1"/>
  <c r="Q30" i="17"/>
  <c r="S30" i="17" s="1"/>
  <c r="Q10" i="17"/>
  <c r="Q72" i="17"/>
  <c r="S72" i="17" s="1"/>
  <c r="Q64" i="17"/>
  <c r="S64" i="17" s="1"/>
  <c r="Q56" i="17"/>
  <c r="S56" i="17" s="1"/>
  <c r="Q48" i="17"/>
  <c r="S48" i="17" s="1"/>
  <c r="Q40" i="17"/>
  <c r="S40" i="17" s="1"/>
  <c r="Q32" i="17"/>
  <c r="S32" i="17" s="1"/>
  <c r="Q24" i="17"/>
  <c r="S24" i="17" s="1"/>
  <c r="Q16" i="17"/>
  <c r="S16" i="17" s="1"/>
  <c r="I14" i="17"/>
  <c r="Q12" i="17"/>
  <c r="Q9" i="17"/>
  <c r="Q8" i="17"/>
  <c r="Q75" i="17"/>
  <c r="S75" i="17" s="1"/>
  <c r="Q67" i="17"/>
  <c r="S67" i="17" s="1"/>
  <c r="Q59" i="17"/>
  <c r="S59" i="17" s="1"/>
  <c r="Q51" i="17"/>
  <c r="S51" i="17" s="1"/>
  <c r="Q43" i="17"/>
  <c r="S43" i="17" s="1"/>
  <c r="Q35" i="17"/>
  <c r="S35" i="17" s="1"/>
  <c r="Q27" i="17"/>
  <c r="S27" i="17" s="1"/>
  <c r="Q19" i="17"/>
  <c r="S19" i="17" s="1"/>
  <c r="Q7" i="17"/>
  <c r="Q74" i="17"/>
  <c r="S74" i="17" s="1"/>
  <c r="Q66" i="17"/>
  <c r="S66" i="17" s="1"/>
  <c r="Q58" i="17"/>
  <c r="S58" i="17" s="1"/>
  <c r="Q50" i="17"/>
  <c r="S50" i="17" s="1"/>
  <c r="Q42" i="17"/>
  <c r="S42" i="17" s="1"/>
  <c r="Q34" i="17"/>
  <c r="S34" i="17" s="1"/>
  <c r="Q26" i="17"/>
  <c r="S26" i="17" s="1"/>
  <c r="Q18" i="17"/>
  <c r="S18" i="17" s="1"/>
  <c r="Q14" i="17"/>
  <c r="Q6" i="17"/>
  <c r="Q70" i="17"/>
  <c r="S70" i="17" s="1"/>
  <c r="Q73" i="17"/>
  <c r="S73" i="17" s="1"/>
  <c r="Q65" i="17"/>
  <c r="S65" i="17" s="1"/>
  <c r="Q57" i="17"/>
  <c r="S57" i="17" s="1"/>
  <c r="Q49" i="17"/>
  <c r="S49" i="17" s="1"/>
  <c r="Q41" i="17"/>
  <c r="S41" i="17" s="1"/>
  <c r="Q33" i="17"/>
  <c r="S33" i="17" s="1"/>
  <c r="Q25" i="17"/>
  <c r="S25" i="17" s="1"/>
  <c r="Q17" i="17"/>
  <c r="S17" i="17" s="1"/>
  <c r="Q13" i="17"/>
  <c r="Q5" i="17"/>
  <c r="BD60" i="1"/>
  <c r="BD61"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M41" i="1" l="1"/>
  <c r="J40" i="1"/>
  <c r="M52" i="1"/>
  <c r="R14" i="17"/>
  <c r="S14" i="17" s="1"/>
  <c r="I13" i="17"/>
  <c r="BB112" i="1"/>
  <c r="J39" i="1" l="1"/>
  <c r="M40" i="1"/>
  <c r="M51" i="1"/>
  <c r="I12" i="17"/>
  <c r="R13" i="17"/>
  <c r="S13" i="17" s="1"/>
  <c r="BB107" i="1"/>
  <c r="M39" i="1" l="1"/>
  <c r="J38" i="1"/>
  <c r="M50" i="1"/>
  <c r="R12" i="17"/>
  <c r="S12" i="17" s="1"/>
  <c r="I11" i="17"/>
  <c r="BB111" i="1"/>
  <c r="BB108" i="1"/>
  <c r="BF94" i="1"/>
  <c r="BF105" i="1"/>
  <c r="BF93" i="1"/>
  <c r="BF104" i="1"/>
  <c r="BF95" i="1"/>
  <c r="BF72" i="1"/>
  <c r="BF80" i="1"/>
  <c r="BF91" i="1"/>
  <c r="BF67" i="1"/>
  <c r="BF90" i="1"/>
  <c r="BF64" i="1"/>
  <c r="BF103" i="1"/>
  <c r="BF110" i="1"/>
  <c r="BH110" i="1" s="1"/>
  <c r="BF62" i="1"/>
  <c r="BF61" i="1"/>
  <c r="BF97" i="1"/>
  <c r="BF85" i="1"/>
  <c r="BF69" i="1"/>
  <c r="BF89" i="1"/>
  <c r="BB110" i="1"/>
  <c r="M38" i="1" l="1"/>
  <c r="J37" i="1"/>
  <c r="M49" i="1"/>
  <c r="I10" i="17"/>
  <c r="R11" i="17"/>
  <c r="S11" i="17" s="1"/>
  <c r="BF81" i="1"/>
  <c r="BB113" i="1"/>
  <c r="BF74" i="1"/>
  <c r="BB106" i="1"/>
  <c r="BF96" i="1"/>
  <c r="BF86" i="1"/>
  <c r="BF66" i="1"/>
  <c r="BG110" i="1"/>
  <c r="BF108" i="1"/>
  <c r="BG108" i="1" s="1"/>
  <c r="BF83" i="1"/>
  <c r="BF79" i="1"/>
  <c r="BF109" i="1"/>
  <c r="BB109" i="1"/>
  <c r="BF77" i="1"/>
  <c r="BF76" i="1"/>
  <c r="BF107" i="1"/>
  <c r="BG107" i="1" s="1"/>
  <c r="BB105" i="1"/>
  <c r="BG105" i="1" s="1"/>
  <c r="BF65" i="1"/>
  <c r="BF84" i="1"/>
  <c r="BF92" i="1"/>
  <c r="BF111" i="1"/>
  <c r="BF71" i="1"/>
  <c r="BF87" i="1"/>
  <c r="BF88" i="1"/>
  <c r="BF113" i="1"/>
  <c r="BH113" i="1" s="1"/>
  <c r="BF112" i="1"/>
  <c r="BF99" i="1"/>
  <c r="BF100" i="1"/>
  <c r="BF68" i="1"/>
  <c r="BF101" i="1"/>
  <c r="BF98" i="1"/>
  <c r="BF70" i="1"/>
  <c r="BF102" i="1"/>
  <c r="BF60" i="1"/>
  <c r="BF63" i="1"/>
  <c r="BF75" i="1"/>
  <c r="BF82" i="1"/>
  <c r="BF73" i="1"/>
  <c r="BF106" i="1"/>
  <c r="BF78" i="1"/>
  <c r="BG112" i="1" l="1"/>
  <c r="BH112" i="1"/>
  <c r="BG111" i="1"/>
  <c r="BH111" i="1"/>
  <c r="M37" i="1"/>
  <c r="J36" i="1"/>
  <c r="M48" i="1"/>
  <c r="BG106" i="1"/>
  <c r="I9" i="17"/>
  <c r="R10" i="17"/>
  <c r="S10" i="17" s="1"/>
  <c r="BG113" i="1"/>
  <c r="BF114" i="1"/>
  <c r="BH114" i="1" s="1"/>
  <c r="BG109" i="1"/>
  <c r="BF115" i="1"/>
  <c r="BH115" i="1" s="1"/>
  <c r="M36" i="1" l="1"/>
  <c r="J35" i="1"/>
  <c r="M47" i="1"/>
  <c r="I8" i="17"/>
  <c r="R9" i="17"/>
  <c r="S9" i="17" s="1"/>
  <c r="BB104" i="1"/>
  <c r="BG104" i="1" s="1"/>
  <c r="BB103" i="1"/>
  <c r="BG103" i="1" s="1"/>
  <c r="M35" i="1" l="1"/>
  <c r="J34" i="1"/>
  <c r="M46" i="1"/>
  <c r="I7" i="17"/>
  <c r="R8" i="17"/>
  <c r="S8" i="17" s="1"/>
  <c r="BB102" i="1"/>
  <c r="BG102" i="1" s="1"/>
  <c r="BB101" i="1"/>
  <c r="BG101" i="1" s="1"/>
  <c r="M34" i="1" l="1"/>
  <c r="J33" i="1"/>
  <c r="M44" i="1"/>
  <c r="M121" i="1" s="1"/>
  <c r="M45" i="1"/>
  <c r="I6" i="17"/>
  <c r="R7" i="17"/>
  <c r="S7" i="17" s="1"/>
  <c r="BB100" i="1"/>
  <c r="BG100" i="1" s="1"/>
  <c r="M33" i="1" l="1"/>
  <c r="J32" i="1"/>
  <c r="I5" i="17"/>
  <c r="R5" i="17" s="1"/>
  <c r="S5" i="17" s="1"/>
  <c r="R6" i="17"/>
  <c r="S6" i="17" s="1"/>
  <c r="BB99" i="1"/>
  <c r="BG99" i="1" s="1"/>
  <c r="M32" i="1" l="1"/>
  <c r="J31" i="1"/>
  <c r="BB98" i="1"/>
  <c r="BG98" i="1" s="1"/>
  <c r="M31" i="1" l="1"/>
  <c r="J30" i="1"/>
  <c r="BB97" i="1"/>
  <c r="BG97" i="1" s="1"/>
  <c r="M30" i="1" l="1"/>
  <c r="J29" i="1"/>
  <c r="BB96" i="1"/>
  <c r="BG96" i="1" s="1"/>
  <c r="M29" i="1" l="1"/>
  <c r="J28" i="1"/>
  <c r="BB95" i="1"/>
  <c r="BG95" i="1" s="1"/>
  <c r="M28" i="1" l="1"/>
  <c r="J27" i="1"/>
  <c r="BB94" i="1"/>
  <c r="BG94" i="1" s="1"/>
  <c r="M27" i="1" l="1"/>
  <c r="J26" i="1"/>
  <c r="BB93" i="1"/>
  <c r="BG93" i="1" s="1"/>
  <c r="M26" i="1" l="1"/>
  <c r="J25" i="1"/>
  <c r="BB92" i="1"/>
  <c r="BG92" i="1" s="1"/>
  <c r="M25" i="1" l="1"/>
  <c r="J24" i="1"/>
  <c r="BB91" i="1"/>
  <c r="BG91" i="1" s="1"/>
  <c r="M24" i="1" l="1"/>
  <c r="J23" i="1"/>
  <c r="BB90" i="1"/>
  <c r="BG90" i="1" s="1"/>
  <c r="M23" i="1" l="1"/>
  <c r="J22" i="1"/>
  <c r="BB89" i="1"/>
  <c r="BG89" i="1" s="1"/>
  <c r="M22" i="1" l="1"/>
  <c r="J21" i="1"/>
  <c r="BB88" i="1"/>
  <c r="BG88" i="1" s="1"/>
  <c r="M21" i="1" l="1"/>
  <c r="J20" i="1"/>
  <c r="BB87" i="1"/>
  <c r="BG87" i="1" s="1"/>
  <c r="M20" i="1" l="1"/>
  <c r="J19" i="1"/>
  <c r="BB86" i="1"/>
  <c r="BG86" i="1" s="1"/>
  <c r="M19" i="1" l="1"/>
  <c r="J18" i="1"/>
  <c r="BB85" i="1"/>
  <c r="BG85" i="1" s="1"/>
  <c r="M18" i="1" l="1"/>
  <c r="J17" i="1"/>
  <c r="BB84" i="1"/>
  <c r="BG84" i="1" s="1"/>
  <c r="M17" i="1" l="1"/>
  <c r="J16" i="1"/>
  <c r="BB83" i="1"/>
  <c r="BG83" i="1" s="1"/>
  <c r="M16" i="1" l="1"/>
  <c r="J15" i="1"/>
  <c r="BB82" i="1"/>
  <c r="BG82" i="1" s="1"/>
  <c r="M15" i="1" l="1"/>
  <c r="J14" i="1"/>
  <c r="BB81" i="1"/>
  <c r="BG81" i="1" s="1"/>
  <c r="M14" i="1" l="1"/>
  <c r="J13" i="1"/>
  <c r="BB80" i="1"/>
  <c r="BG80" i="1" s="1"/>
  <c r="M13" i="1" l="1"/>
  <c r="J12" i="1"/>
  <c r="BB79" i="1"/>
  <c r="BG79" i="1" s="1"/>
  <c r="M12" i="1" l="1"/>
  <c r="J11" i="1"/>
  <c r="BB78" i="1"/>
  <c r="BG78" i="1" s="1"/>
  <c r="M11" i="1" l="1"/>
  <c r="J10" i="1"/>
  <c r="M10" i="1" s="1"/>
  <c r="BB77" i="1"/>
  <c r="BG77" i="1" s="1"/>
  <c r="BB76" i="1" l="1"/>
  <c r="BG76" i="1" s="1"/>
  <c r="BB75" i="1" l="1"/>
  <c r="BG75" i="1" s="1"/>
  <c r="BB74" i="1" l="1"/>
  <c r="BG74" i="1" s="1"/>
  <c r="BB73" i="1" l="1"/>
  <c r="BG73" i="1" s="1"/>
  <c r="BB72" i="1" l="1"/>
  <c r="BG72" i="1" s="1"/>
  <c r="BB58" i="1"/>
  <c r="BB71" i="1" l="1"/>
  <c r="BG71" i="1" s="1"/>
  <c r="BB57" i="1"/>
  <c r="BB70" i="1" l="1"/>
  <c r="BG70" i="1" s="1"/>
  <c r="BB56" i="1"/>
  <c r="BB69" i="1" l="1"/>
  <c r="BG69" i="1" s="1"/>
  <c r="BB55" i="1"/>
  <c r="BB68" i="1" l="1"/>
  <c r="BG68" i="1" s="1"/>
  <c r="BB54" i="1"/>
  <c r="BB67" i="1" l="1"/>
  <c r="BG67" i="1" s="1"/>
  <c r="BB53" i="1"/>
  <c r="BB66" i="1" l="1"/>
  <c r="BG66" i="1" s="1"/>
  <c r="BB52" i="1"/>
  <c r="BB65" i="1" l="1"/>
  <c r="BG65" i="1" s="1"/>
  <c r="BB51" i="1"/>
  <c r="BB64" i="1" l="1"/>
  <c r="BG64" i="1" s="1"/>
  <c r="BB50" i="1"/>
  <c r="BB63" i="1" l="1"/>
  <c r="BG63" i="1" s="1"/>
  <c r="BB49" i="1"/>
  <c r="BB62" i="1" l="1"/>
  <c r="BG62" i="1" s="1"/>
  <c r="BB48" i="1"/>
  <c r="BB61" i="1" l="1"/>
  <c r="BG61" i="1" s="1"/>
  <c r="BB47" i="1"/>
  <c r="BB60" i="1" l="1"/>
  <c r="BG60" i="1" s="1"/>
  <c r="BB46" i="1"/>
  <c r="BB59" i="1" l="1"/>
  <c r="BB45" i="1"/>
  <c r="BB44" i="1" l="1"/>
  <c r="BB114" i="1" l="1"/>
  <c r="BG114" i="1" s="1"/>
  <c r="BB115" i="1"/>
  <c r="BG115" i="1" s="1"/>
  <c r="AY114" i="1" l="1"/>
  <c r="AY115" i="1"/>
  <c r="AY44" i="1" l="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1" i="1"/>
  <c r="AY112" i="1"/>
  <c r="AY113" i="1"/>
  <c r="N57" i="1" l="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I56" i="1"/>
  <c r="I57" i="1"/>
  <c r="I58" i="1"/>
  <c r="I59" i="1"/>
  <c r="I60" i="1"/>
  <c r="I61" i="1"/>
  <c r="C56" i="1"/>
  <c r="C57" i="1"/>
  <c r="C58" i="1"/>
  <c r="C59" i="1"/>
  <c r="L56"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R65" i="13"/>
  <c r="K64" i="13"/>
  <c r="F64" i="13"/>
  <c r="F63" i="13"/>
  <c r="R62" i="13"/>
  <c r="K62" i="13"/>
  <c r="F62" i="13"/>
  <c r="F61" i="13"/>
  <c r="K60" i="13"/>
  <c r="F60" i="13"/>
  <c r="K59" i="13"/>
  <c r="F59" i="13"/>
  <c r="R58" i="13"/>
  <c r="F58" i="13"/>
  <c r="F57" i="13"/>
  <c r="K56" i="13"/>
  <c r="F56" i="13"/>
  <c r="K55" i="13"/>
  <c r="F55" i="13"/>
  <c r="R54" i="13"/>
  <c r="F54" i="13"/>
  <c r="K53" i="13"/>
  <c r="F53" i="13"/>
  <c r="K52" i="13"/>
  <c r="F52" i="13"/>
  <c r="F51" i="13"/>
  <c r="F50" i="13"/>
  <c r="K49" i="13"/>
  <c r="F49" i="13"/>
  <c r="K48" i="13"/>
  <c r="F48" i="13"/>
  <c r="K47" i="13"/>
  <c r="F47" i="13"/>
  <c r="R46" i="13"/>
  <c r="F46" i="13"/>
  <c r="K45" i="13"/>
  <c r="F45" i="13"/>
  <c r="K44" i="13"/>
  <c r="F44" i="13"/>
  <c r="F43" i="13"/>
  <c r="F42" i="13"/>
  <c r="K41" i="13"/>
  <c r="F41" i="13"/>
  <c r="K40" i="13"/>
  <c r="F40" i="13"/>
  <c r="K39" i="13"/>
  <c r="F39" i="13"/>
  <c r="R38" i="13"/>
  <c r="F38" i="13"/>
  <c r="K37" i="13"/>
  <c r="F37" i="13"/>
  <c r="K36" i="13"/>
  <c r="F36" i="13"/>
  <c r="R35" i="13"/>
  <c r="F35" i="13"/>
  <c r="F34" i="13"/>
  <c r="K33" i="13"/>
  <c r="F33" i="13"/>
  <c r="K32" i="13"/>
  <c r="F32" i="13"/>
  <c r="K31" i="13"/>
  <c r="F31" i="13"/>
  <c r="R30" i="13"/>
  <c r="F30" i="13"/>
  <c r="K29" i="13"/>
  <c r="F29" i="13"/>
  <c r="K28" i="13"/>
  <c r="F28" i="13"/>
  <c r="R27" i="13"/>
  <c r="F27" i="13"/>
  <c r="F26" i="13"/>
  <c r="K25" i="13"/>
  <c r="F25" i="13"/>
  <c r="K24" i="13"/>
  <c r="F24" i="13"/>
  <c r="K23" i="13"/>
  <c r="F23" i="13"/>
  <c r="R22" i="13"/>
  <c r="F22" i="13"/>
  <c r="K21" i="13"/>
  <c r="F21" i="13"/>
  <c r="K20" i="13"/>
  <c r="F20" i="13"/>
  <c r="R19" i="13"/>
  <c r="F19" i="13"/>
  <c r="F18" i="13"/>
  <c r="K17" i="13"/>
  <c r="F17" i="13"/>
  <c r="K16" i="13"/>
  <c r="F16" i="13"/>
  <c r="K15" i="13"/>
  <c r="F15" i="13"/>
  <c r="R14" i="13"/>
  <c r="F14" i="13"/>
  <c r="K13" i="13"/>
  <c r="F13" i="13"/>
  <c r="K12" i="13"/>
  <c r="F12" i="13"/>
  <c r="R11" i="13"/>
  <c r="F11" i="13"/>
  <c r="R9" i="13"/>
  <c r="H10" i="13"/>
  <c r="F10" i="13" s="1"/>
  <c r="G10" i="13"/>
  <c r="F9" i="13"/>
  <c r="R8" i="13"/>
  <c r="K8" i="13"/>
  <c r="R7" i="13"/>
  <c r="H8" i="13"/>
  <c r="F8" i="13" s="1"/>
  <c r="G8" i="13"/>
  <c r="F7" i="13"/>
  <c r="K14" i="13" l="1"/>
  <c r="S102" i="1"/>
  <c r="S94" i="1"/>
  <c r="S86" i="1"/>
  <c r="S78" i="1"/>
  <c r="S70" i="1"/>
  <c r="S62" i="1"/>
  <c r="S54" i="1"/>
  <c r="S46" i="1"/>
  <c r="R10" i="13"/>
  <c r="R18" i="13"/>
  <c r="R26" i="13"/>
  <c r="R34" i="13"/>
  <c r="R42" i="13"/>
  <c r="R50" i="13"/>
  <c r="K38" i="13"/>
  <c r="I38" i="13" s="1"/>
  <c r="D38" i="13" s="1"/>
  <c r="BK87" i="1" s="1"/>
  <c r="BJ87" i="1" s="1"/>
  <c r="K11" i="13"/>
  <c r="R15" i="13"/>
  <c r="K19" i="13"/>
  <c r="E19" i="13" s="1"/>
  <c r="R23" i="13"/>
  <c r="K27" i="13"/>
  <c r="R31" i="13"/>
  <c r="K35" i="13"/>
  <c r="I35" i="13" s="1"/>
  <c r="D35" i="13" s="1"/>
  <c r="K43" i="13"/>
  <c r="I43" i="13" s="1"/>
  <c r="D43" i="13" s="1"/>
  <c r="BK92" i="1" s="1"/>
  <c r="BJ92" i="1" s="1"/>
  <c r="K51" i="13"/>
  <c r="K22" i="13"/>
  <c r="K30" i="13"/>
  <c r="K46" i="13"/>
  <c r="K9" i="13"/>
  <c r="K58" i="13"/>
  <c r="E58" i="13" s="1"/>
  <c r="K65" i="13"/>
  <c r="K54" i="13"/>
  <c r="I54" i="13" s="1"/>
  <c r="D54" i="13" s="1"/>
  <c r="BK103" i="1" s="1"/>
  <c r="BJ103" i="1" s="1"/>
  <c r="K7" i="13"/>
  <c r="K10" i="13"/>
  <c r="K18" i="13"/>
  <c r="K26" i="13"/>
  <c r="K34" i="13"/>
  <c r="K42" i="13"/>
  <c r="K50" i="13"/>
  <c r="K63" i="13"/>
  <c r="E63" i="13" s="1"/>
  <c r="S104" i="1"/>
  <c r="S96" i="1"/>
  <c r="S88" i="1"/>
  <c r="S80" i="1"/>
  <c r="S72" i="1"/>
  <c r="S64" i="1"/>
  <c r="S56" i="1"/>
  <c r="S103" i="1"/>
  <c r="S95" i="1"/>
  <c r="S87" i="1"/>
  <c r="S79" i="1"/>
  <c r="S71" i="1"/>
  <c r="S63" i="1"/>
  <c r="S55" i="1"/>
  <c r="S47" i="1"/>
  <c r="S99" i="1"/>
  <c r="S91" i="1"/>
  <c r="S83" i="1"/>
  <c r="S75" i="1"/>
  <c r="S67" i="1"/>
  <c r="S59" i="1"/>
  <c r="S51" i="1"/>
  <c r="S98" i="1"/>
  <c r="S90" i="1"/>
  <c r="S82" i="1"/>
  <c r="S74" i="1"/>
  <c r="S66" i="1"/>
  <c r="S58" i="1"/>
  <c r="S50" i="1"/>
  <c r="S105" i="1"/>
  <c r="S97" i="1"/>
  <c r="S89" i="1"/>
  <c r="S81" i="1"/>
  <c r="S73" i="1"/>
  <c r="S65" i="1"/>
  <c r="S57" i="1"/>
  <c r="S49" i="1"/>
  <c r="S48" i="1"/>
  <c r="S101" i="1"/>
  <c r="S93" i="1"/>
  <c r="S85" i="1"/>
  <c r="S77" i="1"/>
  <c r="S69" i="1"/>
  <c r="S61" i="1"/>
  <c r="S53" i="1"/>
  <c r="S45" i="1"/>
  <c r="S44" i="1"/>
  <c r="S100" i="1"/>
  <c r="S92" i="1"/>
  <c r="S84" i="1"/>
  <c r="S76" i="1"/>
  <c r="S68" i="1"/>
  <c r="S60" i="1"/>
  <c r="S52" i="1"/>
  <c r="I13" i="13"/>
  <c r="D13" i="13" s="1"/>
  <c r="BK62" i="1" s="1"/>
  <c r="BJ62" i="1" s="1"/>
  <c r="I21" i="13"/>
  <c r="D21" i="13" s="1"/>
  <c r="BK70" i="1" s="1"/>
  <c r="BJ70" i="1" s="1"/>
  <c r="I29" i="13"/>
  <c r="D29" i="13" s="1"/>
  <c r="BK78" i="1" s="1"/>
  <c r="BJ78" i="1" s="1"/>
  <c r="I37" i="13"/>
  <c r="D37" i="13" s="1"/>
  <c r="BK86" i="1" s="1"/>
  <c r="BJ86" i="1" s="1"/>
  <c r="R39" i="13"/>
  <c r="I41" i="13"/>
  <c r="D41" i="13" s="1"/>
  <c r="BK90" i="1" s="1"/>
  <c r="BJ90" i="1" s="1"/>
  <c r="R43" i="13"/>
  <c r="I45" i="13"/>
  <c r="D45" i="13" s="1"/>
  <c r="BK94" i="1" s="1"/>
  <c r="BJ94" i="1" s="1"/>
  <c r="R47" i="13"/>
  <c r="I49" i="13"/>
  <c r="D49" i="13" s="1"/>
  <c r="BK98" i="1" s="1"/>
  <c r="BJ98" i="1" s="1"/>
  <c r="R51" i="13"/>
  <c r="I53" i="13"/>
  <c r="D53" i="13" s="1"/>
  <c r="BK102" i="1" s="1"/>
  <c r="BJ102" i="1" s="1"/>
  <c r="R55" i="13"/>
  <c r="R59" i="13"/>
  <c r="I61" i="13"/>
  <c r="D61" i="13" s="1"/>
  <c r="BK110" i="1" s="1"/>
  <c r="BJ110" i="1" s="1"/>
  <c r="R63" i="13"/>
  <c r="E27" i="13"/>
  <c r="B49" i="13"/>
  <c r="R12" i="13"/>
  <c r="I14" i="13"/>
  <c r="D14" i="13" s="1"/>
  <c r="BK63" i="1" s="1"/>
  <c r="BJ63" i="1" s="1"/>
  <c r="R16" i="13"/>
  <c r="R20" i="13"/>
  <c r="I22" i="13"/>
  <c r="D22" i="13" s="1"/>
  <c r="BK71" i="1" s="1"/>
  <c r="BJ71" i="1" s="1"/>
  <c r="R24" i="13"/>
  <c r="R28" i="13"/>
  <c r="I30" i="13"/>
  <c r="D30" i="13" s="1"/>
  <c r="BK79" i="1" s="1"/>
  <c r="BJ79" i="1" s="1"/>
  <c r="R32" i="13"/>
  <c r="R36" i="13"/>
  <c r="R40" i="13"/>
  <c r="I42" i="13"/>
  <c r="D42" i="13" s="1"/>
  <c r="BK91" i="1" s="1"/>
  <c r="BJ91" i="1" s="1"/>
  <c r="R44" i="13"/>
  <c r="I46" i="13"/>
  <c r="D46" i="13" s="1"/>
  <c r="BK95" i="1" s="1"/>
  <c r="BJ95" i="1" s="1"/>
  <c r="R48" i="13"/>
  <c r="I50" i="13"/>
  <c r="D50" i="13" s="1"/>
  <c r="BK99" i="1" s="1"/>
  <c r="BJ99" i="1" s="1"/>
  <c r="R52" i="13"/>
  <c r="R56" i="13"/>
  <c r="I58" i="13"/>
  <c r="D58" i="13" s="1"/>
  <c r="BK107" i="1" s="1"/>
  <c r="BJ107" i="1" s="1"/>
  <c r="R60" i="13"/>
  <c r="I62" i="13"/>
  <c r="D62" i="13" s="1"/>
  <c r="BK111" i="1" s="1"/>
  <c r="BJ111" i="1" s="1"/>
  <c r="R64" i="13"/>
  <c r="E41" i="13"/>
  <c r="E14" i="13"/>
  <c r="E22" i="13"/>
  <c r="E30" i="13"/>
  <c r="B46" i="13"/>
  <c r="E54" i="13"/>
  <c r="E62" i="13"/>
  <c r="E53" i="13"/>
  <c r="R13" i="13"/>
  <c r="R17" i="13"/>
  <c r="R21" i="13"/>
  <c r="R25" i="13"/>
  <c r="R29" i="13"/>
  <c r="R33" i="13"/>
  <c r="R37" i="13"/>
  <c r="I39" i="13"/>
  <c r="D39" i="13" s="1"/>
  <c r="BK88" i="1" s="1"/>
  <c r="BJ88" i="1" s="1"/>
  <c r="R41" i="13"/>
  <c r="R45" i="13"/>
  <c r="I47" i="13"/>
  <c r="D47" i="13" s="1"/>
  <c r="BK96" i="1" s="1"/>
  <c r="BJ96" i="1" s="1"/>
  <c r="R49" i="13"/>
  <c r="I51" i="13"/>
  <c r="D51" i="13" s="1"/>
  <c r="BK100" i="1" s="1"/>
  <c r="BJ100" i="1" s="1"/>
  <c r="R53" i="13"/>
  <c r="I55" i="13"/>
  <c r="D55" i="13" s="1"/>
  <c r="BK104" i="1" s="1"/>
  <c r="BJ104" i="1" s="1"/>
  <c r="R57" i="13"/>
  <c r="I59" i="13"/>
  <c r="D59" i="13" s="1"/>
  <c r="BK108" i="1" s="1"/>
  <c r="BJ108" i="1" s="1"/>
  <c r="R61" i="13"/>
  <c r="I63" i="13"/>
  <c r="D63" i="13" s="1"/>
  <c r="BK112" i="1" s="1"/>
  <c r="BJ112" i="1" s="1"/>
  <c r="E11" i="13"/>
  <c r="E35" i="13"/>
  <c r="B39" i="13"/>
  <c r="E47" i="13"/>
  <c r="E51" i="13"/>
  <c r="B55" i="13"/>
  <c r="E59" i="13"/>
  <c r="I40" i="13"/>
  <c r="D40" i="13" s="1"/>
  <c r="BK89" i="1" s="1"/>
  <c r="BJ89" i="1" s="1"/>
  <c r="I44" i="13"/>
  <c r="D44" i="13" s="1"/>
  <c r="BK93" i="1" s="1"/>
  <c r="BJ93" i="1" s="1"/>
  <c r="I48" i="13"/>
  <c r="D48" i="13" s="1"/>
  <c r="BK97" i="1" s="1"/>
  <c r="BJ97" i="1" s="1"/>
  <c r="I52" i="13"/>
  <c r="D52" i="13" s="1"/>
  <c r="BK101" i="1" s="1"/>
  <c r="BJ101" i="1" s="1"/>
  <c r="I56" i="13"/>
  <c r="D56" i="13" s="1"/>
  <c r="BK105" i="1" s="1"/>
  <c r="BJ105" i="1" s="1"/>
  <c r="I60" i="13"/>
  <c r="D60" i="13" s="1"/>
  <c r="BK109" i="1" s="1"/>
  <c r="BJ109" i="1" s="1"/>
  <c r="I64" i="13"/>
  <c r="D64" i="13" s="1"/>
  <c r="BK113" i="1" s="1"/>
  <c r="BJ113" i="1" s="1"/>
  <c r="E40" i="13"/>
  <c r="E52" i="13"/>
  <c r="B56" i="13"/>
  <c r="K57" i="13"/>
  <c r="E60" i="13"/>
  <c r="K61" i="13"/>
  <c r="E64" i="13"/>
  <c r="I7" i="13"/>
  <c r="D7" i="13" s="1"/>
  <c r="BK56" i="1" s="1"/>
  <c r="BJ56" i="1" s="1"/>
  <c r="I8" i="13"/>
  <c r="D8" i="13" s="1"/>
  <c r="BK57" i="1" s="1"/>
  <c r="BJ57" i="1" s="1"/>
  <c r="I17" i="13"/>
  <c r="D17" i="13" s="1"/>
  <c r="BK66" i="1" s="1"/>
  <c r="BJ66" i="1" s="1"/>
  <c r="I25" i="13"/>
  <c r="D25" i="13" s="1"/>
  <c r="BK74" i="1" s="1"/>
  <c r="BJ74" i="1" s="1"/>
  <c r="I33" i="13"/>
  <c r="D33" i="13" s="1"/>
  <c r="BK82" i="1" s="1"/>
  <c r="BJ82" i="1" s="1"/>
  <c r="I12" i="13"/>
  <c r="D12" i="13" s="1"/>
  <c r="BK61" i="1" s="1"/>
  <c r="BJ61" i="1" s="1"/>
  <c r="I20" i="13"/>
  <c r="D20" i="13" s="1"/>
  <c r="BK69" i="1" s="1"/>
  <c r="BJ69" i="1" s="1"/>
  <c r="I28" i="13"/>
  <c r="D28" i="13" s="1"/>
  <c r="BK77" i="1" s="1"/>
  <c r="BJ77" i="1" s="1"/>
  <c r="I36" i="13"/>
  <c r="D36" i="13" s="1"/>
  <c r="BK85" i="1" s="1"/>
  <c r="BJ85" i="1" s="1"/>
  <c r="E39" i="13"/>
  <c r="B62" i="13"/>
  <c r="B14" i="13"/>
  <c r="I15" i="13"/>
  <c r="D15" i="13" s="1"/>
  <c r="BK64" i="1" s="1"/>
  <c r="BJ64" i="1" s="1"/>
  <c r="I23" i="13"/>
  <c r="D23" i="13" s="1"/>
  <c r="BK72" i="1" s="1"/>
  <c r="BJ72" i="1" s="1"/>
  <c r="B30" i="13"/>
  <c r="I31" i="13"/>
  <c r="D31" i="13" s="1"/>
  <c r="BK80" i="1" s="1"/>
  <c r="BJ80" i="1" s="1"/>
  <c r="E46" i="13"/>
  <c r="I9" i="13"/>
  <c r="D9" i="13" s="1"/>
  <c r="BK58" i="1" s="1"/>
  <c r="BJ58" i="1" s="1"/>
  <c r="I10" i="13"/>
  <c r="D10" i="13" s="1"/>
  <c r="BK59" i="1" s="1"/>
  <c r="BJ59" i="1" s="1"/>
  <c r="I18" i="13"/>
  <c r="D18" i="13" s="1"/>
  <c r="BK67" i="1" s="1"/>
  <c r="BJ67" i="1" s="1"/>
  <c r="I26" i="13"/>
  <c r="D26" i="13" s="1"/>
  <c r="BK75" i="1" s="1"/>
  <c r="BJ75" i="1" s="1"/>
  <c r="I34" i="13"/>
  <c r="D34" i="13" s="1"/>
  <c r="BK83" i="1" s="1"/>
  <c r="BJ83" i="1" s="1"/>
  <c r="B40" i="13"/>
  <c r="E44" i="13"/>
  <c r="B44" i="13"/>
  <c r="E48" i="13"/>
  <c r="E56" i="13"/>
  <c r="E42" i="13"/>
  <c r="E50" i="13"/>
  <c r="I16" i="13"/>
  <c r="D16" i="13" s="1"/>
  <c r="BK65" i="1" s="1"/>
  <c r="BJ65" i="1" s="1"/>
  <c r="I24" i="13"/>
  <c r="D24" i="13" s="1"/>
  <c r="BK73" i="1" s="1"/>
  <c r="BJ73" i="1" s="1"/>
  <c r="I32" i="13"/>
  <c r="D32" i="13" s="1"/>
  <c r="BK81" i="1" s="1"/>
  <c r="BJ81" i="1" s="1"/>
  <c r="E45" i="13"/>
  <c r="I11" i="13"/>
  <c r="D11" i="13" s="1"/>
  <c r="I19" i="13"/>
  <c r="D19" i="13" s="1"/>
  <c r="I27" i="13"/>
  <c r="D27" i="13" s="1"/>
  <c r="BK76" i="1" s="1"/>
  <c r="BJ76" i="1" s="1"/>
  <c r="B52" i="13" l="1"/>
  <c r="B50" i="13"/>
  <c r="E43" i="13"/>
  <c r="E55" i="13"/>
  <c r="E38" i="13"/>
  <c r="I57" i="13"/>
  <c r="D57" i="13" s="1"/>
  <c r="BK106" i="1" s="1"/>
  <c r="BJ106" i="1" s="1"/>
  <c r="E49" i="13"/>
  <c r="B61" i="13"/>
  <c r="E61" i="13"/>
  <c r="E57" i="13"/>
  <c r="B57" i="13"/>
  <c r="B58" i="13"/>
  <c r="B35" i="13"/>
  <c r="BK84" i="1"/>
  <c r="BJ84" i="1" s="1"/>
  <c r="B51" i="13"/>
  <c r="R44" i="1"/>
  <c r="B41" i="13"/>
  <c r="B19" i="13"/>
  <c r="BK68" i="1"/>
  <c r="BJ68" i="1" s="1"/>
  <c r="B64" i="13"/>
  <c r="B48" i="13"/>
  <c r="B63" i="13"/>
  <c r="B47" i="13"/>
  <c r="B45" i="13"/>
  <c r="B53" i="13"/>
  <c r="B22" i="13"/>
  <c r="B27" i="13"/>
  <c r="B11" i="13"/>
  <c r="BK60" i="1"/>
  <c r="BJ60" i="1" s="1"/>
  <c r="B42" i="13"/>
  <c r="B60" i="13"/>
  <c r="B38" i="13"/>
  <c r="B59" i="13"/>
  <c r="B54" i="13"/>
  <c r="E24" i="13"/>
  <c r="B24" i="13"/>
  <c r="E13" i="13"/>
  <c r="B13" i="13"/>
  <c r="E9" i="13"/>
  <c r="C10" i="13"/>
  <c r="B9" i="13"/>
  <c r="E31" i="13"/>
  <c r="B31" i="13"/>
  <c r="E28" i="13"/>
  <c r="B28" i="13"/>
  <c r="E33" i="13"/>
  <c r="B33" i="13"/>
  <c r="E16" i="13"/>
  <c r="B16" i="13"/>
  <c r="E37" i="13"/>
  <c r="B37" i="13"/>
  <c r="E23" i="13"/>
  <c r="B23" i="13"/>
  <c r="E7" i="13"/>
  <c r="C8" i="13"/>
  <c r="B7" i="13"/>
  <c r="E20" i="13"/>
  <c r="B20" i="13"/>
  <c r="E29" i="13"/>
  <c r="B29" i="13"/>
  <c r="E15" i="13"/>
  <c r="B15" i="13"/>
  <c r="E25" i="13"/>
  <c r="B25" i="13"/>
  <c r="E34" i="13"/>
  <c r="B34" i="13"/>
  <c r="E36" i="13"/>
  <c r="B36" i="13"/>
  <c r="E32" i="13"/>
  <c r="B32" i="13"/>
  <c r="E21" i="13"/>
  <c r="B21" i="13"/>
  <c r="E26" i="13"/>
  <c r="B26" i="13"/>
  <c r="E12" i="13"/>
  <c r="B12" i="13"/>
  <c r="E18" i="13"/>
  <c r="B18" i="13"/>
  <c r="E17" i="13"/>
  <c r="B17" i="13"/>
  <c r="B43" i="13" l="1"/>
  <c r="E8" i="13"/>
  <c r="B8" i="13"/>
  <c r="E10" i="13"/>
  <c r="B10" i="13"/>
  <c r="R92" i="1" l="1"/>
  <c r="R60" i="1"/>
  <c r="R68" i="1"/>
  <c r="R100" i="1"/>
  <c r="R45" i="1"/>
  <c r="R46" i="1"/>
  <c r="R53" i="1"/>
  <c r="R62" i="1"/>
  <c r="R69" i="1"/>
  <c r="R70" i="1"/>
  <c r="R85" i="1"/>
  <c r="R86" i="1"/>
  <c r="R101" i="1"/>
  <c r="R102" i="1"/>
  <c r="R47" i="1"/>
  <c r="R48" i="1"/>
  <c r="R49" i="1"/>
  <c r="R52" i="1"/>
  <c r="R54" i="1"/>
  <c r="R55" i="1"/>
  <c r="R59" i="1"/>
  <c r="R61" i="1"/>
  <c r="R63" i="1"/>
  <c r="R64" i="1"/>
  <c r="R65" i="1"/>
  <c r="R71" i="1"/>
  <c r="R72" i="1"/>
  <c r="R73" i="1"/>
  <c r="R74" i="1"/>
  <c r="R75" i="1"/>
  <c r="R76" i="1"/>
  <c r="R77" i="1"/>
  <c r="R78" i="1"/>
  <c r="R79" i="1"/>
  <c r="R84" i="1"/>
  <c r="R87" i="1"/>
  <c r="R90" i="1"/>
  <c r="R93" i="1"/>
  <c r="R94" i="1"/>
  <c r="R95" i="1"/>
  <c r="R97" i="1"/>
  <c r="R98" i="1"/>
  <c r="R103" i="1"/>
  <c r="R104" i="1"/>
  <c r="AB81" i="12"/>
  <c r="AD80" i="12"/>
  <c r="AC80" i="12"/>
  <c r="AB80" i="12"/>
  <c r="AC79" i="12"/>
  <c r="AB79" i="12"/>
  <c r="AD78" i="12"/>
  <c r="AB78" i="12"/>
  <c r="AB77" i="12"/>
  <c r="AD76" i="12"/>
  <c r="AC76" i="12"/>
  <c r="AB76" i="12"/>
  <c r="AD75" i="12"/>
  <c r="AC75" i="12"/>
  <c r="AB75" i="12"/>
  <c r="AB74" i="12"/>
  <c r="AD73" i="12"/>
  <c r="AC73" i="12"/>
  <c r="AB73" i="12"/>
  <c r="AD72" i="12"/>
  <c r="AC72" i="12"/>
  <c r="AB72" i="12"/>
  <c r="AB71" i="12"/>
  <c r="AD70" i="12"/>
  <c r="AB70" i="12"/>
  <c r="AB69" i="12"/>
  <c r="AD68" i="12"/>
  <c r="AC68" i="12"/>
  <c r="AB68" i="12"/>
  <c r="AD67" i="12"/>
  <c r="AC67" i="12"/>
  <c r="AB67" i="12"/>
  <c r="AB66" i="12"/>
  <c r="AD65" i="12"/>
  <c r="AC65" i="12"/>
  <c r="AB65" i="12"/>
  <c r="AD64" i="12"/>
  <c r="AC64" i="12"/>
  <c r="AB64" i="12"/>
  <c r="AC63" i="12"/>
  <c r="AB63" i="12"/>
  <c r="AD62" i="12"/>
  <c r="AB62" i="12"/>
  <c r="AB61" i="12"/>
  <c r="AD60" i="12"/>
  <c r="AC60" i="12"/>
  <c r="AB60" i="12"/>
  <c r="AD59" i="12"/>
  <c r="AC59" i="12"/>
  <c r="AB59" i="12"/>
  <c r="AD58" i="12"/>
  <c r="AC58" i="12"/>
  <c r="AD57" i="12"/>
  <c r="AC57" i="12"/>
  <c r="AD56" i="12"/>
  <c r="AC56" i="12"/>
  <c r="AD55" i="12"/>
  <c r="AC55" i="12"/>
  <c r="AB55" i="12"/>
  <c r="AD54" i="12"/>
  <c r="AC54" i="12"/>
  <c r="AD53" i="12"/>
  <c r="AC53" i="12"/>
  <c r="AD52" i="12"/>
  <c r="AC52" i="12"/>
  <c r="AD51" i="12"/>
  <c r="AC51" i="12"/>
  <c r="AB51" i="12"/>
  <c r="AD50" i="12"/>
  <c r="AC50" i="12"/>
  <c r="AD49" i="12"/>
  <c r="AC49" i="12"/>
  <c r="AD48" i="12"/>
  <c r="AC48" i="12"/>
  <c r="AD47" i="12"/>
  <c r="AC47" i="12"/>
  <c r="AB47" i="12"/>
  <c r="AD46" i="12"/>
  <c r="AC46" i="12"/>
  <c r="AD45" i="12"/>
  <c r="AC45" i="12"/>
  <c r="AD44" i="12"/>
  <c r="AC44" i="12"/>
  <c r="AD43" i="12"/>
  <c r="AC43" i="12"/>
  <c r="AB43" i="12"/>
  <c r="AD42" i="12"/>
  <c r="AC42" i="12"/>
  <c r="AD41" i="12"/>
  <c r="AC41" i="12"/>
  <c r="AD40" i="12"/>
  <c r="AC40" i="12"/>
  <c r="AD39" i="12"/>
  <c r="AC39" i="12"/>
  <c r="AB39" i="12"/>
  <c r="AD38" i="12"/>
  <c r="AC38" i="12"/>
  <c r="AD37" i="12"/>
  <c r="AC37" i="12"/>
  <c r="AD36" i="12"/>
  <c r="AC36" i="12"/>
  <c r="AD35" i="12"/>
  <c r="AC35" i="12"/>
  <c r="AB35" i="12"/>
  <c r="AD34" i="12"/>
  <c r="AC34" i="12"/>
  <c r="AD33" i="12"/>
  <c r="AC33" i="12"/>
  <c r="AD32" i="12"/>
  <c r="AC32" i="12"/>
  <c r="AD31" i="12"/>
  <c r="AC31" i="12"/>
  <c r="AB31" i="12"/>
  <c r="AD30" i="12"/>
  <c r="AC30" i="12"/>
  <c r="AD29" i="12"/>
  <c r="AC29" i="12"/>
  <c r="AD28" i="12"/>
  <c r="AC28" i="12"/>
  <c r="AD27" i="12"/>
  <c r="AC27" i="12"/>
  <c r="AB27" i="12"/>
  <c r="AD26" i="12"/>
  <c r="AC26" i="12"/>
  <c r="AD25" i="12"/>
  <c r="AC25" i="12"/>
  <c r="AD24" i="12"/>
  <c r="AC24" i="12"/>
  <c r="AD23" i="12"/>
  <c r="AC23" i="12"/>
  <c r="AB23" i="12"/>
  <c r="AD22" i="12"/>
  <c r="AC22" i="12"/>
  <c r="AD21" i="12"/>
  <c r="AC21" i="12"/>
  <c r="AD20" i="12"/>
  <c r="AC20" i="12"/>
  <c r="AD19" i="12"/>
  <c r="AC19" i="12"/>
  <c r="AB19" i="12"/>
  <c r="AD18" i="12"/>
  <c r="AC18" i="12"/>
  <c r="AD17" i="12"/>
  <c r="AC17" i="12"/>
  <c r="AD16" i="12"/>
  <c r="AC16" i="12"/>
  <c r="AD15" i="12"/>
  <c r="AC15" i="12"/>
  <c r="AB15" i="12"/>
  <c r="AD14" i="12"/>
  <c r="AC14" i="12"/>
  <c r="AD13" i="12"/>
  <c r="AC13" i="12"/>
  <c r="AD12" i="12"/>
  <c r="AC12" i="12"/>
  <c r="AD11" i="12"/>
  <c r="AC11" i="12"/>
  <c r="AB11" i="12"/>
  <c r="AD10" i="12"/>
  <c r="AC10" i="12"/>
  <c r="AD115" i="11"/>
  <c r="AC115" i="11"/>
  <c r="AB115" i="11"/>
  <c r="AB114" i="11"/>
  <c r="AB82" i="11"/>
  <c r="AB74" i="1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56" i="1"/>
  <c r="R116" i="9"/>
  <c r="P116" i="9"/>
  <c r="M116" i="9"/>
  <c r="Q115" i="9"/>
  <c r="N115" i="9"/>
  <c r="Q114" i="9"/>
  <c r="P114" i="9"/>
  <c r="O114" i="9"/>
  <c r="N114" i="9"/>
  <c r="Q113" i="9"/>
  <c r="L112" i="9"/>
  <c r="M112" i="9"/>
  <c r="R111" i="9"/>
  <c r="Q111" i="9"/>
  <c r="P111" i="9"/>
  <c r="N111" i="9"/>
  <c r="L111" i="9"/>
  <c r="M110" i="9"/>
  <c r="L110" i="9"/>
  <c r="O110" i="9"/>
  <c r="O109" i="9"/>
  <c r="P109" i="9"/>
  <c r="N109" i="9"/>
  <c r="L109" i="9"/>
  <c r="Q108" i="9"/>
  <c r="O108" i="9"/>
  <c r="N108" i="9"/>
  <c r="L108" i="9"/>
  <c r="R107" i="9"/>
  <c r="N107" i="9"/>
  <c r="R106" i="9"/>
  <c r="Q106" i="9"/>
  <c r="P106" i="9"/>
  <c r="P105" i="9"/>
  <c r="R105" i="9"/>
  <c r="N105" i="9"/>
  <c r="R104" i="9"/>
  <c r="Q104" i="9"/>
  <c r="L104" i="9"/>
  <c r="M104" i="9"/>
  <c r="R103" i="9"/>
  <c r="N103" i="9"/>
  <c r="Q103" i="9"/>
  <c r="P103" i="9"/>
  <c r="Q102" i="9"/>
  <c r="P102" i="9"/>
  <c r="N102" i="9"/>
  <c r="N101" i="9"/>
  <c r="L101" i="9"/>
  <c r="P100" i="9"/>
  <c r="N100" i="9"/>
  <c r="L100" i="9"/>
  <c r="N99" i="9"/>
  <c r="R98" i="9"/>
  <c r="Q98" i="9"/>
  <c r="N98" i="9"/>
  <c r="Q97" i="9"/>
  <c r="R97" i="9"/>
  <c r="R96" i="9"/>
  <c r="Q96" i="9"/>
  <c r="N95" i="9"/>
  <c r="M95" i="9"/>
  <c r="L95" i="9"/>
  <c r="O95" i="9"/>
  <c r="P95" i="9"/>
  <c r="R94" i="9"/>
  <c r="P94" i="9"/>
  <c r="N94" i="9"/>
  <c r="L94" i="9"/>
  <c r="O93" i="9"/>
  <c r="N93" i="9"/>
  <c r="N92" i="9"/>
  <c r="R91" i="9"/>
  <c r="Q91" i="9"/>
  <c r="N91" i="9"/>
  <c r="R89" i="9"/>
  <c r="Q89" i="9"/>
  <c r="R88" i="9"/>
  <c r="Q88" i="9"/>
  <c r="M88" i="9"/>
  <c r="N87" i="9"/>
  <c r="M87" i="9"/>
  <c r="L87" i="9"/>
  <c r="O87" i="9"/>
  <c r="N86" i="9"/>
  <c r="Q86" i="9"/>
  <c r="M86" i="9"/>
  <c r="Q85" i="9"/>
  <c r="N85" i="9"/>
  <c r="L85" i="9"/>
  <c r="P84" i="9"/>
  <c r="O84" i="9"/>
  <c r="Q84" i="9"/>
  <c r="N84" i="9"/>
  <c r="L84" i="9"/>
  <c r="R83" i="9"/>
  <c r="Q83" i="9"/>
  <c r="P82" i="9"/>
  <c r="R82" i="9"/>
  <c r="Q82" i="9"/>
  <c r="R81" i="9"/>
  <c r="N81" i="9"/>
  <c r="M80" i="9"/>
  <c r="R80" i="9"/>
  <c r="Q80" i="9"/>
  <c r="M79" i="9"/>
  <c r="Q79" i="9"/>
  <c r="N78" i="9"/>
  <c r="O78" i="9"/>
  <c r="P78" i="9"/>
  <c r="O77" i="9"/>
  <c r="R77" i="9"/>
  <c r="P77" i="9"/>
  <c r="N77" i="9"/>
  <c r="L77" i="9"/>
  <c r="Q76" i="9"/>
  <c r="N75" i="9"/>
  <c r="R74" i="9"/>
  <c r="Q73" i="9"/>
  <c r="S72" i="9"/>
  <c r="N71" i="9"/>
  <c r="N70" i="9"/>
  <c r="R70" i="9"/>
  <c r="Q70" i="9"/>
  <c r="N69" i="9"/>
  <c r="M69" i="9"/>
  <c r="R69" i="9"/>
  <c r="Q69" i="9"/>
  <c r="R68" i="9"/>
  <c r="Q68" i="9"/>
  <c r="O68" i="9"/>
  <c r="N68" i="9"/>
  <c r="P67" i="9"/>
  <c r="N67" i="9"/>
  <c r="P66" i="9"/>
  <c r="N66" i="9"/>
  <c r="R65" i="9"/>
  <c r="Q65" i="9"/>
  <c r="M64" i="9"/>
  <c r="R64" i="9"/>
  <c r="P64" i="9"/>
  <c r="N63" i="9"/>
  <c r="R63" i="9"/>
  <c r="Q63" i="9"/>
  <c r="P63" i="9"/>
  <c r="O62" i="9"/>
  <c r="N62" i="9"/>
  <c r="O61" i="9"/>
  <c r="N61" i="9"/>
  <c r="P61" i="9"/>
  <c r="Q60" i="9"/>
  <c r="S95" i="9"/>
  <c r="S94" i="9"/>
  <c r="S73" i="9"/>
  <c r="S71" i="9"/>
  <c r="S64" i="9"/>
  <c r="S63" i="9"/>
  <c r="R59" i="9"/>
  <c r="P59" i="9"/>
  <c r="L59" i="9"/>
  <c r="P58" i="9"/>
  <c r="O56" i="9"/>
  <c r="N56" i="9"/>
  <c r="Q56" i="9"/>
  <c r="L55" i="9"/>
  <c r="N55" i="9"/>
  <c r="Q54" i="9"/>
  <c r="R54" i="9"/>
  <c r="P54" i="9"/>
  <c r="N51" i="1"/>
  <c r="R53" i="9"/>
  <c r="R52" i="9"/>
  <c r="M52" i="9"/>
  <c r="N51" i="9"/>
  <c r="O51" i="9"/>
  <c r="M51" i="9"/>
  <c r="R50" i="9"/>
  <c r="Q50" i="9"/>
  <c r="L50" i="9"/>
  <c r="O49" i="9"/>
  <c r="N49" i="9"/>
  <c r="R49" i="9"/>
  <c r="P49" i="9"/>
  <c r="R47" i="9"/>
  <c r="N47" i="9"/>
  <c r="L47" i="9"/>
  <c r="N46" i="9"/>
  <c r="M46" i="9"/>
  <c r="L46" i="9"/>
  <c r="P44" i="9"/>
  <c r="N43" i="9"/>
  <c r="M43" i="9"/>
  <c r="L43" i="9"/>
  <c r="R43" i="9"/>
  <c r="M42" i="9"/>
  <c r="R42" i="9"/>
  <c r="R41" i="9"/>
  <c r="Q41" i="9"/>
  <c r="L40" i="9"/>
  <c r="Q40" i="9"/>
  <c r="M40" i="9"/>
  <c r="L39" i="9"/>
  <c r="P38" i="9"/>
  <c r="N38" i="9"/>
  <c r="R38" i="9"/>
  <c r="M38" i="9"/>
  <c r="N37" i="9"/>
  <c r="O37" i="9"/>
  <c r="R36" i="9"/>
  <c r="R35" i="9"/>
  <c r="N35" i="9"/>
  <c r="M35" i="9"/>
  <c r="M34" i="9"/>
  <c r="Q34" i="9"/>
  <c r="R33" i="9"/>
  <c r="Q33" i="9"/>
  <c r="P33" i="9"/>
  <c r="Q32" i="9"/>
  <c r="M32" i="9"/>
  <c r="N31" i="9"/>
  <c r="Q31" i="9"/>
  <c r="Q30" i="9"/>
  <c r="O30" i="9"/>
  <c r="R29" i="9"/>
  <c r="P29" i="9"/>
  <c r="M29" i="9"/>
  <c r="Q28" i="9"/>
  <c r="N28" i="9"/>
  <c r="M27" i="9"/>
  <c r="Q26" i="9"/>
  <c r="O26" i="9"/>
  <c r="R25" i="9"/>
  <c r="P25" i="9"/>
  <c r="R24" i="9"/>
  <c r="O23" i="9"/>
  <c r="N23" i="9"/>
  <c r="M22" i="9"/>
  <c r="R21" i="9"/>
  <c r="N21" i="9"/>
  <c r="M21" i="9"/>
  <c r="N20" i="9"/>
  <c r="M20" i="9"/>
  <c r="L19" i="9"/>
  <c r="Q19" i="9"/>
  <c r="M19" i="9"/>
  <c r="M18" i="9"/>
  <c r="L18" i="9"/>
  <c r="R18" i="9"/>
  <c r="Q17" i="9"/>
  <c r="M17" i="9"/>
  <c r="P16" i="9"/>
  <c r="N16" i="9"/>
  <c r="N15" i="9"/>
  <c r="O15" i="9"/>
  <c r="P15" i="9"/>
  <c r="L14" i="9"/>
  <c r="Q14" i="9"/>
  <c r="O14" i="9"/>
  <c r="M14" i="9"/>
  <c r="R13" i="9"/>
  <c r="Q13" i="9"/>
  <c r="P13" i="9"/>
  <c r="P12" i="9"/>
  <c r="M12" i="9"/>
  <c r="R11" i="9"/>
  <c r="P10" i="9"/>
  <c r="K58" i="5"/>
  <c r="N58" i="5" l="1"/>
  <c r="N57" i="5" s="1"/>
  <c r="N56" i="5" s="1"/>
  <c r="N55" i="5" s="1"/>
  <c r="N54" i="5" s="1"/>
  <c r="N53" i="5" s="1"/>
  <c r="N52" i="5" s="1"/>
  <c r="N51" i="5" s="1"/>
  <c r="N50" i="5" s="1"/>
  <c r="N49" i="5" s="1"/>
  <c r="N48" i="5" s="1"/>
  <c r="N47" i="5" s="1"/>
  <c r="N46" i="5" s="1"/>
  <c r="N45" i="5" s="1"/>
  <c r="N44" i="5" s="1"/>
  <c r="N43" i="5" s="1"/>
  <c r="N42" i="5" s="1"/>
  <c r="N41" i="5" s="1"/>
  <c r="N40" i="5" s="1"/>
  <c r="N39" i="5" s="1"/>
  <c r="N38" i="5" s="1"/>
  <c r="N37" i="5" s="1"/>
  <c r="N36" i="5" s="1"/>
  <c r="N35" i="5" s="1"/>
  <c r="N34" i="5" s="1"/>
  <c r="N33" i="5" s="1"/>
  <c r="N32" i="5" s="1"/>
  <c r="N31" i="5" s="1"/>
  <c r="N30" i="5" s="1"/>
  <c r="N29" i="5" s="1"/>
  <c r="N28" i="5" s="1"/>
  <c r="N27" i="5" s="1"/>
  <c r="N26" i="5" s="1"/>
  <c r="N25" i="5" s="1"/>
  <c r="N24" i="5" s="1"/>
  <c r="N23" i="5" s="1"/>
  <c r="N22" i="5" s="1"/>
  <c r="N21" i="5" s="1"/>
  <c r="N20" i="5" s="1"/>
  <c r="N19" i="5" s="1"/>
  <c r="N18" i="5" s="1"/>
  <c r="N17" i="5" s="1"/>
  <c r="N16" i="5" s="1"/>
  <c r="N15" i="5" s="1"/>
  <c r="N14" i="5" s="1"/>
  <c r="N13" i="5" s="1"/>
  <c r="N12" i="5" s="1"/>
  <c r="N11" i="5" s="1"/>
  <c r="N10" i="5" s="1"/>
  <c r="Q10" i="9"/>
  <c r="Q16" i="9"/>
  <c r="P27" i="9"/>
  <c r="L27" i="9"/>
  <c r="M37" i="9"/>
  <c r="L37" i="9"/>
  <c r="M49" i="9"/>
  <c r="L49" i="9"/>
  <c r="N60" i="9"/>
  <c r="M61" i="9"/>
  <c r="L61" i="9"/>
  <c r="P69" i="9"/>
  <c r="O69" i="9"/>
  <c r="P73" i="9"/>
  <c r="R10" i="9"/>
  <c r="O10" i="9"/>
  <c r="R16" i="9"/>
  <c r="O16" i="9"/>
  <c r="R20" i="9"/>
  <c r="O20" i="9"/>
  <c r="L48" i="9"/>
  <c r="M48" i="9"/>
  <c r="P53" i="9"/>
  <c r="N50" i="1"/>
  <c r="P60" i="9"/>
  <c r="L60" i="9"/>
  <c r="O60" i="9"/>
  <c r="P74" i="9"/>
  <c r="P83" i="9"/>
  <c r="AD11" i="11"/>
  <c r="AD16" i="11"/>
  <c r="AD19" i="11"/>
  <c r="AD24" i="11"/>
  <c r="M23" i="9"/>
  <c r="L23" i="9"/>
  <c r="P41" i="9"/>
  <c r="O41" i="9"/>
  <c r="N49" i="1"/>
  <c r="P52" i="9"/>
  <c r="O52" i="9"/>
  <c r="R73" i="9"/>
  <c r="P90" i="9"/>
  <c r="P24" i="9"/>
  <c r="O24" i="9"/>
  <c r="L31" i="9"/>
  <c r="M31" i="9"/>
  <c r="Q38" i="9"/>
  <c r="R57" i="9"/>
  <c r="L71" i="9"/>
  <c r="M71" i="9"/>
  <c r="L93" i="9"/>
  <c r="M93" i="9"/>
  <c r="M30" i="9"/>
  <c r="L30" i="9"/>
  <c r="N34" i="9"/>
  <c r="L34" i="9"/>
  <c r="O80" i="9"/>
  <c r="L80" i="9"/>
  <c r="R99" i="9"/>
  <c r="O99" i="9"/>
  <c r="M103" i="9"/>
  <c r="L103" i="9"/>
  <c r="M15" i="9"/>
  <c r="L15" i="9"/>
  <c r="O22" i="9"/>
  <c r="L22" i="9"/>
  <c r="P32" i="9"/>
  <c r="O32" i="9"/>
  <c r="M72" i="9"/>
  <c r="L72" i="9"/>
  <c r="O76" i="9"/>
  <c r="P76" i="9"/>
  <c r="O88" i="9"/>
  <c r="K57" i="5"/>
  <c r="K56" i="5" s="1"/>
  <c r="K55" i="5" s="1"/>
  <c r="K54" i="5" s="1"/>
  <c r="K53" i="5" s="1"/>
  <c r="K52" i="5" s="1"/>
  <c r="K51" i="5" s="1"/>
  <c r="K50" i="5" s="1"/>
  <c r="K49" i="5" s="1"/>
  <c r="K48" i="5" s="1"/>
  <c r="K47" i="5" s="1"/>
  <c r="K46" i="5" s="1"/>
  <c r="K45" i="5" s="1"/>
  <c r="K44" i="5" s="1"/>
  <c r="K43" i="5" s="1"/>
  <c r="K42" i="5" s="1"/>
  <c r="K41" i="5" s="1"/>
  <c r="K40" i="5" s="1"/>
  <c r="K39" i="5" s="1"/>
  <c r="K38" i="5" s="1"/>
  <c r="K37" i="5" s="1"/>
  <c r="K36" i="5" s="1"/>
  <c r="K35" i="5" s="1"/>
  <c r="K34" i="5" s="1"/>
  <c r="K33" i="5" s="1"/>
  <c r="K32" i="5" s="1"/>
  <c r="K31" i="5" s="1"/>
  <c r="K30" i="5" s="1"/>
  <c r="K29" i="5" s="1"/>
  <c r="K28" i="5" s="1"/>
  <c r="K27" i="5" s="1"/>
  <c r="K26" i="5" s="1"/>
  <c r="K25" i="5" s="1"/>
  <c r="K24" i="5" s="1"/>
  <c r="K23" i="5" s="1"/>
  <c r="K22" i="5" s="1"/>
  <c r="K21" i="5" s="1"/>
  <c r="K20" i="5" s="1"/>
  <c r="K19" i="5" s="1"/>
  <c r="K18" i="5" s="1"/>
  <c r="K17" i="5" s="1"/>
  <c r="K16" i="5" s="1"/>
  <c r="K15" i="5" s="1"/>
  <c r="K14" i="5" s="1"/>
  <c r="K13" i="5" s="1"/>
  <c r="K12" i="5" s="1"/>
  <c r="K11" i="5" s="1"/>
  <c r="K10" i="5" s="1"/>
  <c r="L58" i="5"/>
  <c r="L57" i="5" s="1"/>
  <c r="L56" i="5" s="1"/>
  <c r="L55" i="5" s="1"/>
  <c r="L54" i="5" s="1"/>
  <c r="L53" i="5" s="1"/>
  <c r="L52" i="5" s="1"/>
  <c r="L51" i="5" s="1"/>
  <c r="L50" i="5" s="1"/>
  <c r="L49" i="5" s="1"/>
  <c r="L48" i="5" s="1"/>
  <c r="L47" i="5" s="1"/>
  <c r="L46" i="5" s="1"/>
  <c r="L45" i="5" s="1"/>
  <c r="L44" i="5" s="1"/>
  <c r="L43" i="5" s="1"/>
  <c r="L42" i="5" s="1"/>
  <c r="L41" i="5" s="1"/>
  <c r="L40" i="5" s="1"/>
  <c r="L39" i="5" s="1"/>
  <c r="L38" i="5" s="1"/>
  <c r="L37" i="5" s="1"/>
  <c r="L36" i="5" s="1"/>
  <c r="L35" i="5" s="1"/>
  <c r="L34" i="5" s="1"/>
  <c r="L33" i="5" s="1"/>
  <c r="L32" i="5" s="1"/>
  <c r="L31" i="5" s="1"/>
  <c r="L30" i="5" s="1"/>
  <c r="L29" i="5" s="1"/>
  <c r="L28" i="5" s="1"/>
  <c r="L27" i="5" s="1"/>
  <c r="L26" i="5" s="1"/>
  <c r="L25" i="5" s="1"/>
  <c r="M11" i="9"/>
  <c r="O12" i="9"/>
  <c r="L12" i="9"/>
  <c r="M54" i="9"/>
  <c r="L54" i="9"/>
  <c r="M58" i="9"/>
  <c r="L58" i="9"/>
  <c r="M84" i="9"/>
  <c r="P97" i="9"/>
  <c r="R101" i="9"/>
  <c r="O101" i="9"/>
  <c r="J58" i="5"/>
  <c r="M58" i="5"/>
  <c r="M57" i="5" s="1"/>
  <c r="M56" i="5" s="1"/>
  <c r="M55" i="5" s="1"/>
  <c r="M54" i="5" s="1"/>
  <c r="M53" i="5" s="1"/>
  <c r="M52" i="5" s="1"/>
  <c r="M51" i="5" s="1"/>
  <c r="M50" i="5" s="1"/>
  <c r="M49" i="5" s="1"/>
  <c r="M48" i="5" s="1"/>
  <c r="M47" i="5" s="1"/>
  <c r="M46" i="5" s="1"/>
  <c r="M45" i="5" s="1"/>
  <c r="M44" i="5" s="1"/>
  <c r="M43" i="5" s="1"/>
  <c r="M42" i="5" s="1"/>
  <c r="M41" i="5" s="1"/>
  <c r="M40" i="5" s="1"/>
  <c r="M39" i="5" s="1"/>
  <c r="M38" i="5" s="1"/>
  <c r="M37" i="5" s="1"/>
  <c r="M36" i="5" s="1"/>
  <c r="M35" i="5" s="1"/>
  <c r="M34" i="5" s="1"/>
  <c r="M33" i="5" s="1"/>
  <c r="P17" i="9"/>
  <c r="Q18" i="9"/>
  <c r="P19" i="9"/>
  <c r="N19" i="9"/>
  <c r="L26" i="9"/>
  <c r="M26" i="9"/>
  <c r="R67" i="9"/>
  <c r="Q67" i="9"/>
  <c r="O67" i="9"/>
  <c r="P86" i="9"/>
  <c r="O86" i="9"/>
  <c r="L86" i="9"/>
  <c r="Q36" i="9"/>
  <c r="N39" i="9"/>
  <c r="P40" i="9"/>
  <c r="N41" i="9"/>
  <c r="R44" i="9"/>
  <c r="R45" i="9"/>
  <c r="Q47" i="9"/>
  <c r="R48" i="9"/>
  <c r="R58" i="9"/>
  <c r="M62" i="9"/>
  <c r="P70" i="9"/>
  <c r="R72" i="9"/>
  <c r="N73" i="9"/>
  <c r="R75" i="9"/>
  <c r="N76" i="9"/>
  <c r="P79" i="9"/>
  <c r="O82" i="9"/>
  <c r="N90" i="9"/>
  <c r="R93" i="9"/>
  <c r="N97" i="9"/>
  <c r="Q99" i="9"/>
  <c r="Q110" i="9"/>
  <c r="R112" i="9"/>
  <c r="AC11" i="11"/>
  <c r="AC14" i="11"/>
  <c r="AD14" i="11"/>
  <c r="AC19" i="11"/>
  <c r="AC22" i="11"/>
  <c r="AD22" i="11"/>
  <c r="AC27" i="11"/>
  <c r="AC30" i="11"/>
  <c r="AD30" i="11"/>
  <c r="AC35" i="11"/>
  <c r="AC38" i="11"/>
  <c r="AD38" i="11"/>
  <c r="AC43" i="11"/>
  <c r="AC46" i="11"/>
  <c r="AD46" i="11"/>
  <c r="E44" i="1"/>
  <c r="D44" i="1" s="1"/>
  <c r="E45" i="1"/>
  <c r="D45" i="1" s="1"/>
  <c r="E46" i="1"/>
  <c r="D46" i="1" s="1"/>
  <c r="E47" i="1"/>
  <c r="D47" i="1" s="1"/>
  <c r="AC51" i="11"/>
  <c r="E48" i="1"/>
  <c r="D48" i="1" s="1"/>
  <c r="E49" i="1"/>
  <c r="D49" i="1" s="1"/>
  <c r="E50" i="1"/>
  <c r="D50" i="1" s="1"/>
  <c r="AC54" i="11"/>
  <c r="AD54" i="11"/>
  <c r="E51" i="1"/>
  <c r="D51" i="1" s="1"/>
  <c r="K51" i="1" s="1"/>
  <c r="E52" i="1"/>
  <c r="D52" i="1" s="1"/>
  <c r="E53" i="1"/>
  <c r="D53" i="1" s="1"/>
  <c r="E54" i="1"/>
  <c r="D54" i="1" s="1"/>
  <c r="E55" i="1"/>
  <c r="D55" i="1" s="1"/>
  <c r="AC59" i="11"/>
  <c r="E57" i="1"/>
  <c r="E58" i="1"/>
  <c r="AC62" i="11"/>
  <c r="AD62" i="11"/>
  <c r="E59" i="1"/>
  <c r="E60" i="1"/>
  <c r="E61" i="1"/>
  <c r="E62" i="1"/>
  <c r="E63" i="1"/>
  <c r="AC67" i="11"/>
  <c r="AC70" i="11"/>
  <c r="AD70" i="11"/>
  <c r="AC75" i="11"/>
  <c r="AC78" i="11"/>
  <c r="AD78" i="11"/>
  <c r="AC83" i="11"/>
  <c r="AC86" i="11"/>
  <c r="AD86" i="11"/>
  <c r="AC91" i="11"/>
  <c r="AC94" i="11"/>
  <c r="AD94" i="11"/>
  <c r="AC99" i="11"/>
  <c r="AC102" i="11"/>
  <c r="AD27" i="11"/>
  <c r="AD32" i="11"/>
  <c r="AD35" i="11"/>
  <c r="AD40" i="11"/>
  <c r="AD43" i="11"/>
  <c r="AD48" i="11"/>
  <c r="AD51" i="11"/>
  <c r="AD56" i="11"/>
  <c r="AD59" i="11"/>
  <c r="AD64" i="11"/>
  <c r="AD67" i="11"/>
  <c r="AD72" i="11"/>
  <c r="AD75" i="11"/>
  <c r="AD80" i="11"/>
  <c r="AD83" i="11"/>
  <c r="AD88" i="11"/>
  <c r="AD91" i="11"/>
  <c r="O11" i="9"/>
  <c r="L13" i="9"/>
  <c r="O35" i="9"/>
  <c r="O40" i="9"/>
  <c r="Q44" i="9"/>
  <c r="P51" i="9"/>
  <c r="N48" i="1"/>
  <c r="L69" i="9"/>
  <c r="O79" i="9"/>
  <c r="S81" i="9"/>
  <c r="L88" i="9"/>
  <c r="P107" i="9"/>
  <c r="Q11" i="9"/>
  <c r="R12" i="9"/>
  <c r="Q20" i="9"/>
  <c r="Q21" i="9"/>
  <c r="R22" i="9"/>
  <c r="Q23" i="9"/>
  <c r="N24" i="9"/>
  <c r="N25" i="9"/>
  <c r="N27" i="9"/>
  <c r="M28" i="9"/>
  <c r="N29" i="9"/>
  <c r="P31" i="9"/>
  <c r="N32" i="9"/>
  <c r="N33" i="9"/>
  <c r="R39" i="9"/>
  <c r="N52" i="9"/>
  <c r="N53" i="9"/>
  <c r="M56" i="9"/>
  <c r="Q59" i="9"/>
  <c r="M59" i="9"/>
  <c r="Q62" i="9"/>
  <c r="M63" i="9"/>
  <c r="M66" i="9"/>
  <c r="P71" i="9"/>
  <c r="N74" i="9"/>
  <c r="O75" i="9"/>
  <c r="R76" i="9"/>
  <c r="N83" i="9"/>
  <c r="R85" i="9"/>
  <c r="R90" i="9"/>
  <c r="P91" i="9"/>
  <c r="O91" i="9"/>
  <c r="Q94" i="9"/>
  <c r="S96" i="9"/>
  <c r="R100" i="9"/>
  <c r="Q101" i="9"/>
  <c r="M102" i="9"/>
  <c r="Q107" i="9"/>
  <c r="M10" i="9"/>
  <c r="M16" i="9"/>
  <c r="Q24" i="9"/>
  <c r="Q25" i="9"/>
  <c r="R26" i="9"/>
  <c r="Q27" i="9"/>
  <c r="P28" i="9"/>
  <c r="O28" i="9"/>
  <c r="Q29" i="9"/>
  <c r="R30" i="9"/>
  <c r="O31" i="9"/>
  <c r="N40" i="9"/>
  <c r="Q42" i="9"/>
  <c r="N44" i="9"/>
  <c r="N45" i="9"/>
  <c r="P46" i="9"/>
  <c r="Q52" i="9"/>
  <c r="Q53" i="9"/>
  <c r="P55" i="9"/>
  <c r="N52" i="1"/>
  <c r="P56" i="9"/>
  <c r="N53" i="1"/>
  <c r="N57" i="9"/>
  <c r="Q64" i="9"/>
  <c r="O66" i="9"/>
  <c r="O70" i="9"/>
  <c r="O71" i="9"/>
  <c r="N79" i="9"/>
  <c r="P98" i="9"/>
  <c r="R108" i="9"/>
  <c r="P115" i="9"/>
  <c r="O27" i="9"/>
  <c r="O45" i="9"/>
  <c r="O48" i="9"/>
  <c r="N45" i="1"/>
  <c r="N46" i="1"/>
  <c r="L51" i="9"/>
  <c r="O57" i="9"/>
  <c r="N54" i="1"/>
  <c r="N55" i="1"/>
  <c r="S103" i="9"/>
  <c r="S59" i="9"/>
  <c r="S82" i="9"/>
  <c r="S105" i="9"/>
  <c r="M60" i="9"/>
  <c r="L70" i="9"/>
  <c r="L79" i="9"/>
  <c r="R79" i="9"/>
  <c r="O85" i="9"/>
  <c r="O94" i="9"/>
  <c r="M96" i="9"/>
  <c r="L96" i="9"/>
  <c r="S104" i="9"/>
  <c r="M111" i="9"/>
  <c r="O112" i="9"/>
  <c r="R14" i="9"/>
  <c r="Q15" i="9"/>
  <c r="N17" i="9"/>
  <c r="O18" i="9"/>
  <c r="R28" i="9"/>
  <c r="Q35" i="9"/>
  <c r="L36" i="9"/>
  <c r="Q37" i="9"/>
  <c r="O38" i="9"/>
  <c r="M41" i="9"/>
  <c r="Q45" i="9"/>
  <c r="R46" i="9"/>
  <c r="P47" i="9"/>
  <c r="N44" i="1"/>
  <c r="Q48" i="9"/>
  <c r="S62" i="9"/>
  <c r="S83" i="9"/>
  <c r="Q61" i="9"/>
  <c r="O63" i="9"/>
  <c r="R66" i="9"/>
  <c r="Q72" i="9"/>
  <c r="Q75" i="9"/>
  <c r="L76" i="9"/>
  <c r="Q78" i="9"/>
  <c r="P81" i="9"/>
  <c r="N82" i="9"/>
  <c r="R84" i="9"/>
  <c r="S86" i="9"/>
  <c r="R92" i="9"/>
  <c r="Q93" i="9"/>
  <c r="O102" i="9"/>
  <c r="P108" i="9"/>
  <c r="R109" i="9"/>
  <c r="P110" i="9"/>
  <c r="N110" i="9"/>
  <c r="Q112" i="9"/>
  <c r="M114" i="9"/>
  <c r="R115" i="9"/>
  <c r="Q116" i="9"/>
  <c r="AD102" i="11"/>
  <c r="AC107" i="11"/>
  <c r="AC110" i="11"/>
  <c r="AD110" i="11"/>
  <c r="AC111" i="11"/>
  <c r="AB13" i="12"/>
  <c r="AB17" i="12"/>
  <c r="AB21" i="12"/>
  <c r="AB29" i="12"/>
  <c r="AB33" i="12"/>
  <c r="AB37" i="12"/>
  <c r="AB45" i="12"/>
  <c r="AB49" i="12"/>
  <c r="AB53" i="12"/>
  <c r="AB57" i="12"/>
  <c r="AD96" i="11"/>
  <c r="AD99" i="11"/>
  <c r="AD104" i="11"/>
  <c r="AD107" i="11"/>
  <c r="AB112" i="11"/>
  <c r="AC81" i="12"/>
  <c r="AD81" i="12"/>
  <c r="AB82" i="12"/>
  <c r="AB83" i="12"/>
  <c r="AC83" i="12"/>
  <c r="AD83" i="12"/>
  <c r="AB84" i="12"/>
  <c r="AC84" i="12"/>
  <c r="O92" i="9"/>
  <c r="O103" i="9"/>
  <c r="O111" i="9"/>
  <c r="R17" i="9"/>
  <c r="O19" i="9"/>
  <c r="P20" i="9"/>
  <c r="P21" i="9"/>
  <c r="Q22" i="9"/>
  <c r="P23" i="9"/>
  <c r="M24" i="9"/>
  <c r="M25" i="9"/>
  <c r="R32" i="9"/>
  <c r="R34" i="9"/>
  <c r="P35" i="9"/>
  <c r="N36" i="9"/>
  <c r="O42" i="9"/>
  <c r="P43" i="9"/>
  <c r="L44" i="9"/>
  <c r="O50" i="9"/>
  <c r="N47" i="1"/>
  <c r="R55" i="9"/>
  <c r="R56" i="9"/>
  <c r="Q57" i="9"/>
  <c r="R60" i="9"/>
  <c r="P62" i="9"/>
  <c r="Q74" i="9"/>
  <c r="Q77" i="9"/>
  <c r="M78" i="9"/>
  <c r="P85" i="9"/>
  <c r="P87" i="9"/>
  <c r="N89" i="9"/>
  <c r="M90" i="9"/>
  <c r="Q92" i="9"/>
  <c r="P93" i="9"/>
  <c r="Q95" i="9"/>
  <c r="Q100" i="9"/>
  <c r="P101" i="9"/>
  <c r="Q109" i="9"/>
  <c r="R113" i="9"/>
  <c r="S113" i="9"/>
  <c r="R114" i="9"/>
  <c r="AB10" i="11"/>
  <c r="AC10" i="11"/>
  <c r="AD10" i="11"/>
  <c r="AB11" i="11"/>
  <c r="AB12" i="11"/>
  <c r="AC12" i="11"/>
  <c r="AD12" i="11"/>
  <c r="AB13" i="11"/>
  <c r="AC13" i="11"/>
  <c r="AD13" i="11"/>
  <c r="AB14" i="11"/>
  <c r="AB15" i="11"/>
  <c r="AC15" i="11"/>
  <c r="AD15" i="11"/>
  <c r="AB16" i="11"/>
  <c r="AC16" i="11"/>
  <c r="AB17" i="11"/>
  <c r="AC17" i="11"/>
  <c r="AD17" i="11"/>
  <c r="AB18" i="11"/>
  <c r="AC18" i="11"/>
  <c r="AD18" i="11"/>
  <c r="AB19" i="11"/>
  <c r="AB20" i="11"/>
  <c r="AC20" i="11"/>
  <c r="AD20" i="11"/>
  <c r="AB21" i="11"/>
  <c r="AC21" i="11"/>
  <c r="AD21" i="11"/>
  <c r="AB22" i="11"/>
  <c r="AB23" i="11"/>
  <c r="AC23" i="11"/>
  <c r="AD23" i="11"/>
  <c r="AB24" i="11"/>
  <c r="AC24" i="11"/>
  <c r="AB25" i="11"/>
  <c r="AC25" i="11"/>
  <c r="AD25" i="11"/>
  <c r="AB26" i="11"/>
  <c r="AC26" i="11"/>
  <c r="AD26" i="11"/>
  <c r="AB27" i="11"/>
  <c r="AB28" i="11"/>
  <c r="AC28" i="11"/>
  <c r="AD28" i="11"/>
  <c r="AB29" i="11"/>
  <c r="AC29" i="11"/>
  <c r="AD29" i="11"/>
  <c r="AB30" i="11"/>
  <c r="AB31" i="11"/>
  <c r="AC31" i="11"/>
  <c r="AD31" i="11"/>
  <c r="AB32" i="11"/>
  <c r="AC32" i="11"/>
  <c r="AB33" i="11"/>
  <c r="AC33" i="11"/>
  <c r="AD33" i="11"/>
  <c r="AB34" i="11"/>
  <c r="AC34" i="11"/>
  <c r="AD34" i="11"/>
  <c r="AB35" i="11"/>
  <c r="AB36" i="11"/>
  <c r="AC36" i="11"/>
  <c r="AD36" i="11"/>
  <c r="AB37" i="11"/>
  <c r="AC37" i="11"/>
  <c r="AD37" i="11"/>
  <c r="AB38" i="11"/>
  <c r="AB39" i="11"/>
  <c r="AC39" i="11"/>
  <c r="AD39" i="11"/>
  <c r="AB40" i="11"/>
  <c r="AC40" i="11"/>
  <c r="AB41" i="11"/>
  <c r="AC41" i="11"/>
  <c r="AD41" i="11"/>
  <c r="AB42" i="11"/>
  <c r="AC42" i="11"/>
  <c r="AD42" i="11"/>
  <c r="AB43" i="11"/>
  <c r="AB44" i="11"/>
  <c r="AC44" i="11"/>
  <c r="AD44" i="11"/>
  <c r="AB45" i="11"/>
  <c r="AC45" i="11"/>
  <c r="AD45" i="11"/>
  <c r="AB46" i="11"/>
  <c r="AB47" i="11"/>
  <c r="AC47" i="11"/>
  <c r="AD47" i="11"/>
  <c r="AB48" i="11"/>
  <c r="AC48" i="11"/>
  <c r="AB49" i="11"/>
  <c r="AC49" i="11"/>
  <c r="AD49" i="11"/>
  <c r="AB50" i="11"/>
  <c r="AC50" i="11"/>
  <c r="AD50" i="11"/>
  <c r="AB51" i="11"/>
  <c r="AB52" i="11"/>
  <c r="AC52" i="11"/>
  <c r="AD52" i="11"/>
  <c r="AB53" i="11"/>
  <c r="AC53" i="11"/>
  <c r="AD53" i="11"/>
  <c r="AB54" i="11"/>
  <c r="AB55" i="11"/>
  <c r="AC55" i="11"/>
  <c r="AD55" i="11"/>
  <c r="AB56" i="11"/>
  <c r="AC56" i="11"/>
  <c r="AB57" i="11"/>
  <c r="AC57" i="11"/>
  <c r="AD57" i="11"/>
  <c r="AB58" i="11"/>
  <c r="AC58" i="11"/>
  <c r="AD58" i="11"/>
  <c r="AB59" i="11"/>
  <c r="AB60" i="11"/>
  <c r="AC60" i="11"/>
  <c r="AD60" i="11"/>
  <c r="AB61" i="11"/>
  <c r="AC61" i="11"/>
  <c r="AD61" i="11"/>
  <c r="AB62" i="11"/>
  <c r="AB63" i="11"/>
  <c r="AC63" i="11"/>
  <c r="AD63" i="11"/>
  <c r="AB64" i="11"/>
  <c r="AC64" i="11"/>
  <c r="AB65" i="11"/>
  <c r="AC65" i="11"/>
  <c r="AD65" i="11"/>
  <c r="AB66" i="11"/>
  <c r="AC66" i="11"/>
  <c r="AD66" i="11"/>
  <c r="AB67" i="11"/>
  <c r="AB68" i="11"/>
  <c r="AC68" i="11"/>
  <c r="AD68" i="11"/>
  <c r="AB69" i="11"/>
  <c r="AC69" i="11"/>
  <c r="AD69" i="11"/>
  <c r="AB70" i="11"/>
  <c r="AB71" i="11"/>
  <c r="AC71" i="11"/>
  <c r="AD71" i="11"/>
  <c r="AB72" i="11"/>
  <c r="AC72" i="11"/>
  <c r="AB73" i="11"/>
  <c r="AC73" i="11"/>
  <c r="AD73" i="11"/>
  <c r="AC74" i="11"/>
  <c r="AD74" i="11"/>
  <c r="AB75" i="11"/>
  <c r="AB76" i="11"/>
  <c r="AC76" i="11"/>
  <c r="AD76" i="11"/>
  <c r="AB10" i="12"/>
  <c r="AB14" i="12"/>
  <c r="AB18" i="12"/>
  <c r="AB22" i="12"/>
  <c r="AB26" i="12"/>
  <c r="AB30" i="12"/>
  <c r="AB34" i="12"/>
  <c r="AB38" i="12"/>
  <c r="AB42" i="12"/>
  <c r="AB46" i="12"/>
  <c r="AB50" i="12"/>
  <c r="AB54" i="12"/>
  <c r="AB58" i="12"/>
  <c r="AC116" i="11"/>
  <c r="AD116" i="11"/>
  <c r="AD84" i="12"/>
  <c r="AB85" i="12"/>
  <c r="AB86" i="12"/>
  <c r="AD86" i="12"/>
  <c r="AB87" i="12"/>
  <c r="AC87" i="12"/>
  <c r="AB88" i="12"/>
  <c r="AD88" i="12"/>
  <c r="AB89" i="12"/>
  <c r="AC89" i="12"/>
  <c r="AD89" i="12"/>
  <c r="AB90" i="12"/>
  <c r="AB91" i="12"/>
  <c r="AC91" i="12"/>
  <c r="AD91" i="12"/>
  <c r="AB92" i="12"/>
  <c r="AC92" i="12"/>
  <c r="AD92" i="12"/>
  <c r="AB93" i="12"/>
  <c r="AB94" i="12"/>
  <c r="AD94" i="12"/>
  <c r="AB95" i="12"/>
  <c r="AC95" i="12"/>
  <c r="AB96" i="12"/>
  <c r="AD96" i="12"/>
  <c r="AB97" i="12"/>
  <c r="AC97" i="12"/>
  <c r="AD97" i="12"/>
  <c r="AB98" i="12"/>
  <c r="AB99" i="12"/>
  <c r="AC99" i="12"/>
  <c r="AD99" i="12"/>
  <c r="AB100" i="12"/>
  <c r="AC100" i="12"/>
  <c r="AD100" i="12"/>
  <c r="AB101" i="12"/>
  <c r="AB102" i="12"/>
  <c r="AD102" i="12"/>
  <c r="AB103" i="12"/>
  <c r="AC103" i="12"/>
  <c r="AB104" i="12"/>
  <c r="AD104" i="12"/>
  <c r="AB105" i="12"/>
  <c r="AC105" i="12"/>
  <c r="AD105" i="12"/>
  <c r="AB106" i="12"/>
  <c r="AB107" i="12"/>
  <c r="AC107" i="12"/>
  <c r="AD107" i="12"/>
  <c r="AB108" i="12"/>
  <c r="AC108" i="12"/>
  <c r="AD108" i="12"/>
  <c r="AB109" i="12"/>
  <c r="AB110" i="12"/>
  <c r="AD110" i="12"/>
  <c r="AB111" i="12"/>
  <c r="AC111" i="12"/>
  <c r="AB112" i="12"/>
  <c r="AD112" i="12"/>
  <c r="AB113" i="12"/>
  <c r="AC113" i="12"/>
  <c r="AD113" i="12"/>
  <c r="AB114" i="12"/>
  <c r="AB115" i="12"/>
  <c r="AC115" i="12"/>
  <c r="AD115" i="12"/>
  <c r="AB116" i="12"/>
  <c r="AC116" i="12"/>
  <c r="AD116" i="12"/>
  <c r="AC114" i="11"/>
  <c r="AD114" i="11"/>
  <c r="AB116" i="11"/>
  <c r="AB25" i="12"/>
  <c r="AB41" i="12"/>
  <c r="AC61" i="12"/>
  <c r="AD61" i="12"/>
  <c r="AC62" i="12"/>
  <c r="AC66" i="12"/>
  <c r="AC69" i="12"/>
  <c r="AD69" i="12"/>
  <c r="AC70" i="12"/>
  <c r="AC71" i="12"/>
  <c r="AC74" i="12"/>
  <c r="AC77" i="12"/>
  <c r="AD77" i="12"/>
  <c r="AC78" i="12"/>
  <c r="AC82" i="12"/>
  <c r="AC85" i="12"/>
  <c r="AC86" i="12"/>
  <c r="AC88" i="12"/>
  <c r="AC90" i="12"/>
  <c r="AC93" i="12"/>
  <c r="AC94" i="12"/>
  <c r="AC96" i="12"/>
  <c r="AC98" i="12"/>
  <c r="AC101" i="12"/>
  <c r="AC102" i="12"/>
  <c r="AC104" i="12"/>
  <c r="AC106" i="12"/>
  <c r="AC109" i="12"/>
  <c r="AC110" i="12"/>
  <c r="AC112" i="12"/>
  <c r="AC114" i="12"/>
  <c r="AB113" i="11"/>
  <c r="AC113" i="11"/>
  <c r="AB12" i="12"/>
  <c r="AB16" i="12"/>
  <c r="AB20" i="12"/>
  <c r="AB24" i="12"/>
  <c r="AB28" i="12"/>
  <c r="AB32" i="12"/>
  <c r="AB36" i="12"/>
  <c r="AB40" i="12"/>
  <c r="AB44" i="12"/>
  <c r="AB48" i="12"/>
  <c r="AB52" i="12"/>
  <c r="AB56" i="12"/>
  <c r="AD63" i="12"/>
  <c r="AD66" i="12"/>
  <c r="AD71" i="12"/>
  <c r="AD74" i="12"/>
  <c r="AD79" i="12"/>
  <c r="AD82" i="12"/>
  <c r="AD85" i="12"/>
  <c r="AD87" i="12"/>
  <c r="AD90" i="12"/>
  <c r="AD93" i="12"/>
  <c r="AD95" i="12"/>
  <c r="AD98" i="12"/>
  <c r="AD101" i="12"/>
  <c r="AD103" i="12"/>
  <c r="AD106" i="12"/>
  <c r="AD109" i="12"/>
  <c r="AD111" i="12"/>
  <c r="AD114" i="12"/>
  <c r="AB77" i="11"/>
  <c r="AC77" i="11"/>
  <c r="AD77" i="11"/>
  <c r="AB78" i="11"/>
  <c r="AB79" i="11"/>
  <c r="AC79" i="11"/>
  <c r="AD79" i="11"/>
  <c r="AB80" i="11"/>
  <c r="AC80" i="11"/>
  <c r="AB81" i="11"/>
  <c r="AC81" i="11"/>
  <c r="AD81" i="11"/>
  <c r="AC82" i="11"/>
  <c r="AD82" i="11"/>
  <c r="AB83" i="11"/>
  <c r="AB84" i="11"/>
  <c r="AC84" i="11"/>
  <c r="AD84" i="11"/>
  <c r="AB85" i="11"/>
  <c r="AC85" i="11"/>
  <c r="AD85" i="11"/>
  <c r="AB86" i="11"/>
  <c r="AB87" i="11"/>
  <c r="AC87" i="11"/>
  <c r="AD87" i="11"/>
  <c r="AB88" i="11"/>
  <c r="AC88" i="11"/>
  <c r="AB89" i="11"/>
  <c r="AC89" i="11"/>
  <c r="AD89" i="11"/>
  <c r="AB90" i="11"/>
  <c r="AC90" i="11"/>
  <c r="AD90" i="11"/>
  <c r="AB91" i="11"/>
  <c r="AB92" i="11"/>
  <c r="AC92" i="11"/>
  <c r="AD92" i="11"/>
  <c r="AB93" i="11"/>
  <c r="AC93" i="11"/>
  <c r="AD93" i="11"/>
  <c r="AB94" i="11"/>
  <c r="AB95" i="11"/>
  <c r="AC95" i="11"/>
  <c r="AD95" i="11"/>
  <c r="AB96" i="11"/>
  <c r="AC96" i="11"/>
  <c r="AB97" i="11"/>
  <c r="AC97" i="11"/>
  <c r="AD97" i="11"/>
  <c r="AB98" i="11"/>
  <c r="AC98" i="11"/>
  <c r="AD98" i="11"/>
  <c r="AB99" i="11"/>
  <c r="AB100" i="11"/>
  <c r="AC100" i="11"/>
  <c r="AD100" i="11"/>
  <c r="AB101" i="11"/>
  <c r="AC101" i="11"/>
  <c r="AD101" i="11"/>
  <c r="AB102" i="11"/>
  <c r="AB103" i="11"/>
  <c r="AC103" i="11"/>
  <c r="AD103" i="11"/>
  <c r="AB104" i="11"/>
  <c r="AC104" i="11"/>
  <c r="AB105" i="11"/>
  <c r="AC105" i="11"/>
  <c r="AD105" i="11"/>
  <c r="AB106" i="11"/>
  <c r="AC106" i="11"/>
  <c r="AD106" i="11"/>
  <c r="AB107" i="11"/>
  <c r="AB108" i="11"/>
  <c r="AC108" i="11"/>
  <c r="AD108" i="11"/>
  <c r="AB109" i="11"/>
  <c r="AC109" i="11"/>
  <c r="AD109" i="11"/>
  <c r="AB110" i="11"/>
  <c r="AB111" i="11"/>
  <c r="AD111" i="11"/>
  <c r="AC112" i="11"/>
  <c r="AD112" i="11"/>
  <c r="AD113" i="11"/>
  <c r="R99" i="1"/>
  <c r="R91" i="1"/>
  <c r="R83" i="1"/>
  <c r="R67" i="1"/>
  <c r="R51" i="1"/>
  <c r="R82" i="1"/>
  <c r="R66" i="1"/>
  <c r="R58" i="1"/>
  <c r="R50" i="1"/>
  <c r="R105" i="1"/>
  <c r="R89" i="1"/>
  <c r="R81" i="1"/>
  <c r="R57" i="1"/>
  <c r="R96" i="1"/>
  <c r="R88" i="1"/>
  <c r="R80" i="1"/>
  <c r="R56" i="1"/>
  <c r="L10" i="9"/>
  <c r="P11" i="9"/>
  <c r="M13" i="9"/>
  <c r="P14" i="9"/>
  <c r="R15" i="9"/>
  <c r="L16" i="9"/>
  <c r="P18" i="9"/>
  <c r="R19" i="9"/>
  <c r="L20" i="9"/>
  <c r="P22" i="9"/>
  <c r="R23" i="9"/>
  <c r="L24" i="9"/>
  <c r="P26" i="9"/>
  <c r="R27" i="9"/>
  <c r="L28" i="9"/>
  <c r="P30" i="9"/>
  <c r="R31" i="9"/>
  <c r="L32" i="9"/>
  <c r="M33" i="9"/>
  <c r="O33" i="9"/>
  <c r="L35" i="9"/>
  <c r="O36" i="9"/>
  <c r="R37" i="9"/>
  <c r="L38" i="9"/>
  <c r="O39" i="9"/>
  <c r="R40" i="9"/>
  <c r="L41" i="9"/>
  <c r="P42" i="9"/>
  <c r="M44" i="9"/>
  <c r="P45" i="9"/>
  <c r="M47" i="9"/>
  <c r="P48" i="9"/>
  <c r="M50" i="9"/>
  <c r="R51" i="9"/>
  <c r="L52" i="9"/>
  <c r="O55" i="9"/>
  <c r="M57" i="9"/>
  <c r="L57" i="9"/>
  <c r="P57" i="9"/>
  <c r="S109" i="9"/>
  <c r="S93" i="9"/>
  <c r="S77" i="9"/>
  <c r="S69" i="9"/>
  <c r="S61" i="9"/>
  <c r="S108" i="9"/>
  <c r="S92" i="9"/>
  <c r="S68" i="9"/>
  <c r="S60" i="9"/>
  <c r="S70" i="9"/>
  <c r="S80" i="9"/>
  <c r="S102" i="9"/>
  <c r="S112" i="9"/>
  <c r="R61" i="9"/>
  <c r="L63" i="9"/>
  <c r="P68" i="9"/>
  <c r="M70" i="9"/>
  <c r="R71" i="9"/>
  <c r="M74" i="9"/>
  <c r="M76" i="9"/>
  <c r="M85" i="9"/>
  <c r="P92" i="9"/>
  <c r="M94" i="9"/>
  <c r="R95" i="9"/>
  <c r="M98" i="9"/>
  <c r="M100" i="9"/>
  <c r="O106" i="9"/>
  <c r="M109" i="9"/>
  <c r="N113" i="9"/>
  <c r="O115" i="9"/>
  <c r="O13" i="9"/>
  <c r="O17" i="9"/>
  <c r="O21" i="9"/>
  <c r="O25" i="9"/>
  <c r="O29" i="9"/>
  <c r="P36" i="9"/>
  <c r="P39" i="9"/>
  <c r="N50" i="9"/>
  <c r="Q51" i="9"/>
  <c r="L56" i="9"/>
  <c r="L62" i="9"/>
  <c r="N65" i="9"/>
  <c r="M65" i="9"/>
  <c r="S84" i="9"/>
  <c r="O104" i="9"/>
  <c r="L113" i="9"/>
  <c r="O113" i="9"/>
  <c r="S114" i="9"/>
  <c r="L115" i="9"/>
  <c r="M115" i="9"/>
  <c r="Q39" i="9"/>
  <c r="O44" i="9"/>
  <c r="O47" i="9"/>
  <c r="P50" i="9"/>
  <c r="Q55" i="9"/>
  <c r="L65" i="9"/>
  <c r="O65" i="9"/>
  <c r="L67" i="9"/>
  <c r="M67" i="9"/>
  <c r="Q71" i="9"/>
  <c r="L78" i="9"/>
  <c r="M82" i="9"/>
  <c r="R86" i="9"/>
  <c r="L89" i="9"/>
  <c r="O89" i="9"/>
  <c r="S90" i="9"/>
  <c r="L91" i="9"/>
  <c r="M91" i="9"/>
  <c r="O100" i="9"/>
  <c r="L102" i="9"/>
  <c r="M106" i="9"/>
  <c r="M108" i="9"/>
  <c r="O64" i="9"/>
  <c r="N64" i="9"/>
  <c r="O90" i="9"/>
  <c r="N106" i="9"/>
  <c r="S116" i="9"/>
  <c r="Q81" i="9"/>
  <c r="S101" i="9"/>
  <c r="Q105" i="9"/>
  <c r="L11" i="9"/>
  <c r="L42" i="9"/>
  <c r="O43" i="9"/>
  <c r="L45" i="9"/>
  <c r="O54" i="9"/>
  <c r="N54" i="9"/>
  <c r="Q58" i="9"/>
  <c r="S65" i="9"/>
  <c r="S75" i="9"/>
  <c r="S87" i="9"/>
  <c r="S97" i="9"/>
  <c r="S107" i="9"/>
  <c r="N59" i="9"/>
  <c r="R62" i="9"/>
  <c r="Q66" i="9"/>
  <c r="M68" i="9"/>
  <c r="L73" i="9"/>
  <c r="O73" i="9"/>
  <c r="S74" i="9"/>
  <c r="L75" i="9"/>
  <c r="M75" i="9"/>
  <c r="P75" i="9"/>
  <c r="R87" i="9"/>
  <c r="Q90" i="9"/>
  <c r="M92" i="9"/>
  <c r="L97" i="9"/>
  <c r="O97" i="9"/>
  <c r="L99" i="9"/>
  <c r="M99" i="9"/>
  <c r="P99" i="9"/>
  <c r="P113" i="9"/>
  <c r="N116" i="9"/>
  <c r="Q12" i="9"/>
  <c r="N14" i="9"/>
  <c r="L17" i="9"/>
  <c r="N18" i="9"/>
  <c r="L21" i="9"/>
  <c r="N22" i="9"/>
  <c r="L25" i="9"/>
  <c r="N26" i="9"/>
  <c r="L29" i="9"/>
  <c r="N30" i="9"/>
  <c r="L33" i="9"/>
  <c r="P34" i="9"/>
  <c r="M36" i="9"/>
  <c r="P37" i="9"/>
  <c r="M39" i="9"/>
  <c r="O46" i="9"/>
  <c r="Q46" i="9"/>
  <c r="N48" i="9"/>
  <c r="Q49" i="9"/>
  <c r="O53" i="9"/>
  <c r="M55" i="9"/>
  <c r="O58" i="9"/>
  <c r="N58" i="9"/>
  <c r="S66" i="9"/>
  <c r="S78" i="9"/>
  <c r="S88" i="9"/>
  <c r="S98" i="9"/>
  <c r="S110" i="9"/>
  <c r="O59" i="9"/>
  <c r="P65" i="9"/>
  <c r="O74" i="9"/>
  <c r="M77" i="9"/>
  <c r="O83" i="9"/>
  <c r="S85" i="9"/>
  <c r="P89" i="9"/>
  <c r="O98" i="9"/>
  <c r="M101" i="9"/>
  <c r="O107" i="9"/>
  <c r="S115" i="9"/>
  <c r="L116" i="9"/>
  <c r="O116" i="9"/>
  <c r="O34" i="9"/>
  <c r="N42" i="9"/>
  <c r="Q43" i="9"/>
  <c r="M45" i="9"/>
  <c r="M53" i="9"/>
  <c r="L53" i="9"/>
  <c r="S67" i="9"/>
  <c r="S79" i="9"/>
  <c r="S89" i="9"/>
  <c r="S99" i="9"/>
  <c r="S111" i="9"/>
  <c r="L64" i="9"/>
  <c r="L68" i="9"/>
  <c r="O72" i="9"/>
  <c r="S76" i="9"/>
  <c r="L81" i="9"/>
  <c r="O81" i="9"/>
  <c r="L83" i="9"/>
  <c r="M83" i="9"/>
  <c r="Q87" i="9"/>
  <c r="S91" i="9"/>
  <c r="L92" i="9"/>
  <c r="O96" i="9"/>
  <c r="S100" i="9"/>
  <c r="L105" i="9"/>
  <c r="O105" i="9"/>
  <c r="S106" i="9"/>
  <c r="L107" i="9"/>
  <c r="M107" i="9"/>
  <c r="P72" i="9"/>
  <c r="R78" i="9"/>
  <c r="P80" i="9"/>
  <c r="P88" i="9"/>
  <c r="P96" i="9"/>
  <c r="R102" i="9"/>
  <c r="P104" i="9"/>
  <c r="R110" i="9"/>
  <c r="P112" i="9"/>
  <c r="L66" i="9"/>
  <c r="N72" i="9"/>
  <c r="M73" i="9"/>
  <c r="L74" i="9"/>
  <c r="N80" i="9"/>
  <c r="M81" i="9"/>
  <c r="L82" i="9"/>
  <c r="N88" i="9"/>
  <c r="M89" i="9"/>
  <c r="L90" i="9"/>
  <c r="N96" i="9"/>
  <c r="M97" i="9"/>
  <c r="L98" i="9"/>
  <c r="N104" i="9"/>
  <c r="M105" i="9"/>
  <c r="L106" i="9"/>
  <c r="N112" i="9"/>
  <c r="M113" i="9"/>
  <c r="L114" i="9"/>
  <c r="J57" i="5"/>
  <c r="K50" i="1" l="1"/>
  <c r="O51" i="1"/>
  <c r="L51" i="1" s="1"/>
  <c r="K48" i="1"/>
  <c r="K55" i="1"/>
  <c r="O55" i="1" s="1"/>
  <c r="L55" i="1" s="1"/>
  <c r="K52" i="1"/>
  <c r="O52" i="1" s="1"/>
  <c r="L52" i="1" s="1"/>
  <c r="K49" i="1"/>
  <c r="O49" i="1" s="1"/>
  <c r="L49" i="1" s="1"/>
  <c r="K45" i="1"/>
  <c r="O45" i="1" s="1"/>
  <c r="L45" i="1" s="1"/>
  <c r="K54" i="1"/>
  <c r="O54" i="1" s="1"/>
  <c r="L54" i="1" s="1"/>
  <c r="K44" i="1"/>
  <c r="K121" i="1" s="1"/>
  <c r="K47" i="1"/>
  <c r="O47" i="1" s="1"/>
  <c r="L47" i="1" s="1"/>
  <c r="K53" i="1"/>
  <c r="O53" i="1" s="1"/>
  <c r="L53" i="1" s="1"/>
  <c r="I58" i="5"/>
  <c r="K46" i="1"/>
  <c r="O46" i="1" s="1"/>
  <c r="L46" i="1" s="1"/>
  <c r="I57" i="5"/>
  <c r="J56" i="5"/>
  <c r="O44" i="1" l="1"/>
  <c r="L44" i="1" s="1"/>
  <c r="L121" i="1" s="1"/>
  <c r="O50" i="1"/>
  <c r="L50" i="1" s="1"/>
  <c r="O48" i="1"/>
  <c r="L48" i="1" s="1"/>
  <c r="O43" i="1"/>
  <c r="L43" i="1" s="1"/>
  <c r="I56" i="5"/>
  <c r="J55" i="5"/>
  <c r="O42" i="1" l="1"/>
  <c r="L42" i="1" s="1"/>
  <c r="J54" i="5"/>
  <c r="I55" i="5"/>
  <c r="O41" i="1" l="1"/>
  <c r="L41" i="1" s="1"/>
  <c r="I54" i="5"/>
  <c r="J53" i="5"/>
  <c r="O40" i="1" l="1"/>
  <c r="L40" i="1" s="1"/>
  <c r="J52" i="5"/>
  <c r="I53" i="5"/>
  <c r="O39" i="1" l="1"/>
  <c r="L39" i="1" s="1"/>
  <c r="I52" i="5"/>
  <c r="J51" i="5"/>
  <c r="O38" i="1" l="1"/>
  <c r="L38" i="1" s="1"/>
  <c r="I51" i="5"/>
  <c r="J50" i="5"/>
  <c r="O37" i="1" l="1"/>
  <c r="L37" i="1" s="1"/>
  <c r="J49" i="5"/>
  <c r="I50" i="5"/>
  <c r="O36" i="1" l="1"/>
  <c r="L36" i="1" s="1"/>
  <c r="I49" i="5"/>
  <c r="J48" i="5"/>
  <c r="O35" i="1" l="1"/>
  <c r="L35" i="1" s="1"/>
  <c r="J47" i="5"/>
  <c r="I48" i="5"/>
  <c r="O34" i="1" l="1"/>
  <c r="L34" i="1" s="1"/>
  <c r="J46" i="5"/>
  <c r="I47" i="5"/>
  <c r="O33" i="1" l="1"/>
  <c r="L33" i="1" s="1"/>
  <c r="I46" i="5"/>
  <c r="J45" i="5"/>
  <c r="O32" i="1" l="1"/>
  <c r="L32" i="1" s="1"/>
  <c r="J44" i="5"/>
  <c r="I45" i="5"/>
  <c r="O31" i="1" l="1"/>
  <c r="L31" i="1" s="1"/>
  <c r="I44" i="5"/>
  <c r="J43" i="5"/>
  <c r="O30" i="1" l="1"/>
  <c r="L30" i="1" s="1"/>
  <c r="I43" i="5"/>
  <c r="J42" i="5"/>
  <c r="O29" i="1" l="1"/>
  <c r="L29" i="1" s="1"/>
  <c r="J41" i="5"/>
  <c r="I42" i="5"/>
  <c r="O28" i="1" l="1"/>
  <c r="L28" i="1" s="1"/>
  <c r="I41" i="5"/>
  <c r="J40" i="5"/>
  <c r="O27" i="1" l="1"/>
  <c r="L27" i="1" s="1"/>
  <c r="I40" i="5"/>
  <c r="J39" i="5"/>
  <c r="O26" i="1" l="1"/>
  <c r="L26" i="1" s="1"/>
  <c r="J38" i="5"/>
  <c r="I39" i="5"/>
  <c r="O25" i="1" l="1"/>
  <c r="L25" i="1" s="1"/>
  <c r="J37" i="5"/>
  <c r="I38" i="5"/>
  <c r="O24" i="1" l="1"/>
  <c r="L24" i="1" s="1"/>
  <c r="J36" i="5"/>
  <c r="I37" i="5"/>
  <c r="O23" i="1" l="1"/>
  <c r="L23" i="1" s="1"/>
  <c r="J35" i="5"/>
  <c r="I36" i="5"/>
  <c r="O22" i="1" l="1"/>
  <c r="L22" i="1" s="1"/>
  <c r="I35" i="5"/>
  <c r="J34" i="5"/>
  <c r="O21" i="1" l="1"/>
  <c r="L21" i="1" s="1"/>
  <c r="J33" i="5"/>
  <c r="I34" i="5"/>
  <c r="O20" i="1" l="1"/>
  <c r="L20" i="1" s="1"/>
  <c r="J32" i="5"/>
  <c r="I33" i="5"/>
  <c r="O19" i="1" l="1"/>
  <c r="L19" i="1" s="1"/>
  <c r="J31" i="5"/>
  <c r="I32" i="5"/>
  <c r="O18" i="1" l="1"/>
  <c r="L18" i="1" s="1"/>
  <c r="I31" i="5"/>
  <c r="J30" i="5"/>
  <c r="O17" i="1" l="1"/>
  <c r="L17" i="1" s="1"/>
  <c r="J29" i="5"/>
  <c r="I30" i="5"/>
  <c r="O16" i="1" l="1"/>
  <c r="L16" i="1" s="1"/>
  <c r="I29" i="5"/>
  <c r="J28" i="5"/>
  <c r="O15" i="1" l="1"/>
  <c r="L15" i="1" s="1"/>
  <c r="J27" i="5"/>
  <c r="I28" i="5"/>
  <c r="O14" i="1" l="1"/>
  <c r="L14" i="1" s="1"/>
  <c r="I27" i="5"/>
  <c r="J26" i="5"/>
  <c r="O13" i="1" l="1"/>
  <c r="L13" i="1" s="1"/>
  <c r="J25" i="5"/>
  <c r="I26" i="5"/>
  <c r="O12" i="1" l="1"/>
  <c r="L12" i="1" s="1"/>
  <c r="I25" i="5"/>
  <c r="J24" i="5"/>
  <c r="O10" i="1" l="1"/>
  <c r="L10" i="1" s="1"/>
  <c r="O11" i="1"/>
  <c r="L11" i="1" s="1"/>
  <c r="I24" i="5"/>
  <c r="J23" i="5"/>
  <c r="I23" i="5" l="1"/>
  <c r="J22" i="5"/>
  <c r="I22" i="5" l="1"/>
  <c r="J21" i="5"/>
  <c r="J20" i="5" l="1"/>
  <c r="I21" i="5"/>
  <c r="I20" i="5" l="1"/>
  <c r="J19" i="5"/>
  <c r="I19" i="5" l="1"/>
  <c r="J18" i="5"/>
  <c r="J17" i="5" l="1"/>
  <c r="I18" i="5"/>
  <c r="J16" i="5" l="1"/>
  <c r="I17" i="5"/>
  <c r="I16" i="5" l="1"/>
  <c r="J15" i="5"/>
  <c r="I15" i="5" l="1"/>
  <c r="J14" i="5"/>
  <c r="I14" i="5" l="1"/>
  <c r="J13" i="5"/>
  <c r="J12" i="5" l="1"/>
  <c r="I13" i="5"/>
  <c r="I12" i="5" l="1"/>
  <c r="J11" i="5"/>
  <c r="I11" i="5" l="1"/>
  <c r="J10" i="5"/>
  <c r="I10" i="5" s="1"/>
  <c r="C60" i="1" l="1"/>
  <c r="C61" i="1"/>
  <c r="C62" i="1"/>
  <c r="C63" i="1"/>
  <c r="Q63" i="1" s="1"/>
  <c r="C64" i="1"/>
  <c r="Q64" i="1" s="1"/>
  <c r="C65" i="1"/>
  <c r="Q65" i="1" s="1"/>
  <c r="C66" i="1"/>
  <c r="C67" i="1"/>
  <c r="C68" i="1"/>
  <c r="C69" i="1"/>
  <c r="C70" i="1"/>
  <c r="C71" i="1"/>
  <c r="Q71" i="1" s="1"/>
  <c r="C72" i="1"/>
  <c r="Q72" i="1" s="1"/>
  <c r="C73" i="1"/>
  <c r="Q73" i="1" s="1"/>
  <c r="C74" i="1"/>
  <c r="C75" i="1"/>
  <c r="C76" i="1"/>
  <c r="C77" i="1"/>
  <c r="C78" i="1"/>
  <c r="C79" i="1"/>
  <c r="Q79" i="1" s="1"/>
  <c r="C80" i="1"/>
  <c r="Q80" i="1" s="1"/>
  <c r="C81" i="1"/>
  <c r="Q81" i="1" s="1"/>
  <c r="C82" i="1"/>
  <c r="C83" i="1"/>
  <c r="C84" i="1"/>
  <c r="C85" i="1"/>
  <c r="C86" i="1"/>
  <c r="C87" i="1"/>
  <c r="Q87" i="1" s="1"/>
  <c r="C88" i="1"/>
  <c r="Q88" i="1" s="1"/>
  <c r="C89" i="1"/>
  <c r="Q89" i="1" s="1"/>
  <c r="C90" i="1"/>
  <c r="C91" i="1"/>
  <c r="C92" i="1"/>
  <c r="C93" i="1"/>
  <c r="C94" i="1"/>
  <c r="C95" i="1"/>
  <c r="Q95" i="1" s="1"/>
  <c r="C96" i="1"/>
  <c r="Q96" i="1" s="1"/>
  <c r="C97" i="1"/>
  <c r="Q97" i="1" s="1"/>
  <c r="C98" i="1"/>
  <c r="C99" i="1"/>
  <c r="Q99" i="1" s="1"/>
  <c r="C100" i="1"/>
  <c r="C101" i="1"/>
  <c r="C102" i="1"/>
  <c r="C103" i="1"/>
  <c r="Q103" i="1" s="1"/>
  <c r="C104" i="1"/>
  <c r="Q104" i="1" s="1"/>
  <c r="C105" i="1"/>
  <c r="Q105" i="1" s="1"/>
  <c r="C106" i="1"/>
  <c r="C107" i="1"/>
  <c r="Q107" i="1" s="1"/>
  <c r="C108" i="1"/>
  <c r="C109" i="1"/>
  <c r="C110" i="1"/>
  <c r="C111" i="1"/>
  <c r="Q111" i="1" s="1"/>
  <c r="C112" i="1"/>
  <c r="Q112" i="1" s="1"/>
  <c r="C113" i="1"/>
  <c r="Q113" i="1" s="1"/>
  <c r="C114" i="1"/>
  <c r="C115" i="1"/>
  <c r="C51" i="1"/>
  <c r="B56" i="1"/>
  <c r="Q56" i="1" s="1"/>
  <c r="B57" i="1"/>
  <c r="Q57" i="1" s="1"/>
  <c r="B58" i="1"/>
  <c r="Q58" i="1" s="1"/>
  <c r="B59" i="1"/>
  <c r="Q59" i="1" s="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49" i="1"/>
  <c r="B52" i="1"/>
  <c r="C55" i="1"/>
  <c r="Q55" i="1" s="1"/>
  <c r="B55" i="1"/>
  <c r="C54" i="1"/>
  <c r="B54" i="1"/>
  <c r="C53" i="1"/>
  <c r="B53" i="1"/>
  <c r="C52" i="1"/>
  <c r="B51" i="1"/>
  <c r="C50" i="1"/>
  <c r="Q50" i="1" s="1"/>
  <c r="B50" i="1"/>
  <c r="C49" i="1"/>
  <c r="C48" i="1"/>
  <c r="B48" i="1"/>
  <c r="C47" i="1"/>
  <c r="B47" i="1"/>
  <c r="C46" i="1"/>
  <c r="B46" i="1"/>
  <c r="C45" i="1"/>
  <c r="B45" i="1"/>
  <c r="C44" i="1"/>
  <c r="B44" i="1"/>
  <c r="Q91" i="1" l="1"/>
  <c r="Q83" i="1"/>
  <c r="Q75" i="1"/>
  <c r="Q67" i="1"/>
  <c r="Q114" i="1"/>
  <c r="Q106" i="1"/>
  <c r="Q98" i="1"/>
  <c r="Q90" i="1"/>
  <c r="Q82" i="1"/>
  <c r="Q74" i="1"/>
  <c r="Q66" i="1"/>
  <c r="Q46" i="1"/>
  <c r="Q52" i="1"/>
  <c r="Q53" i="1"/>
  <c r="Q44" i="1"/>
  <c r="Q110" i="1"/>
  <c r="Q102" i="1"/>
  <c r="Q94" i="1"/>
  <c r="Q86" i="1"/>
  <c r="Q78" i="1"/>
  <c r="Q70" i="1"/>
  <c r="Q62" i="1"/>
  <c r="C121" i="1"/>
  <c r="Q115" i="1"/>
  <c r="Q47" i="1"/>
  <c r="Q101" i="1"/>
  <c r="Q93" i="1"/>
  <c r="Q85" i="1"/>
  <c r="Q77" i="1"/>
  <c r="Q69" i="1"/>
  <c r="Q61" i="1"/>
  <c r="Q48" i="1"/>
  <c r="Q49" i="1"/>
  <c r="Q54" i="1"/>
  <c r="Q109" i="1"/>
  <c r="Q45" i="1"/>
  <c r="Q51" i="1"/>
  <c r="Q108" i="1"/>
  <c r="Q100" i="1"/>
  <c r="Q92" i="1"/>
  <c r="Q84" i="1"/>
  <c r="Q76" i="1"/>
  <c r="Q68" i="1"/>
  <c r="Q60" i="1"/>
  <c r="S110" i="1"/>
  <c r="S109" i="1"/>
  <c r="S107" i="1"/>
  <c r="S112" i="1" l="1"/>
  <c r="S106" i="1"/>
  <c r="S108" i="1"/>
  <c r="S111" i="1"/>
  <c r="S113" i="1"/>
  <c r="R110" i="1" l="1"/>
  <c r="R108" i="1" l="1"/>
  <c r="R113" i="1"/>
  <c r="R107" i="1"/>
  <c r="R111" i="1"/>
  <c r="R109" i="1"/>
  <c r="R106" i="1" l="1"/>
  <c r="S114" i="1"/>
  <c r="R112" i="1"/>
  <c r="S115" i="1" l="1"/>
  <c r="R114" i="1" l="1"/>
  <c r="R115" i="1"/>
  <c r="R10" i="31"/>
  <c r="R9" i="31"/>
  <c r="R8" i="31"/>
  <c r="R11" i="31"/>
  <c r="R7" i="31"/>
  <c r="R13" i="31" l="1"/>
  <c r="I7" i="31" s="1"/>
  <c r="J7" i="31" s="1"/>
  <c r="I9" i="31" l="1"/>
  <c r="J9" i="31" s="1"/>
  <c r="I8" i="31"/>
  <c r="J8" i="31" s="1"/>
  <c r="I10" i="31"/>
  <c r="J10" i="31" s="1"/>
  <c r="I11" i="31"/>
  <c r="J11" i="31" s="1"/>
  <c r="I13" i="31" l="1"/>
  <c r="J13" i="31"/>
  <c r="I15" i="31" s="1"/>
</calcChain>
</file>

<file path=xl/sharedStrings.xml><?xml version="1.0" encoding="utf-8"?>
<sst xmlns="http://schemas.openxmlformats.org/spreadsheetml/2006/main" count="1009" uniqueCount="603">
  <si>
    <t>Top 1% tax rate</t>
  </si>
  <si>
    <t>Back to index</t>
  </si>
  <si>
    <t>Average tax rates by pre-tax income group</t>
  </si>
  <si>
    <t>[1]</t>
  </si>
  <si>
    <t>[2]</t>
  </si>
  <si>
    <t>[3]</t>
  </si>
  <si>
    <t>[4]</t>
  </si>
  <si>
    <t>[5]</t>
  </si>
  <si>
    <t>[6]</t>
  </si>
  <si>
    <t>[7]</t>
  </si>
  <si>
    <t>[8]</t>
  </si>
  <si>
    <t>[9]</t>
  </si>
  <si>
    <t>[10]</t>
  </si>
  <si>
    <t>[11]</t>
  </si>
  <si>
    <t>Population: equal-split individuals (20+)</t>
  </si>
  <si>
    <t xml:space="preserve"> (% of pre-tax income including pure taxable capital gains)</t>
  </si>
  <si>
    <t>All</t>
  </si>
  <si>
    <t>Bottom 90%</t>
  </si>
  <si>
    <t>Bottom 50%</t>
  </si>
  <si>
    <t>Middle 40%</t>
  </si>
  <si>
    <t>Top 10%</t>
  </si>
  <si>
    <t>Top 5%</t>
  </si>
  <si>
    <t>Top 1%</t>
  </si>
  <si>
    <t>Top 0.5%</t>
  </si>
  <si>
    <t>Top 0.1%</t>
  </si>
  <si>
    <t>Top 0.01%</t>
  </si>
  <si>
    <t>Top 0.001%</t>
  </si>
  <si>
    <r>
      <rPr>
        <b/>
        <u/>
        <sz val="12"/>
        <color theme="1"/>
        <rFont val="Arial"/>
        <family val="2"/>
      </rPr>
      <t>Note: Treatment of capital gains</t>
    </r>
    <r>
      <rPr>
        <sz val="12"/>
        <color theme="1"/>
        <rFont val="Arial"/>
        <family val="2"/>
      </rPr>
      <t>. Pre-tax income used at the denominator of effective tax rates of this and subsequent table includes pure capital gains, defined as the fraction of taxable realized capital gains in excess of 3% of national income.</t>
    </r>
  </si>
  <si>
    <r>
      <rPr>
        <b/>
        <u/>
        <sz val="12"/>
        <color theme="1"/>
        <rFont val="Arial"/>
        <family val="2"/>
      </rPr>
      <t>Note: Sample.</t>
    </r>
    <r>
      <rPr>
        <sz val="12"/>
        <color theme="1"/>
        <rFont val="Arial"/>
        <family val="2"/>
      </rPr>
      <t xml:space="preserve"> This table includes the full population, including adults with very low or negative pre-tax income.</t>
    </r>
  </si>
  <si>
    <t>ratemacro</t>
  </si>
  <si>
    <t>year</t>
  </si>
  <si>
    <t>Composition of taxes paid by bottom 90%, bottom 50%, and middle 40% of pre-tax income distribution</t>
  </si>
  <si>
    <t>[12]</t>
  </si>
  <si>
    <t>[13]</t>
  </si>
  <si>
    <t>[14]</t>
  </si>
  <si>
    <t>[15]</t>
  </si>
  <si>
    <t>[16]</t>
  </si>
  <si>
    <t>[17]</t>
  </si>
  <si>
    <t>[18]</t>
  </si>
  <si>
    <t>[19]</t>
  </si>
  <si>
    <t>[20]</t>
  </si>
  <si>
    <t>[21]</t>
  </si>
  <si>
    <r>
      <rPr>
        <sz val="12"/>
        <rFont val="Arial"/>
        <family val="2"/>
      </rPr>
      <t xml:space="preserve">(% of </t>
    </r>
    <r>
      <rPr>
        <sz val="12"/>
        <rFont val="Arial"/>
        <family val="2"/>
      </rPr>
      <t>pre-tax income including taxable pure capital gains)</t>
    </r>
  </si>
  <si>
    <t>Sales tax</t>
  </si>
  <si>
    <t>Residential property tax</t>
  </si>
  <si>
    <t>Payroll tax</t>
  </si>
  <si>
    <t>Income tax</t>
  </si>
  <si>
    <t>Corporate (&amp; business property) tax</t>
  </si>
  <si>
    <t>Estate tax</t>
  </si>
  <si>
    <t>Composition of taxes paid by top 10%, top 5% and top 1% of pre-tax income distribution</t>
  </si>
  <si>
    <t>(% of pre-tax income including taxable pure capital gains)</t>
  </si>
  <si>
    <t>Composition of taxes paid by top 0.5%, top 0.1% and top 0.01% of pre-tax income distribution</t>
  </si>
  <si>
    <t>Share of corporate tax paid by top 1% (CBO)</t>
  </si>
  <si>
    <t>Shares of total pre-tax income</t>
  </si>
  <si>
    <t>Population: equal-split individuals (aged 20+)</t>
  </si>
  <si>
    <t>(% of national income)</t>
  </si>
  <si>
    <t>Top 10% to 1%</t>
  </si>
  <si>
    <t>Top 10% to 5%</t>
  </si>
  <si>
    <t>Top 5% to 1%</t>
  </si>
  <si>
    <t>Top 1% to 0.1%</t>
  </si>
  <si>
    <t>Top 1% to 0.5%</t>
  </si>
  <si>
    <t>Top 0.5% to 0.1%</t>
  </si>
  <si>
    <t>Top 0.1% to 0.01%</t>
  </si>
  <si>
    <t>Top 0.01% to top 0.001%</t>
  </si>
  <si>
    <t>Share of corporate + business proeprty tax paid by top 1% (SZ)</t>
  </si>
  <si>
    <t>Share of corporate tax paid by top 1%</t>
  </si>
  <si>
    <t>Average macro tax rate</t>
  </si>
  <si>
    <t>Corporate tax (% of NI)</t>
  </si>
  <si>
    <t>Wage of top 1% (% of total wage income)</t>
  </si>
  <si>
    <t>Composition of top 10%, top 5% and top 1% pre-tax income shares</t>
  </si>
  <si>
    <r>
      <t>[</t>
    </r>
    <r>
      <rPr>
        <sz val="12"/>
        <rFont val="Arial"/>
        <family val="2"/>
      </rPr>
      <t>16</t>
    </r>
    <r>
      <rPr>
        <sz val="12"/>
        <rFont val="Arial"/>
        <family val="2"/>
      </rPr>
      <t>]</t>
    </r>
  </si>
  <si>
    <t>[22]</t>
  </si>
  <si>
    <t>[23]</t>
  </si>
  <si>
    <t>[24]</t>
  </si>
  <si>
    <r>
      <t>(% of</t>
    </r>
    <r>
      <rPr>
        <sz val="12"/>
        <rFont val="Arial"/>
        <family val="2"/>
      </rPr>
      <t xml:space="preserve"> national income</t>
    </r>
    <r>
      <rPr>
        <sz val="12"/>
        <rFont val="Arial"/>
        <family val="2"/>
      </rPr>
      <t>)</t>
    </r>
  </si>
  <si>
    <t>Income from equity</t>
  </si>
  <si>
    <t>Net interest</t>
  </si>
  <si>
    <t>Housing rents</t>
  </si>
  <si>
    <t>Capital component of mixed income</t>
  </si>
  <si>
    <t>Pension income</t>
  </si>
  <si>
    <t xml:space="preserve">Compensation of employees </t>
  </si>
  <si>
    <t xml:space="preserve">Labor component of mixed income </t>
  </si>
  <si>
    <t>Check</t>
  </si>
  <si>
    <t>Composition of bottom 90%, bottom 50%, and middle 40% pre-tax income shares</t>
  </si>
  <si>
    <t>check</t>
  </si>
  <si>
    <t>Interest</t>
  </si>
  <si>
    <t>Wage</t>
  </si>
  <si>
    <t>Dividends</t>
  </si>
  <si>
    <t>Rents</t>
  </si>
  <si>
    <t>Share corporate tax paid by top 1% PSZ</t>
  </si>
  <si>
    <t>Share corporate tax paid by top 1% PSZ, excluding nonprofits</t>
  </si>
  <si>
    <t>Share of corporate tax and corporate retained earnings going to the top 1% pre-tax income earners</t>
  </si>
  <si>
    <t>All U.S.-owned equities</t>
  </si>
  <si>
    <t>Equities owned directly by U.S. households and through trusts</t>
  </si>
  <si>
    <t>Memo: share pension wealth owned by top 1%</t>
  </si>
  <si>
    <t>Memo: share equities held directly and through trusts owned by top 1%</t>
  </si>
  <si>
    <t>Memo: Equities owned directly and through trusts / all U.S.-owned corporate equities</t>
  </si>
  <si>
    <t>Share corporate tax + retained earnings going to top 1%</t>
  </si>
  <si>
    <t>Share corporate tax paid by top 1%</t>
  </si>
  <si>
    <t>Share corporate retained earnings earned by top 1%</t>
  </si>
  <si>
    <t>All US-owned corporated equities</t>
  </si>
  <si>
    <t>Households + trusts</t>
  </si>
  <si>
    <t>Pensions + life-insurance</t>
  </si>
  <si>
    <t>Non-profits</t>
  </si>
  <si>
    <t>Government</t>
  </si>
  <si>
    <t>Primary income of corporations</t>
  </si>
  <si>
    <t>Retained earnings</t>
  </si>
  <si>
    <t>Corporate tax</t>
  </si>
  <si>
    <r>
      <rPr>
        <u/>
        <sz val="12"/>
        <rFont val="Arial"/>
        <family val="2"/>
      </rPr>
      <t>Notes</t>
    </r>
    <r>
      <rPr>
        <sz val="12"/>
        <rFont val="Arial"/>
        <family val="2"/>
      </rPr>
      <t>: individual adults are ranked by pre-tax income matching national income, with income split equally among spouses. All figures are on a national income basis. That is, equity wealth includes all foreign equities owned by US residents, and excludes US equities owned by foreigners; retained earnings include the retained earnings of US direct investment abroad and exclude the retained earnings of foreign direct investments in the US; the corporate tax includes the taxes paid worldwide by US-owned firms (except foreign income taxes paid by US-owned foreign firms). Equities exclude S corporation equity.</t>
    </r>
  </si>
  <si>
    <t>Beofre 1962: equal to share of equity income earned by top 1% (with an allowance for very small flow of equity income earned through pensions, assumed to be equal to 10% of pension income)</t>
  </si>
  <si>
    <t>Beofre 1962: computed using PS tabulations, ignoring capital gains (see formula)</t>
  </si>
  <si>
    <t xml:space="preserve">Corporate tax paid, % of top 1% income </t>
  </si>
  <si>
    <t>Corporate tax paid, % of top 1% income  (CBO)</t>
  </si>
  <si>
    <t>Top 1% pre-tax income share</t>
  </si>
  <si>
    <t>Top 1% pre-tax income share (CBO)</t>
  </si>
  <si>
    <t>shinc1</t>
  </si>
  <si>
    <t>shinc1cbo</t>
  </si>
  <si>
    <t>shcorp1</t>
  </si>
  <si>
    <t>shcorp1cbo</t>
  </si>
  <si>
    <t>rate1</t>
  </si>
  <si>
    <t>rate1cbo</t>
  </si>
  <si>
    <t>corprate1</t>
  </si>
  <si>
    <t>corprate1cbo</t>
  </si>
  <si>
    <t>Main series</t>
  </si>
  <si>
    <t>Macro series</t>
  </si>
  <si>
    <t>Comparison with earlier series</t>
  </si>
  <si>
    <t>Top 1% SZ book</t>
  </si>
  <si>
    <t>Memo: Share of equity income (incl. Pension) earned by top 1%</t>
  </si>
  <si>
    <t>Share of S-corp profits in total domestic corporate profits</t>
  </si>
  <si>
    <t>S-corp profifts</t>
  </si>
  <si>
    <t>Domestic profits</t>
  </si>
  <si>
    <t>S corp profits (% of NI)</t>
  </si>
  <si>
    <t>National income</t>
  </si>
  <si>
    <t>% of NI</t>
  </si>
  <si>
    <t>shscor1</t>
  </si>
  <si>
    <t>rate99</t>
  </si>
  <si>
    <t>srate</t>
  </si>
  <si>
    <t>stax</t>
  </si>
  <si>
    <t>Fedal S corp profits taxes</t>
  </si>
  <si>
    <t>Ratio of federal+state individual income tax revenue to fed ind tax revenue</t>
  </si>
  <si>
    <t>Federal+state S-corp profits taxes (% of NI)</t>
  </si>
  <si>
    <t>From PSZ</t>
  </si>
  <si>
    <t>Federal + State. From PSZ</t>
  </si>
  <si>
    <t>Impiled effective rate on S-corp profits</t>
  </si>
  <si>
    <t>See sorp.do. Disregarding S-corp losses (ie assuming S-corp losses do not generate negative tax)</t>
  </si>
  <si>
    <t>S corporations</t>
  </si>
  <si>
    <t>Net profits</t>
  </si>
  <si>
    <t>Positive</t>
  </si>
  <si>
    <t>Loss</t>
  </si>
  <si>
    <t>Positive aggregated by return</t>
  </si>
  <si>
    <t>Loss aggregated by return</t>
  </si>
  <si>
    <t>Partnerships</t>
  </si>
  <si>
    <t>scorinc too low since 2017</t>
  </si>
  <si>
    <t>Profits in national income</t>
  </si>
  <si>
    <t>PSZ, based on 2022 updated of prototype BEA S-corp accounts</t>
  </si>
  <si>
    <t>PSZ, TSA3B</t>
  </si>
  <si>
    <t>S corp</t>
  </si>
  <si>
    <t>scorpinc2 too low since 2017</t>
  </si>
  <si>
    <t xml:space="preserve"> s corp taxable net profits</t>
  </si>
  <si>
    <t>partnership taxable net profits</t>
  </si>
  <si>
    <t>S corp + partnerships</t>
  </si>
  <si>
    <t>C-corp (national)</t>
  </si>
  <si>
    <t>Corporate profits (domestic + foreign) minus S corp profits</t>
  </si>
  <si>
    <t>shcorp1old</t>
  </si>
  <si>
    <t>rate1old</t>
  </si>
  <si>
    <t>corprate1old</t>
  </si>
  <si>
    <t>Share of corporate tax paid by top 1% (old DINA)</t>
  </si>
  <si>
    <t>Corporate &amp; business property tax paid by top 1% old DINA (% NI)</t>
  </si>
  <si>
    <t>Share paid by top 1%</t>
  </si>
  <si>
    <t>Corporate + business proeprty tax (% of NI)</t>
  </si>
  <si>
    <t>Corporate tax paid, % of top 1% income  (old DINA)</t>
  </si>
  <si>
    <t>Top 1% pre-tax income share (old DINA)</t>
  </si>
  <si>
    <t>shinc1_old</t>
  </si>
  <si>
    <t>Top 1% pre-tax income share old DINA</t>
  </si>
  <si>
    <t>% of national income + pure capital gains</t>
  </si>
  <si>
    <t>top 0.1% (by income) tax rate</t>
  </si>
  <si>
    <r>
      <t>Income</t>
    </r>
    <r>
      <rPr>
        <sz val="12"/>
        <rFont val="Arial"/>
        <family val="2"/>
      </rPr>
      <t xml:space="preserve"> + payroll</t>
    </r>
    <r>
      <rPr>
        <sz val="12"/>
        <rFont val="Arial"/>
        <family val="2"/>
      </rPr>
      <t xml:space="preserve"> tax</t>
    </r>
  </si>
  <si>
    <t>Of which: corporate taxes</t>
  </si>
  <si>
    <t>Of which: residential property tax</t>
  </si>
  <si>
    <t>Sales + property taxes</t>
  </si>
  <si>
    <t>Total realized capital gains</t>
  </si>
  <si>
    <t>Total fiscal income excluding capital gains</t>
  </si>
  <si>
    <t>PS Table A0</t>
  </si>
  <si>
    <t>Capital gains</t>
  </si>
  <si>
    <t>Top 1 % fiscal income share (% of total fiscal income including KG)</t>
  </si>
  <si>
    <t>Entreprenurial</t>
  </si>
  <si>
    <t>Check top 1% income share mixed method</t>
  </si>
  <si>
    <t>Memo: Capital gains (% of top 1% income incl. KG)</t>
  </si>
  <si>
    <t>Entrepreneurial</t>
  </si>
  <si>
    <t>Total (excludes pension)</t>
  </si>
  <si>
    <t>Capital income of top 1% (% of total k inc), with KG</t>
  </si>
  <si>
    <t>Share of DINA capital income earned by top 1%</t>
  </si>
  <si>
    <t>Share of DINA wage income earned by top 1%</t>
  </si>
  <si>
    <t xml:space="preserve">Share of corporate tax paid by top 1% (CBO method applied to DINA series) </t>
  </si>
  <si>
    <t>Share of corporate tax paid by top 1% (CBO method applied to fiscal income)</t>
  </si>
  <si>
    <t>Total positive fiscal income controls (% of control total positive fiscal income including KG)</t>
  </si>
  <si>
    <t>From PSZ Table C1</t>
  </si>
  <si>
    <t>Historical CBO-type series using tabulations of fiscal income and PSZ</t>
  </si>
  <si>
    <t>Check 50/50</t>
  </si>
  <si>
    <t>Check dividends</t>
  </si>
  <si>
    <t>check kg</t>
  </si>
  <si>
    <t>Individual income tax rate (% of NI)</t>
  </si>
  <si>
    <t>estatetaxtop400</t>
  </si>
  <si>
    <t>propbustaxtop400</t>
  </si>
  <si>
    <t>corptaxtop400</t>
  </si>
  <si>
    <t>ditaxtop400</t>
  </si>
  <si>
    <t>paytaxtop400</t>
  </si>
  <si>
    <t>proprestaxtop400</t>
  </si>
  <si>
    <t>salestaxtop400</t>
  </si>
  <si>
    <t>taxtop400</t>
  </si>
  <si>
    <t>estatetaxP99p99_P99p999</t>
  </si>
  <si>
    <t>propbustaxP99p99_P99p999</t>
  </si>
  <si>
    <t>corptaxP99p99_P99p999</t>
  </si>
  <si>
    <t>ditaxP99p99_P99p999</t>
  </si>
  <si>
    <t>paytaxP99p99_P99p999</t>
  </si>
  <si>
    <t>proprestaxP99p99_P99p999</t>
  </si>
  <si>
    <t>salestaxP99p99_P99p999</t>
  </si>
  <si>
    <t>taxP99p99_P99p999</t>
  </si>
  <si>
    <t>estatetaxP99p9_P99p99</t>
  </si>
  <si>
    <t>propbustaxP99p9_P99p99</t>
  </si>
  <si>
    <t>corptaxP99p9_P99p99</t>
  </si>
  <si>
    <t>ditaxP99p9_P99p99</t>
  </si>
  <si>
    <t>paytaxP99p9_P99p99</t>
  </si>
  <si>
    <t>proprestaxP99p9_P99p99</t>
  </si>
  <si>
    <t>salestaxP99p9_P99p99</t>
  </si>
  <si>
    <t>taxP99p9_P99p99</t>
  </si>
  <si>
    <t>estatetaxP99p5_P99p9</t>
  </si>
  <si>
    <t>propbustaxP99p5_P99p9</t>
  </si>
  <si>
    <t>corptaxP99p5_P99p9</t>
  </si>
  <si>
    <t>ditaxP99p5_P99p9</t>
  </si>
  <si>
    <t>paytaxP99p5_P99p9</t>
  </si>
  <si>
    <t>proprestaxP99p5_P99p9</t>
  </si>
  <si>
    <t>salestaxP99p5_P99p9</t>
  </si>
  <si>
    <t>taxP99p5_P99p9</t>
  </si>
  <si>
    <t>estatetaxP99_P99p5</t>
  </si>
  <si>
    <t>propbustaxP99_P99p5</t>
  </si>
  <si>
    <t>corptaxP99_P99p5</t>
  </si>
  <si>
    <t>ditaxP99_P99p5</t>
  </si>
  <si>
    <t>paytaxP99_P99p5</t>
  </si>
  <si>
    <t>proprestaxP99_P99p5</t>
  </si>
  <si>
    <t>salestaxP99_P99p5</t>
  </si>
  <si>
    <t>taxP99_P99p5</t>
  </si>
  <si>
    <t>estatetaxP95_P99</t>
  </si>
  <si>
    <t>propbustaxP95_P99</t>
  </si>
  <si>
    <t>corptaxP95_P99</t>
  </si>
  <si>
    <t>ditaxP95_P99</t>
  </si>
  <si>
    <t>paytaxP95_P99</t>
  </si>
  <si>
    <t>proprestaxP95_P99</t>
  </si>
  <si>
    <t>salestaxP95_P99</t>
  </si>
  <si>
    <t>taxP95_P99</t>
  </si>
  <si>
    <t>estatetaxP90_P95</t>
  </si>
  <si>
    <t>propbustaxP90_P95</t>
  </si>
  <si>
    <t>corptaxP90_P95</t>
  </si>
  <si>
    <t>ditaxP90_P95</t>
  </si>
  <si>
    <t>paytaxP90_P95</t>
  </si>
  <si>
    <t>proprestaxP90_P95</t>
  </si>
  <si>
    <t>salestaxP90_P95</t>
  </si>
  <si>
    <t>taxP90_P95</t>
  </si>
  <si>
    <t>estatetaxtop0p001</t>
  </si>
  <si>
    <t>propbustaxtop0p001</t>
  </si>
  <si>
    <t>corptaxtop0p001</t>
  </si>
  <si>
    <t>ditaxtop0p001</t>
  </si>
  <si>
    <t>paytaxtop0p001</t>
  </si>
  <si>
    <t>proprestaxtop0p001</t>
  </si>
  <si>
    <t>salestaxtop0p001</t>
  </si>
  <si>
    <t>taxtop0p001</t>
  </si>
  <si>
    <t>estatetaxtop0p01</t>
  </si>
  <si>
    <t>propbustaxtop0p01</t>
  </si>
  <si>
    <t>corptaxtop0p01</t>
  </si>
  <si>
    <t>ditaxtop0p01</t>
  </si>
  <si>
    <t>paytaxtop0p01</t>
  </si>
  <si>
    <t>proprestaxtop0p01</t>
  </si>
  <si>
    <t>salestaxtop0p01</t>
  </si>
  <si>
    <t>taxtop0p01</t>
  </si>
  <si>
    <t>estatetaxtop0p1</t>
  </si>
  <si>
    <t>propbustaxtop0p1</t>
  </si>
  <si>
    <t>corptaxtop0p1</t>
  </si>
  <si>
    <t>ditaxtop0p1</t>
  </si>
  <si>
    <t>paytaxtop0p1</t>
  </si>
  <si>
    <t>proprestaxtop0p1</t>
  </si>
  <si>
    <t>salestaxtop0p1</t>
  </si>
  <si>
    <t>taxtop0p1</t>
  </si>
  <si>
    <t>estatetaxtop0p5</t>
  </si>
  <si>
    <t>propbustaxtop0p5</t>
  </si>
  <si>
    <t>corptaxtop0p5</t>
  </si>
  <si>
    <t>ditaxtop0p5</t>
  </si>
  <si>
    <t>paytaxtop0p5</t>
  </si>
  <si>
    <t>proprestaxtop0p5</t>
  </si>
  <si>
    <t>salestaxtop0p5</t>
  </si>
  <si>
    <t>taxtop0p5</t>
  </si>
  <si>
    <t>estatetaxtop1</t>
  </si>
  <si>
    <t>propbustaxtop1</t>
  </si>
  <si>
    <t>corptaxtop1</t>
  </si>
  <si>
    <t>ditaxtop1</t>
  </si>
  <si>
    <t>paytaxtop1</t>
  </si>
  <si>
    <t>proprestaxtop1</t>
  </si>
  <si>
    <t>salestaxtop1</t>
  </si>
  <si>
    <t>taxtop1</t>
  </si>
  <si>
    <t>estatetaxtop5</t>
  </si>
  <si>
    <t>propbustaxtop5</t>
  </si>
  <si>
    <t>corptaxtop5</t>
  </si>
  <si>
    <t>ditaxtop5</t>
  </si>
  <si>
    <t>paytaxtop5</t>
  </si>
  <si>
    <t>proprestaxtop5</t>
  </si>
  <si>
    <t>salestaxtop5</t>
  </si>
  <si>
    <t>taxtop5</t>
  </si>
  <si>
    <t>estatetaxtop10</t>
  </si>
  <si>
    <t>propbustaxtop10</t>
  </si>
  <si>
    <t>corptaxtop10</t>
  </si>
  <si>
    <t>ditaxtop10</t>
  </si>
  <si>
    <t>paytaxtop10</t>
  </si>
  <si>
    <t>proprestaxtop10</t>
  </si>
  <si>
    <t>salestaxtop10</t>
  </si>
  <si>
    <t>taxtop10</t>
  </si>
  <si>
    <t>estatetaxmiddle40</t>
  </si>
  <si>
    <t>propbustaxmiddle40</t>
  </si>
  <si>
    <t>corptaxmiddle40</t>
  </si>
  <si>
    <t>ditaxmiddle40</t>
  </si>
  <si>
    <t>paytaxmiddle40</t>
  </si>
  <si>
    <t>proprestaxmiddle40</t>
  </si>
  <si>
    <t>salestaxmiddle40</t>
  </si>
  <si>
    <t>taxmiddle40</t>
  </si>
  <si>
    <t>estatetaxbot50</t>
  </si>
  <si>
    <t>propbustaxbot50</t>
  </si>
  <si>
    <t>corptaxbot50</t>
  </si>
  <si>
    <t>ditaxbot50</t>
  </si>
  <si>
    <t>paytaxbot50</t>
  </si>
  <si>
    <t>proprestaxbot50</t>
  </si>
  <si>
    <t>salestaxbot50</t>
  </si>
  <si>
    <t>taxbot50</t>
  </si>
  <si>
    <t>estatetaxbot90</t>
  </si>
  <si>
    <t>propbustaxbot90</t>
  </si>
  <si>
    <t>corptaxbot90</t>
  </si>
  <si>
    <t>ditaxbot90</t>
  </si>
  <si>
    <t>paytaxbot90</t>
  </si>
  <si>
    <t>proprestaxbot90</t>
  </si>
  <si>
    <t>salestaxbot90</t>
  </si>
  <si>
    <t>taxbot90</t>
  </si>
  <si>
    <t>estatetaxall</t>
  </si>
  <si>
    <t>propbustaxall</t>
  </si>
  <si>
    <t>corptaxall</t>
  </si>
  <si>
    <t>ditaxall</t>
  </si>
  <si>
    <t>paytaxall</t>
  </si>
  <si>
    <t>proprestaxall</t>
  </si>
  <si>
    <t>salestaxall</t>
  </si>
  <si>
    <t>taxall</t>
  </si>
  <si>
    <t>Pasted from SZ book</t>
  </si>
  <si>
    <t>Of which: corporate + business taxes</t>
  </si>
  <si>
    <t>Corporate + business + residential property taxes</t>
  </si>
  <si>
    <t>1950-2021</t>
  </si>
  <si>
    <t>P0-50</t>
  </si>
  <si>
    <t>P50-90</t>
  </si>
  <si>
    <t>P90-99</t>
  </si>
  <si>
    <t>P99-99.9</t>
  </si>
  <si>
    <t>Income groups</t>
  </si>
  <si>
    <t xml:space="preserve">Share </t>
  </si>
  <si>
    <t>Average</t>
  </si>
  <si>
    <t>Pretax income</t>
  </si>
  <si>
    <t>Tax Rate</t>
  </si>
  <si>
    <t>After-tax income</t>
  </si>
  <si>
    <t>Share</t>
  </si>
  <si>
    <t>Taxes (all levels)</t>
  </si>
  <si>
    <t>Pre-tax income is income before all taxes but after the operation of pension systems (public and private).</t>
  </si>
  <si>
    <t>Tax rate composition</t>
  </si>
  <si>
    <t>Consumption taxes</t>
  </si>
  <si>
    <t>Payroll taxes</t>
  </si>
  <si>
    <t>Notes: Groups based on pre-tax income. Unit is individual adult (aged 20+) with equal split among couples.</t>
  </si>
  <si>
    <t>Property taxes (incl. estate tax)</t>
  </si>
  <si>
    <t>(with no adjustment for corporate profits earned through pension funds).</t>
  </si>
  <si>
    <t>Non-US residents</t>
  </si>
  <si>
    <t>All corporate taxes</t>
  </si>
  <si>
    <t>Social welfare weights</t>
  </si>
  <si>
    <t>Calculation sheet</t>
  </si>
  <si>
    <t>welfare weights (not normalized)</t>
  </si>
  <si>
    <t>pop weights</t>
  </si>
  <si>
    <t>product and sum</t>
  </si>
  <si>
    <t>Tax base and elasticity</t>
  </si>
  <si>
    <t>Corporate tax base elasticity</t>
  </si>
  <si>
    <t>current tax rate</t>
  </si>
  <si>
    <t>proposed rate</t>
  </si>
  <si>
    <t>current corp tax base</t>
  </si>
  <si>
    <t>corp tax base with proposed tax</t>
  </si>
  <si>
    <t>corp tax base with no tax</t>
  </si>
  <si>
    <t>Saez remarks:</t>
  </si>
  <si>
    <t>The column all corporate taxes includes all corporate taxes (US, state, and foreign) paid by US residents  on their corporate ownership (in US and abroad)</t>
  </si>
  <si>
    <t>We consider a 10% increase across the board of the Fed corporate tax</t>
  </si>
  <si>
    <t>First column shows the mechanical increase in tax revenue from each group</t>
  </si>
  <si>
    <t>The second column provides the social welfare weights (that are normalized to sum to one, modify the ones in red in the calculation sheet to change the profile of weights)</t>
  </si>
  <si>
    <t>The fourth column computes the tax loss due to supply side responses (assuming an elasticity of .5, in red in the calc sheet that provides computations).</t>
  </si>
  <si>
    <t>Then the bottom shows the net revenue gain and the net value of the reform (a positive number means the reform is desirable).</t>
  </si>
  <si>
    <t>current tax base</t>
  </si>
  <si>
    <t>tax base with no tax</t>
  </si>
  <si>
    <t>fed MTR</t>
  </si>
  <si>
    <t>fed elasticity</t>
  </si>
  <si>
    <t>tax base with proposed tax</t>
  </si>
  <si>
    <t>proposed fed MTR</t>
  </si>
  <si>
    <t>We consider a 10% increase of the Fed individual income tax for the top 1% (P99-99.9 and top .1%) only</t>
  </si>
  <si>
    <t>The third column calculates the social welfare cost in $ (=mechanical increase in tax revenue*welfare weight).</t>
  </si>
  <si>
    <t>The fourth column computes the tax loss due to supply side responses (assuming an elasticity of .25, in red in the calc sheet that provides computations). XX would need to estimate Fed MTRs by group which we currently don't have.</t>
  </si>
  <si>
    <t>Individual income taxes</t>
  </si>
  <si>
    <t>top 0.1%</t>
  </si>
  <si>
    <t>Consider a 10% increase in the federal corporate income tax rate, from 21% to 23.1%</t>
  </si>
  <si>
    <t>Mechanical tax increase ($ billion)</t>
  </si>
  <si>
    <t>Net revenue:</t>
  </si>
  <si>
    <t>Net value of reform:</t>
  </si>
  <si>
    <t>group</t>
  </si>
  <si>
    <t>peinc_kg</t>
  </si>
  <si>
    <t>ditax</t>
  </si>
  <si>
    <t>govcontrib</t>
  </si>
  <si>
    <t>salestax</t>
  </si>
  <si>
    <t>proptax</t>
  </si>
  <si>
    <t>corptax</t>
  </si>
  <si>
    <t>corptax_cbo</t>
  </si>
  <si>
    <t>bot50</t>
  </si>
  <si>
    <t>mid40</t>
  </si>
  <si>
    <t>p90p99</t>
  </si>
  <si>
    <t>p99p999</t>
  </si>
  <si>
    <t>top0p1</t>
  </si>
  <si>
    <t>Population</t>
  </si>
  <si>
    <t>Notes: Groups based on pre-tax income including pure realized capital gains (defined as realized gains in excess of 3% of national income). Unit is individual adult (aged 20+) with equal split among couples.</t>
  </si>
  <si>
    <t>Labor taxes assigned to corresponding workers, capital taxes to corresponding asset owners, consumption taxes to final consumers.</t>
  </si>
  <si>
    <t>Taxes (federal only)</t>
  </si>
  <si>
    <t>ditaxfed</t>
  </si>
  <si>
    <t>govcontribfed</t>
  </si>
  <si>
    <t>saletaxfed</t>
  </si>
  <si>
    <t>estatetax</t>
  </si>
  <si>
    <t>corptaxfed</t>
  </si>
  <si>
    <t>corptaxfed_cbo</t>
  </si>
  <si>
    <t>Tax rate composition (federal taxes only)</t>
  </si>
  <si>
    <t>billion</t>
  </si>
  <si>
    <t>Parameters:</t>
  </si>
  <si>
    <t>Notes: Groups based on pre-tax income including pure capital gains. Unit is individual adult (aged 20+) with equal split among couples.</t>
  </si>
  <si>
    <t>The third column (Fed corporate taxes) includes only the Federal corporate tax, close to 40% of which is paid by foreigners owning US corporations.</t>
  </si>
  <si>
    <t>Takes an elasticity of 3.1 to make corporate reform not valuable. Fact that 40% paid by foreigners with zero welfare weight makes corporate tax desirable even with no redistributive tastes</t>
  </si>
  <si>
    <t>GZ</t>
  </si>
  <si>
    <t>If social welfare weight on non-US resident is equal to weighted social welfare weight of US residents (= foreign shareholders have same class structures and US views people similarly whether no matter they are US vs non US) then net value of reform falls by ~5B</t>
  </si>
  <si>
    <t>Tax reform analysis</t>
  </si>
  <si>
    <t>Federal individual income tax</t>
  </si>
  <si>
    <t>Consider a 10% increase in the Federal individual income tax for the top 1% only</t>
  </si>
  <si>
    <t>Consump-tion taxes</t>
  </si>
  <si>
    <t>Tax rate</t>
  </si>
  <si>
    <t>Corporate tax, conventional approach</t>
  </si>
  <si>
    <t>Taxes include taxes at all levels of government (federal, state, and local). Refundable tax credits are not included as negative tax (as they are treated as transfers, like other cash transfers, in the national accounts)</t>
  </si>
  <si>
    <t xml:space="preserve">In the conventional approach (currently used by CBO and JCT), the corporate tax is assigned 75% to capital income on individual tax returns and 25% to labor income </t>
  </si>
  <si>
    <t>Appendix Table A1. Federal current tax distribution in the United States, 2021</t>
  </si>
  <si>
    <t>Taxes include only federal taxes. Refundable tax credits are not included as negative tax (as they are treated as transfers, like other cash transfers, in the national accounts)</t>
  </si>
  <si>
    <t>A. Reform of the US federal corporate income tax</t>
  </si>
  <si>
    <t>B. Reform of the US federal individual income tax</t>
  </si>
  <si>
    <t>Memo: Corporate tax, conventional approach</t>
  </si>
  <si>
    <t>Tax loss supply side    ($ billion)</t>
  </si>
  <si>
    <t>Tax loss supply side   ($ billion)</t>
  </si>
  <si>
    <t>Federal corporate tax</t>
  </si>
  <si>
    <t>Pre-tax income</t>
  </si>
  <si>
    <t>Taxes     ($ billion)</t>
  </si>
  <si>
    <t>(1)</t>
  </si>
  <si>
    <t>(2)</t>
  </si>
  <si>
    <t>(3)</t>
  </si>
  <si>
    <t>(4)</t>
  </si>
  <si>
    <t>(5)</t>
  </si>
  <si>
    <t>(6)</t>
  </si>
  <si>
    <t>(7)</t>
  </si>
  <si>
    <t>(8)</t>
  </si>
  <si>
    <t xml:space="preserve">Net value of reform: </t>
  </si>
  <si>
    <t xml:space="preserve">Net revenue: </t>
  </si>
  <si>
    <t>Taxes.      ($ billion)</t>
  </si>
  <si>
    <t>Social welfare cost ($ billion) = -(5) x (7)</t>
  </si>
  <si>
    <t xml:space="preserve"> Current tax distribution in the United States, 2021</t>
  </si>
  <si>
    <t>Illustration of current-tax analysis: case studies (2018)</t>
  </si>
  <si>
    <t>Warren Buffett</t>
  </si>
  <si>
    <t>Jeff Bezos</t>
  </si>
  <si>
    <t>US federal taxes</t>
  </si>
  <si>
    <t>US state and local income taxes</t>
  </si>
  <si>
    <t>Foreign taxes</t>
  </si>
  <si>
    <t>Effective tax rate</t>
  </si>
  <si>
    <t xml:space="preserve">  Federal</t>
  </si>
  <si>
    <t xml:space="preserve">  State and local</t>
  </si>
  <si>
    <t xml:space="preserve">  Foreign</t>
  </si>
  <si>
    <t>Total taxes</t>
  </si>
  <si>
    <t>~0</t>
  </si>
  <si>
    <t xml:space="preserve">   Individual income tax</t>
  </si>
  <si>
    <t xml:space="preserve">   Corporate tax</t>
  </si>
  <si>
    <t xml:space="preserve">   Payroll taxes</t>
  </si>
  <si>
    <t xml:space="preserve">   Corporate taxes</t>
  </si>
  <si>
    <t xml:space="preserve">   US Federal</t>
  </si>
  <si>
    <t xml:space="preserve">   US state and local</t>
  </si>
  <si>
    <t xml:space="preserve">   Foreign</t>
  </si>
  <si>
    <t xml:space="preserve">   Imputed federal</t>
  </si>
  <si>
    <t xml:space="preserve">   Imputed to state &amp; local</t>
  </si>
  <si>
    <t xml:space="preserve">   Imputed to foreign</t>
  </si>
  <si>
    <t>Amazon</t>
  </si>
  <si>
    <t>Bezos</t>
  </si>
  <si>
    <t>Bezos stake</t>
  </si>
  <si>
    <t>Net plant property and equipment x 1%:</t>
  </si>
  <si>
    <t xml:space="preserve">  Foreign property taxes</t>
  </si>
  <si>
    <t>Berkshire</t>
  </si>
  <si>
    <t>Buffet stake</t>
  </si>
  <si>
    <t>Cash income taxes paid</t>
  </si>
  <si>
    <t>Total provisions for income tax</t>
  </si>
  <si>
    <t>Deferred taxes</t>
  </si>
  <si>
    <t>Current taxes</t>
  </si>
  <si>
    <t>Share foreign capital  (10-K item 2):</t>
  </si>
  <si>
    <t xml:space="preserve">  US state &amp; local property taxes</t>
  </si>
  <si>
    <t xml:space="preserve">   Residential preoperty taxes</t>
  </si>
  <si>
    <t>Millions of US$</t>
  </si>
  <si>
    <t xml:space="preserve">   Business property taxes</t>
  </si>
  <si>
    <t xml:space="preserve">   Consumption taxes</t>
  </si>
  <si>
    <t xml:space="preserve"> Funding Employer Provided Health Insurance with a Payroll Tax</t>
  </si>
  <si>
    <t>Average pre-tax income</t>
  </si>
  <si>
    <t>% change in pre-tax income</t>
  </si>
  <si>
    <t>Change in after-tax income (% pre-tax income)</t>
  </si>
  <si>
    <t>Employer payroll tax with rigid wages</t>
  </si>
  <si>
    <t>Employee  payroll tax with rigid wages</t>
  </si>
  <si>
    <t>New payroll tax (% pre-tax income)</t>
  </si>
  <si>
    <t>Tax</t>
  </si>
  <si>
    <t>Size of behavioral Responses</t>
  </si>
  <si>
    <t>Varies with context, can be large</t>
  </si>
  <si>
    <t>Corporate income tax</t>
  </si>
  <si>
    <t>Individual income Tax</t>
  </si>
  <si>
    <t>Consumers 100%</t>
  </si>
  <si>
    <t>Consumer demand</t>
  </si>
  <si>
    <t>Workers 100%</t>
  </si>
  <si>
    <t>Individuals 100%</t>
  </si>
  <si>
    <t>Consumers 50%</t>
  </si>
  <si>
    <t>Sales taxes (not posted on prices)</t>
  </si>
  <si>
    <t>Who bears the burden of a tax change</t>
  </si>
  <si>
    <t>Nature/hierarchy of main behavioral Responses</t>
  </si>
  <si>
    <t>Larger response for tax on specific goods</t>
  </si>
  <si>
    <t>Avoidance/evasion</t>
  </si>
  <si>
    <t>Evasion</t>
  </si>
  <si>
    <t>Can be large for small retailers</t>
  </si>
  <si>
    <t>Corresponding workers 0%</t>
  </si>
  <si>
    <t>Employer labor demand responses</t>
  </si>
  <si>
    <t>Labor supply response</t>
  </si>
  <si>
    <t>Consumer demand response</t>
  </si>
  <si>
    <r>
      <t xml:space="preserve">Value-added-tax or excise tax </t>
    </r>
    <r>
      <rPr>
        <b/>
        <sz val="12"/>
        <color theme="1"/>
        <rFont val="Arial"/>
        <family val="2"/>
      </rPr>
      <t>increase</t>
    </r>
  </si>
  <si>
    <r>
      <t xml:space="preserve">Value-added-tax or excise tax </t>
    </r>
    <r>
      <rPr>
        <b/>
        <sz val="12"/>
        <color theme="1"/>
        <rFont val="Arial"/>
        <family val="2"/>
      </rPr>
      <t>decrease</t>
    </r>
  </si>
  <si>
    <r>
      <rPr>
        <b/>
        <sz val="12"/>
        <color theme="1"/>
        <rFont val="Arial"/>
        <family val="2"/>
      </rPr>
      <t>Employee</t>
    </r>
    <r>
      <rPr>
        <sz val="12"/>
        <color theme="1"/>
        <rFont val="Arial"/>
        <family val="2"/>
      </rPr>
      <t xml:space="preserve"> side payroll tax</t>
    </r>
  </si>
  <si>
    <r>
      <rPr>
        <b/>
        <sz val="12"/>
        <color theme="1"/>
        <rFont val="Arial"/>
        <family val="2"/>
      </rPr>
      <t xml:space="preserve">Employer </t>
    </r>
    <r>
      <rPr>
        <sz val="12"/>
        <color theme="1"/>
        <rFont val="Arial"/>
        <family val="2"/>
      </rPr>
      <t>side payroll tax</t>
    </r>
  </si>
  <si>
    <t>Can be large for targeted tax changes</t>
  </si>
  <si>
    <t>Real responses</t>
  </si>
  <si>
    <t>Likely small (higher for less attached subgroups)</t>
  </si>
  <si>
    <t>Response muted by 50% price passthrough</t>
  </si>
  <si>
    <t>Total cost of employer-sponsored health insurance in 2021:</t>
  </si>
  <si>
    <t>B</t>
  </si>
  <si>
    <t>Correction factor</t>
  </si>
  <si>
    <t>Memo: applying SZ 2019 TC8 percentage to 2021 national income + pure KG</t>
  </si>
  <si>
    <t>Implied payroll tax rate</t>
  </si>
  <si>
    <t>Pre-tax wage income of covered workers (flemp cond on waghealth &gt; 0)</t>
  </si>
  <si>
    <t>NHE Table 5.6, sum of private business contributions to employer sponsored private health insurance + households conributions to employer sponsored private health insurance + federal government contribution to employer sponsored private health insurance + state and local government contribution to employer-sponsored private health insurance</t>
  </si>
  <si>
    <t>This is due to downward revision of NHE totals  + focusing on employer-sponsored insurance premiums stricly defined (removing other private insurance costs: household contribution to direct purchases, marketplace tax credits and subsidies, etc.)</t>
  </si>
  <si>
    <t>Note that wagealth adds up to less than $1,068B because it excludes the employee portion of employer-sponsored health insurance premiums (we assume the counts are accurate)</t>
  </si>
  <si>
    <t>Payroll tax as a % of total income</t>
  </si>
  <si>
    <t>Current system</t>
  </si>
  <si>
    <t>Conventional incidence and directed incidence</t>
  </si>
  <si>
    <t>(9)</t>
  </si>
  <si>
    <t>(10)</t>
  </si>
  <si>
    <t>(11)</t>
  </si>
  <si>
    <t>(12)</t>
  </si>
  <si>
    <t>Current head tax     ($ per adult)</t>
  </si>
  <si>
    <t>Current head tax        (% pre-tax income)</t>
  </si>
  <si>
    <t>paytax</t>
  </si>
  <si>
    <t>flemp</t>
  </si>
  <si>
    <t>rate</t>
  </si>
  <si>
    <t>P90_P99</t>
  </si>
  <si>
    <t>P99_P99p9</t>
  </si>
  <si>
    <t>middle40</t>
  </si>
  <si>
    <t>y2</t>
  </si>
  <si>
    <t>y3</t>
  </si>
  <si>
    <t>Bottom 50</t>
  </si>
  <si>
    <t>Middle 40</t>
  </si>
  <si>
    <t>Reform replacing current employer health care contributions by flat 11.8% payroll tax</t>
  </si>
  <si>
    <t>From stata</t>
  </si>
  <si>
    <t>Likely medium, varies with design</t>
  </si>
  <si>
    <t>Benzarti and Carloni (2019). Likely depends on bargaining power</t>
  </si>
  <si>
    <t>Notes and key references</t>
  </si>
  <si>
    <t>Profits 2/3*</t>
  </si>
  <si>
    <t>Workers 1/3*</t>
  </si>
  <si>
    <t>Consumers 0%*</t>
  </si>
  <si>
    <t>Profits 37.5%*</t>
  </si>
  <si>
    <t>Workers 12.5%*</t>
  </si>
  <si>
    <r>
      <t xml:space="preserve">Workers </t>
    </r>
    <r>
      <rPr>
        <b/>
        <sz val="12"/>
        <color theme="1"/>
        <rFont val="Arial"/>
        <family val="2"/>
      </rPr>
      <t>collectively</t>
    </r>
    <r>
      <rPr>
        <sz val="12"/>
        <color theme="1"/>
        <rFont val="Arial"/>
        <family val="2"/>
      </rPr>
      <t xml:space="preserve"> 2/3*</t>
    </r>
  </si>
  <si>
    <t>Profits 1/3*</t>
  </si>
  <si>
    <t>Benzarti et al. (2020) on VAT in Europe</t>
  </si>
  <si>
    <t>Fuest, Peichl, and Siegloch (2018) for Germany and Kennedy et al. (2022) for the US. Likely depends on bargaining power. Asymmetric effects?</t>
  </si>
  <si>
    <t>Saez et al. (2012) for Greece, Bozio et al. (2022) for France, Saez et al. (2019) for Sweden</t>
  </si>
  <si>
    <t>Saez et al. (2019) for Sweden, Benzarti and Harju (2021) for Finland. Likely depends on bargaining power. Asymmetric effects?</t>
  </si>
  <si>
    <t>Consistent with conventional incidence</t>
  </si>
  <si>
    <t>Consistent with conventional incidence. Poterba (1996) and Besley and Rosen (1999) for local sales tax in the US</t>
  </si>
  <si>
    <t>Lessons from the Modern Literature on Non-Standard Tax Incidence</t>
  </si>
  <si>
    <t>Muted by inattentiveness (Chetty et al. 2009)</t>
  </si>
  <si>
    <t xml:space="preserve">Likely small. </t>
  </si>
  <si>
    <t>Inattentiveness (Rees-Jones, Taubinsky 2020)</t>
  </si>
  <si>
    <t>fiinc</t>
  </si>
  <si>
    <t>Fiscal income</t>
  </si>
  <si>
    <t>Share of total pretax income</t>
  </si>
  <si>
    <t>Share of total individual income tax</t>
  </si>
  <si>
    <t>Current income and taxes (2021)</t>
  </si>
  <si>
    <t>Tax rate = Taxes / Pretax income</t>
  </si>
  <si>
    <t>as % of pretax income</t>
  </si>
  <si>
    <t>total pretax income ($b)</t>
  </si>
  <si>
    <t>total fiscal income ($b)</t>
  </si>
  <si>
    <t>fiscal income shares</t>
  </si>
  <si>
    <t>Social welfare cost ($ billion) = -(6) x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</si>
</sst>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0.0%"/>
    <numFmt numFmtId="165" formatCode="0.0"/>
    <numFmt numFmtId="166" formatCode="#,##0.0"/>
    <numFmt numFmtId="167" formatCode="&quot;$&quot;#,##0"/>
    <numFmt numFmtId="168" formatCode="&quot;$&quot;#,##0.0"/>
    <numFmt numFmtId="169" formatCode="&quot;$&quot;#,##0.00"/>
    <numFmt numFmtId="170" formatCode="0.000"/>
  </numFmts>
  <fonts count="31">
    <font>
      <sz val="12"/>
      <color theme="1"/>
      <name val="Calibri"/>
      <family val="2"/>
      <scheme val="minor"/>
    </font>
    <font>
      <sz val="12"/>
      <color theme="1"/>
      <name val="Calibri"/>
      <family val="2"/>
      <scheme val="minor"/>
    </font>
    <font>
      <sz val="12"/>
      <color rgb="FFFF0000"/>
      <name val="Calibri"/>
      <family val="2"/>
      <scheme val="minor"/>
    </font>
    <font>
      <u/>
      <sz val="12"/>
      <color indexed="12"/>
      <name val="Calibri"/>
      <family val="2"/>
    </font>
    <font>
      <u/>
      <sz val="12"/>
      <color indexed="12"/>
      <name val="Arial"/>
      <family val="2"/>
    </font>
    <font>
      <sz val="12"/>
      <color theme="1"/>
      <name val="Arial"/>
      <family val="2"/>
    </font>
    <font>
      <b/>
      <sz val="14"/>
      <color theme="1"/>
      <name val="Arial"/>
      <family val="2"/>
    </font>
    <font>
      <b/>
      <sz val="12"/>
      <color theme="1"/>
      <name val="Arial"/>
      <family val="2"/>
    </font>
    <font>
      <sz val="10"/>
      <color theme="1"/>
      <name val="Arial"/>
      <family val="2"/>
    </font>
    <font>
      <sz val="10"/>
      <name val="Arial"/>
      <family val="2"/>
    </font>
    <font>
      <sz val="12"/>
      <name val="Arial"/>
      <family val="2"/>
    </font>
    <font>
      <b/>
      <sz val="12"/>
      <name val="Arial"/>
      <family val="2"/>
    </font>
    <font>
      <sz val="11"/>
      <name val="Calibri"/>
      <family val="2"/>
    </font>
    <font>
      <sz val="11"/>
      <name val="Arial"/>
      <family val="2"/>
    </font>
    <font>
      <b/>
      <u/>
      <sz val="12"/>
      <color theme="1"/>
      <name val="Arial"/>
      <family val="2"/>
    </font>
    <font>
      <sz val="10"/>
      <name val="Calibri"/>
      <family val="2"/>
    </font>
    <font>
      <sz val="12"/>
      <name val="Arial Narrow"/>
      <family val="2"/>
    </font>
    <font>
      <sz val="12"/>
      <color theme="1"/>
      <name val="Arial Narrow"/>
      <family val="2"/>
    </font>
    <font>
      <b/>
      <sz val="14"/>
      <name val="Arial"/>
      <family val="2"/>
    </font>
    <font>
      <u/>
      <sz val="12"/>
      <name val="Arial"/>
      <family val="2"/>
    </font>
    <font>
      <sz val="8"/>
      <color theme="1"/>
      <name val="Calibri"/>
      <family val="2"/>
      <scheme val="minor"/>
    </font>
    <font>
      <sz val="12"/>
      <name val="Calibri"/>
      <family val="2"/>
      <scheme val="minor"/>
    </font>
    <font>
      <b/>
      <sz val="12"/>
      <color theme="1"/>
      <name val="Calibri"/>
      <family val="2"/>
      <scheme val="minor"/>
    </font>
    <font>
      <i/>
      <sz val="12"/>
      <color theme="1"/>
      <name val="Calibri"/>
      <family val="2"/>
      <scheme val="minor"/>
    </font>
    <font>
      <sz val="12"/>
      <color rgb="FFFF0000"/>
      <name val="Arial"/>
      <family val="2"/>
    </font>
    <font>
      <sz val="10"/>
      <name val="Arial Narrow"/>
      <family val="2"/>
    </font>
    <font>
      <sz val="14"/>
      <color theme="1"/>
      <name val="Arial"/>
      <family val="2"/>
    </font>
    <font>
      <b/>
      <sz val="12"/>
      <color rgb="FFFF0000"/>
      <name val="Arial"/>
      <family val="2"/>
    </font>
    <font>
      <sz val="12"/>
      <color rgb="FF000000"/>
      <name val="Arial"/>
      <family val="2"/>
    </font>
    <font>
      <sz val="14"/>
      <color theme="1"/>
      <name val="Calibri"/>
      <family val="2"/>
      <scheme val="minor"/>
    </font>
    <font>
      <sz val="12"/>
      <color theme="1"/>
      <name val=" arial narrow"/>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medium">
        <color auto="1"/>
      </left>
      <right/>
      <top style="thin">
        <color auto="1"/>
      </top>
      <bottom style="thin">
        <color auto="1"/>
      </bottom>
      <diagonal/>
    </border>
    <border>
      <left style="thick">
        <color auto="1"/>
      </left>
      <right/>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thick">
        <color auto="1"/>
      </right>
      <top/>
      <bottom style="thin">
        <color auto="1"/>
      </bottom>
      <diagonal/>
    </border>
    <border>
      <left style="thick">
        <color auto="1"/>
      </left>
      <right/>
      <top style="thin">
        <color auto="1"/>
      </top>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style="medium">
        <color auto="1"/>
      </left>
      <right/>
      <top/>
      <bottom/>
      <diagonal/>
    </border>
    <border>
      <left style="thin">
        <color auto="1"/>
      </left>
      <right/>
      <top/>
      <bottom/>
      <diagonal/>
    </border>
    <border>
      <left style="thick">
        <color auto="1"/>
      </left>
      <right/>
      <top/>
      <bottom style="dashed">
        <color auto="1"/>
      </bottom>
      <diagonal/>
    </border>
    <border>
      <left style="medium">
        <color auto="1"/>
      </left>
      <right/>
      <top/>
      <bottom style="dashed">
        <color auto="1"/>
      </bottom>
      <diagonal/>
    </border>
    <border>
      <left/>
      <right/>
      <top/>
      <bottom style="dashed">
        <color auto="1"/>
      </bottom>
      <diagonal/>
    </border>
    <border>
      <left style="thin">
        <color auto="1"/>
      </left>
      <right/>
      <top/>
      <bottom style="dashed">
        <color auto="1"/>
      </bottom>
      <diagonal/>
    </border>
    <border>
      <left/>
      <right style="thick">
        <color auto="1"/>
      </right>
      <top/>
      <bottom style="dashed">
        <color auto="1"/>
      </bottom>
      <diagonal/>
    </border>
    <border>
      <left style="thick">
        <color auto="1"/>
      </left>
      <right/>
      <top style="dashed">
        <color auto="1"/>
      </top>
      <bottom/>
      <diagonal/>
    </border>
    <border>
      <left style="medium">
        <color auto="1"/>
      </left>
      <right/>
      <top style="dashed">
        <color auto="1"/>
      </top>
      <bottom/>
      <diagonal/>
    </border>
    <border>
      <left/>
      <right/>
      <top style="dashed">
        <color auto="1"/>
      </top>
      <bottom/>
      <diagonal/>
    </border>
    <border>
      <left style="thin">
        <color auto="1"/>
      </left>
      <right/>
      <top style="dashed">
        <color auto="1"/>
      </top>
      <bottom/>
      <diagonal/>
    </border>
    <border>
      <left/>
      <right style="thick">
        <color auto="1"/>
      </right>
      <top style="dashed">
        <color auto="1"/>
      </top>
      <bottom/>
      <diagonal/>
    </border>
    <border>
      <left style="thick">
        <color auto="1"/>
      </left>
      <right/>
      <top/>
      <bottom style="thick">
        <color auto="1"/>
      </bottom>
      <diagonal/>
    </border>
    <border>
      <left style="medium">
        <color auto="1"/>
      </left>
      <right/>
      <top/>
      <bottom style="thick">
        <color auto="1"/>
      </bottom>
      <diagonal/>
    </border>
    <border>
      <left/>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right style="thick">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thick">
        <color auto="1"/>
      </right>
      <top style="medium">
        <color auto="1"/>
      </top>
      <bottom/>
      <diagonal/>
    </border>
    <border>
      <left style="medium">
        <color auto="1"/>
      </left>
      <right style="thin">
        <color auto="1"/>
      </right>
      <top/>
      <bottom/>
      <diagonal/>
    </border>
    <border>
      <left style="thick">
        <color auto="1"/>
      </left>
      <right style="medium">
        <color auto="1"/>
      </right>
      <top/>
      <bottom style="dashed">
        <color auto="1"/>
      </bottom>
      <diagonal/>
    </border>
    <border>
      <left style="medium">
        <color auto="1"/>
      </left>
      <right style="thin">
        <color auto="1"/>
      </right>
      <top/>
      <bottom style="dashed">
        <color auto="1"/>
      </bottom>
      <diagonal/>
    </border>
    <border>
      <left style="medium">
        <color auto="1"/>
      </left>
      <right style="thin">
        <color auto="1"/>
      </right>
      <top style="dashed">
        <color auto="1"/>
      </top>
      <bottom/>
      <diagonal/>
    </border>
    <border>
      <left style="medium">
        <color auto="1"/>
      </left>
      <right style="thin">
        <color auto="1"/>
      </right>
      <top/>
      <bottom style="thick">
        <color auto="1"/>
      </bottom>
      <diagonal/>
    </border>
    <border>
      <left/>
      <right style="medium">
        <color auto="1"/>
      </right>
      <top/>
      <bottom style="thin">
        <color auto="1"/>
      </bottom>
      <diagonal/>
    </border>
    <border>
      <left/>
      <right style="medium">
        <color auto="1"/>
      </right>
      <top/>
      <bottom style="dashed">
        <color auto="1"/>
      </bottom>
      <diagonal/>
    </border>
    <border>
      <left/>
      <right style="medium">
        <color auto="1"/>
      </right>
      <top/>
      <bottom/>
      <diagonal/>
    </border>
    <border>
      <left/>
      <right style="medium">
        <color auto="1"/>
      </right>
      <top style="dashed">
        <color auto="1"/>
      </top>
      <bottom/>
      <diagonal/>
    </border>
    <border>
      <left/>
      <right style="medium">
        <color auto="1"/>
      </right>
      <top/>
      <bottom style="thick">
        <color auto="1"/>
      </bottom>
      <diagonal/>
    </border>
    <border>
      <left/>
      <right style="thick">
        <color auto="1"/>
      </right>
      <top/>
      <bottom style="medium">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top style="double">
        <color auto="1"/>
      </top>
      <bottom/>
      <diagonal/>
    </border>
    <border>
      <left/>
      <right/>
      <top/>
      <bottom style="double">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uble">
        <color auto="1"/>
      </top>
      <bottom style="thin">
        <color auto="1"/>
      </bottom>
      <diagonal/>
    </border>
  </borders>
  <cellStyleXfs count="1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xf numFmtId="0" fontId="9" fillId="0" borderId="0"/>
    <xf numFmtId="9" fontId="5" fillId="0" borderId="0" applyFont="0" applyFill="0" applyBorder="0" applyAlignment="0" applyProtection="0"/>
    <xf numFmtId="9" fontId="12" fillId="0" borderId="0" applyFont="0" applyFill="0" applyBorder="0" applyAlignment="0" applyProtection="0"/>
    <xf numFmtId="0" fontId="12" fillId="0" borderId="0"/>
    <xf numFmtId="0" fontId="5" fillId="0" borderId="0"/>
    <xf numFmtId="9" fontId="5" fillId="0" borderId="0" applyFont="0" applyFill="0" applyBorder="0" applyAlignment="0" applyProtection="0"/>
    <xf numFmtId="0" fontId="9" fillId="0" borderId="0"/>
    <xf numFmtId="0" fontId="12" fillId="0" borderId="0"/>
    <xf numFmtId="0" fontId="5" fillId="0" borderId="0"/>
    <xf numFmtId="9" fontId="5" fillId="0" borderId="0" applyFont="0" applyFill="0" applyBorder="0" applyAlignment="0" applyProtection="0"/>
    <xf numFmtId="9" fontId="5" fillId="0" borderId="0" applyFont="0" applyFill="0" applyBorder="0" applyAlignment="0" applyProtection="0"/>
  </cellStyleXfs>
  <cellXfs count="538">
    <xf numFmtId="0" fontId="0" fillId="0" borderId="0" xfId="0"/>
    <xf numFmtId="0" fontId="4" fillId="0" borderId="0" xfId="2" applyFont="1"/>
    <xf numFmtId="0" fontId="5" fillId="0" borderId="0" xfId="3"/>
    <xf numFmtId="0" fontId="7" fillId="0" borderId="4" xfId="3" applyFont="1" applyBorder="1" applyAlignment="1">
      <alignment horizontal="center" vertical="center"/>
    </xf>
    <xf numFmtId="0" fontId="7" fillId="0" borderId="0" xfId="3" applyFont="1" applyAlignment="1">
      <alignment horizontal="center" vertical="center"/>
    </xf>
    <xf numFmtId="0" fontId="7" fillId="0" borderId="5" xfId="3" applyFont="1" applyBorder="1" applyAlignment="1">
      <alignment horizontal="center" vertical="center"/>
    </xf>
    <xf numFmtId="0" fontId="8" fillId="0" borderId="0" xfId="3" applyFont="1" applyAlignment="1">
      <alignment horizontal="center" vertical="center"/>
    </xf>
    <xf numFmtId="0" fontId="9" fillId="0" borderId="0" xfId="4" applyAlignment="1">
      <alignment horizontal="center"/>
    </xf>
    <xf numFmtId="0" fontId="8" fillId="0" borderId="0" xfId="4" applyFont="1" applyAlignment="1">
      <alignment horizontal="center"/>
    </xf>
    <xf numFmtId="0" fontId="9" fillId="0" borderId="5" xfId="4" applyBorder="1" applyAlignment="1">
      <alignment horizontal="center"/>
    </xf>
    <xf numFmtId="0" fontId="5" fillId="0" borderId="6" xfId="3" applyBorder="1"/>
    <xf numFmtId="0" fontId="5" fillId="0" borderId="4" xfId="3" applyBorder="1"/>
    <xf numFmtId="0" fontId="5" fillId="0" borderId="11" xfId="3" applyBorder="1" applyAlignment="1">
      <alignment wrapText="1"/>
    </xf>
    <xf numFmtId="0" fontId="7" fillId="0" borderId="12" xfId="3" applyFont="1" applyBorder="1" applyAlignment="1">
      <alignment horizontal="center" vertical="center" wrapText="1"/>
    </xf>
    <xf numFmtId="0" fontId="5" fillId="0" borderId="13" xfId="3" applyBorder="1" applyAlignment="1">
      <alignment horizontal="center" vertical="center" wrapText="1"/>
    </xf>
    <xf numFmtId="0" fontId="10" fillId="0" borderId="13" xfId="3" applyFont="1" applyBorder="1" applyAlignment="1">
      <alignment horizontal="center" vertical="center" wrapText="1"/>
    </xf>
    <xf numFmtId="0" fontId="7" fillId="0" borderId="14" xfId="3" applyFont="1" applyBorder="1" applyAlignment="1">
      <alignment horizontal="center" vertical="center" wrapText="1"/>
    </xf>
    <xf numFmtId="0" fontId="5" fillId="0" borderId="15" xfId="3" applyBorder="1" applyAlignment="1">
      <alignment horizontal="center" vertical="center" wrapText="1"/>
    </xf>
    <xf numFmtId="0" fontId="5" fillId="0" borderId="0" xfId="3" applyAlignment="1">
      <alignment horizontal="center" wrapText="1"/>
    </xf>
    <xf numFmtId="0" fontId="5" fillId="0" borderId="0" xfId="3" applyAlignment="1">
      <alignment wrapText="1"/>
    </xf>
    <xf numFmtId="0" fontId="5" fillId="0" borderId="16" xfId="3" applyBorder="1" applyAlignment="1">
      <alignment horizontal="center"/>
    </xf>
    <xf numFmtId="164" fontId="11" fillId="0" borderId="17" xfId="5" applyNumberFormat="1" applyFont="1" applyBorder="1" applyAlignment="1">
      <alignment horizontal="center"/>
    </xf>
    <xf numFmtId="164" fontId="11" fillId="0" borderId="18" xfId="5" applyNumberFormat="1" applyFont="1" applyBorder="1" applyAlignment="1">
      <alignment horizontal="center"/>
    </xf>
    <xf numFmtId="164" fontId="10" fillId="0" borderId="18" xfId="5" applyNumberFormat="1" applyFont="1" applyBorder="1" applyAlignment="1">
      <alignment horizontal="center"/>
    </xf>
    <xf numFmtId="164" fontId="11" fillId="0" borderId="19" xfId="5" applyNumberFormat="1" applyFont="1" applyBorder="1" applyAlignment="1">
      <alignment horizontal="center"/>
    </xf>
    <xf numFmtId="164" fontId="10" fillId="0" borderId="20" xfId="5" applyNumberFormat="1" applyFont="1" applyBorder="1" applyAlignment="1">
      <alignment horizontal="center"/>
    </xf>
    <xf numFmtId="0" fontId="5" fillId="0" borderId="4" xfId="3" applyBorder="1" applyAlignment="1">
      <alignment horizontal="center"/>
    </xf>
    <xf numFmtId="164" fontId="11" fillId="0" borderId="21" xfId="5" applyNumberFormat="1" applyFont="1" applyBorder="1" applyAlignment="1">
      <alignment horizontal="center"/>
    </xf>
    <xf numFmtId="164" fontId="11" fillId="0" borderId="0" xfId="5" applyNumberFormat="1" applyFont="1" applyBorder="1" applyAlignment="1">
      <alignment horizontal="center"/>
    </xf>
    <xf numFmtId="164" fontId="10" fillId="0" borderId="0" xfId="1" applyNumberFormat="1" applyFont="1" applyBorder="1" applyAlignment="1">
      <alignment horizontal="center"/>
    </xf>
    <xf numFmtId="164" fontId="11" fillId="0" borderId="22" xfId="5" applyNumberFormat="1" applyFont="1" applyBorder="1" applyAlignment="1">
      <alignment horizontal="center"/>
    </xf>
    <xf numFmtId="164" fontId="10" fillId="0" borderId="0" xfId="5" applyNumberFormat="1" applyFont="1" applyBorder="1" applyAlignment="1">
      <alignment horizontal="center"/>
    </xf>
    <xf numFmtId="164" fontId="10" fillId="0" borderId="5" xfId="5" applyNumberFormat="1" applyFont="1" applyBorder="1" applyAlignment="1">
      <alignment horizontal="center"/>
    </xf>
    <xf numFmtId="0" fontId="5" fillId="0" borderId="23" xfId="3" applyBorder="1" applyAlignment="1">
      <alignment horizontal="center"/>
    </xf>
    <xf numFmtId="164" fontId="11" fillId="0" borderId="24" xfId="5" applyNumberFormat="1" applyFont="1" applyBorder="1" applyAlignment="1">
      <alignment horizontal="center"/>
    </xf>
    <xf numFmtId="164" fontId="11" fillId="0" borderId="25" xfId="5" applyNumberFormat="1" applyFont="1" applyBorder="1" applyAlignment="1">
      <alignment horizontal="center"/>
    </xf>
    <xf numFmtId="164" fontId="10" fillId="0" borderId="25" xfId="1" applyNumberFormat="1" applyFont="1" applyBorder="1" applyAlignment="1">
      <alignment horizontal="center"/>
    </xf>
    <xf numFmtId="164" fontId="11" fillId="0" borderId="26" xfId="5" applyNumberFormat="1" applyFont="1" applyBorder="1" applyAlignment="1">
      <alignment horizontal="center"/>
    </xf>
    <xf numFmtId="164" fontId="10" fillId="0" borderId="25" xfId="5" applyNumberFormat="1" applyFont="1" applyBorder="1" applyAlignment="1">
      <alignment horizontal="center"/>
    </xf>
    <xf numFmtId="164" fontId="10" fillId="0" borderId="27" xfId="5" applyNumberFormat="1" applyFont="1" applyBorder="1" applyAlignment="1">
      <alignment horizontal="center"/>
    </xf>
    <xf numFmtId="0" fontId="5" fillId="0" borderId="28" xfId="3" applyBorder="1" applyAlignment="1">
      <alignment horizontal="center"/>
    </xf>
    <xf numFmtId="164" fontId="11" fillId="0" borderId="29" xfId="5" applyNumberFormat="1" applyFont="1" applyBorder="1" applyAlignment="1">
      <alignment horizontal="center"/>
    </xf>
    <xf numFmtId="164" fontId="11" fillId="0" borderId="30" xfId="5" applyNumberFormat="1" applyFont="1" applyBorder="1" applyAlignment="1">
      <alignment horizontal="center"/>
    </xf>
    <xf numFmtId="164" fontId="10" fillId="0" borderId="30" xfId="1" applyNumberFormat="1" applyFont="1" applyBorder="1" applyAlignment="1">
      <alignment horizontal="center"/>
    </xf>
    <xf numFmtId="164" fontId="11" fillId="0" borderId="31" xfId="5" applyNumberFormat="1" applyFont="1" applyBorder="1" applyAlignment="1">
      <alignment horizontal="center"/>
    </xf>
    <xf numFmtId="164" fontId="10" fillId="0" borderId="30" xfId="5" applyNumberFormat="1" applyFont="1" applyBorder="1" applyAlignment="1">
      <alignment horizontal="center"/>
    </xf>
    <xf numFmtId="164" fontId="10" fillId="0" borderId="32" xfId="5" applyNumberFormat="1" applyFont="1" applyBorder="1" applyAlignment="1">
      <alignment horizontal="center"/>
    </xf>
    <xf numFmtId="164" fontId="10" fillId="0" borderId="0" xfId="5" applyNumberFormat="1" applyFont="1" applyFill="1" applyBorder="1" applyAlignment="1">
      <alignment horizontal="center"/>
    </xf>
    <xf numFmtId="164" fontId="11" fillId="0" borderId="21" xfId="5" applyNumberFormat="1" applyFont="1" applyFill="1" applyBorder="1" applyAlignment="1">
      <alignment horizontal="center"/>
    </xf>
    <xf numFmtId="164" fontId="11" fillId="0" borderId="0" xfId="5" applyNumberFormat="1" applyFont="1" applyFill="1" applyBorder="1" applyAlignment="1">
      <alignment horizontal="center"/>
    </xf>
    <xf numFmtId="164" fontId="11" fillId="0" borderId="22" xfId="5" applyNumberFormat="1" applyFont="1" applyFill="1" applyBorder="1" applyAlignment="1">
      <alignment horizontal="center"/>
    </xf>
    <xf numFmtId="164" fontId="10" fillId="0" borderId="5" xfId="5" applyNumberFormat="1" applyFont="1" applyFill="1" applyBorder="1" applyAlignment="1">
      <alignment horizontal="center"/>
    </xf>
    <xf numFmtId="164" fontId="0" fillId="0" borderId="0" xfId="1" applyNumberFormat="1" applyFont="1"/>
    <xf numFmtId="164" fontId="11" fillId="0" borderId="24" xfId="5" applyNumberFormat="1" applyFont="1" applyFill="1" applyBorder="1" applyAlignment="1">
      <alignment horizontal="center"/>
    </xf>
    <xf numFmtId="164" fontId="11" fillId="0" borderId="25" xfId="5" applyNumberFormat="1" applyFont="1" applyFill="1" applyBorder="1" applyAlignment="1">
      <alignment horizontal="center"/>
    </xf>
    <xf numFmtId="164" fontId="10" fillId="0" borderId="25" xfId="5" applyNumberFormat="1" applyFont="1" applyFill="1" applyBorder="1" applyAlignment="1">
      <alignment horizontal="center"/>
    </xf>
    <xf numFmtId="164" fontId="11" fillId="0" borderId="26" xfId="5" applyNumberFormat="1" applyFont="1" applyFill="1" applyBorder="1" applyAlignment="1">
      <alignment horizontal="center"/>
    </xf>
    <xf numFmtId="164" fontId="10" fillId="0" borderId="27" xfId="5" applyNumberFormat="1" applyFont="1" applyFill="1" applyBorder="1" applyAlignment="1">
      <alignment horizontal="center"/>
    </xf>
    <xf numFmtId="164" fontId="11" fillId="0" borderId="29" xfId="5" applyNumberFormat="1" applyFont="1" applyFill="1" applyBorder="1" applyAlignment="1">
      <alignment horizontal="center"/>
    </xf>
    <xf numFmtId="164" fontId="11" fillId="0" borderId="30" xfId="5" applyNumberFormat="1" applyFont="1" applyFill="1" applyBorder="1" applyAlignment="1">
      <alignment horizontal="center"/>
    </xf>
    <xf numFmtId="164" fontId="10" fillId="0" borderId="30" xfId="5" applyNumberFormat="1" applyFont="1" applyFill="1" applyBorder="1" applyAlignment="1">
      <alignment horizontal="center"/>
    </xf>
    <xf numFmtId="164" fontId="11" fillId="0" borderId="31" xfId="5" applyNumberFormat="1" applyFont="1" applyFill="1" applyBorder="1" applyAlignment="1">
      <alignment horizontal="center"/>
    </xf>
    <xf numFmtId="164" fontId="10" fillId="0" borderId="32" xfId="5" applyNumberFormat="1" applyFont="1" applyFill="1" applyBorder="1" applyAlignment="1">
      <alignment horizontal="center"/>
    </xf>
    <xf numFmtId="0" fontId="5" fillId="0" borderId="33" xfId="3" applyBorder="1" applyAlignment="1">
      <alignment horizontal="center"/>
    </xf>
    <xf numFmtId="164" fontId="11" fillId="0" borderId="34" xfId="6" applyNumberFormat="1" applyFont="1" applyBorder="1" applyAlignment="1">
      <alignment horizontal="center"/>
    </xf>
    <xf numFmtId="164" fontId="11" fillId="0" borderId="35" xfId="6" applyNumberFormat="1" applyFont="1" applyBorder="1" applyAlignment="1">
      <alignment horizontal="center"/>
    </xf>
    <xf numFmtId="164" fontId="10" fillId="0" borderId="35" xfId="5" applyNumberFormat="1" applyFont="1" applyBorder="1" applyAlignment="1">
      <alignment horizontal="center"/>
    </xf>
    <xf numFmtId="164" fontId="5" fillId="0" borderId="35" xfId="6" applyNumberFormat="1" applyFont="1" applyBorder="1" applyAlignment="1">
      <alignment horizontal="center"/>
    </xf>
    <xf numFmtId="164" fontId="11" fillId="0" borderId="36" xfId="6" applyNumberFormat="1" applyFont="1" applyBorder="1" applyAlignment="1">
      <alignment horizontal="center"/>
    </xf>
    <xf numFmtId="164" fontId="10" fillId="0" borderId="35" xfId="6" applyNumberFormat="1" applyFont="1" applyBorder="1" applyAlignment="1">
      <alignment horizontal="center"/>
    </xf>
    <xf numFmtId="164" fontId="5" fillId="0" borderId="37" xfId="6" applyNumberFormat="1" applyFont="1" applyBorder="1" applyAlignment="1">
      <alignment horizontal="center"/>
    </xf>
    <xf numFmtId="164" fontId="5" fillId="0" borderId="0" xfId="3" applyNumberFormat="1"/>
    <xf numFmtId="9" fontId="13" fillId="0" borderId="0" xfId="5" applyFont="1" applyAlignment="1">
      <alignment horizontal="center"/>
    </xf>
    <xf numFmtId="0" fontId="12" fillId="0" borderId="0" xfId="7"/>
    <xf numFmtId="1" fontId="0" fillId="0" borderId="0" xfId="0" applyNumberFormat="1"/>
    <xf numFmtId="0" fontId="0" fillId="0" borderId="0" xfId="0" applyAlignment="1">
      <alignment horizontal="center" wrapText="1"/>
    </xf>
    <xf numFmtId="0" fontId="4" fillId="0" borderId="0" xfId="2" applyFont="1" applyFill="1"/>
    <xf numFmtId="0" fontId="5" fillId="0" borderId="0" xfId="8"/>
    <xf numFmtId="0" fontId="7" fillId="0" borderId="0" xfId="8" applyFont="1" applyAlignment="1">
      <alignment vertical="center"/>
    </xf>
    <xf numFmtId="0" fontId="5" fillId="0" borderId="4" xfId="8" applyBorder="1"/>
    <xf numFmtId="0" fontId="12" fillId="0" borderId="5" xfId="7" applyBorder="1"/>
    <xf numFmtId="0" fontId="8" fillId="0" borderId="0" xfId="8" applyFont="1" applyAlignment="1">
      <alignment horizontal="center"/>
    </xf>
    <xf numFmtId="0" fontId="15" fillId="0" borderId="0" xfId="7" applyFont="1" applyAlignment="1">
      <alignment horizontal="center"/>
    </xf>
    <xf numFmtId="0" fontId="8" fillId="0" borderId="13" xfId="8" applyFont="1" applyBorder="1" applyAlignment="1">
      <alignment horizontal="center"/>
    </xf>
    <xf numFmtId="0" fontId="9" fillId="0" borderId="13" xfId="4" applyBorder="1" applyAlignment="1">
      <alignment horizontal="center"/>
    </xf>
    <xf numFmtId="0" fontId="9" fillId="0" borderId="15" xfId="4" applyBorder="1" applyAlignment="1">
      <alignment horizontal="center"/>
    </xf>
    <xf numFmtId="0" fontId="5" fillId="0" borderId="4" xfId="8" applyBorder="1" applyAlignment="1">
      <alignment horizontal="center" vertical="center"/>
    </xf>
    <xf numFmtId="0" fontId="10" fillId="0" borderId="9" xfId="4" applyFont="1" applyBorder="1" applyAlignment="1">
      <alignment horizontal="center" vertical="center"/>
    </xf>
    <xf numFmtId="0" fontId="5" fillId="0" borderId="0" xfId="8" applyAlignment="1">
      <alignment horizontal="center" vertical="center"/>
    </xf>
    <xf numFmtId="164" fontId="7" fillId="0" borderId="41" xfId="8" applyNumberFormat="1" applyFont="1" applyBorder="1" applyAlignment="1">
      <alignment horizontal="center" vertical="center" wrapText="1"/>
    </xf>
    <xf numFmtId="164" fontId="10" fillId="0" borderId="42" xfId="9" applyNumberFormat="1" applyFont="1" applyFill="1" applyBorder="1" applyAlignment="1">
      <alignment horizontal="center" vertical="center" wrapText="1"/>
    </xf>
    <xf numFmtId="164" fontId="16" fillId="0" borderId="42" xfId="9" applyNumberFormat="1" applyFont="1" applyFill="1" applyBorder="1" applyAlignment="1">
      <alignment horizontal="center" vertical="center" wrapText="1"/>
    </xf>
    <xf numFmtId="164" fontId="11" fillId="0" borderId="41" xfId="9" applyNumberFormat="1" applyFont="1" applyFill="1" applyBorder="1" applyAlignment="1">
      <alignment horizontal="center" vertical="center" wrapText="1"/>
    </xf>
    <xf numFmtId="164" fontId="10" fillId="0" borderId="43" xfId="9" applyNumberFormat="1" applyFont="1" applyFill="1" applyBorder="1" applyAlignment="1">
      <alignment horizontal="center" vertical="center" wrapText="1"/>
    </xf>
    <xf numFmtId="0" fontId="5" fillId="0" borderId="4" xfId="8" applyBorder="1" applyAlignment="1">
      <alignment horizontal="center" wrapText="1"/>
    </xf>
    <xf numFmtId="164" fontId="7" fillId="0" borderId="44" xfId="8" applyNumberFormat="1" applyFont="1" applyBorder="1" applyAlignment="1">
      <alignment horizontal="center"/>
    </xf>
    <xf numFmtId="164" fontId="10" fillId="0" borderId="45" xfId="9" applyNumberFormat="1" applyFont="1" applyFill="1" applyBorder="1" applyAlignment="1">
      <alignment horizontal="center" wrapText="1"/>
    </xf>
    <xf numFmtId="164" fontId="10" fillId="0" borderId="46" xfId="9" applyNumberFormat="1" applyFont="1" applyFill="1" applyBorder="1" applyAlignment="1">
      <alignment horizontal="center" wrapText="1"/>
    </xf>
    <xf numFmtId="164" fontId="11" fillId="0" borderId="47" xfId="9" applyNumberFormat="1" applyFont="1" applyFill="1" applyBorder="1" applyAlignment="1">
      <alignment horizontal="center" wrapText="1"/>
    </xf>
    <xf numFmtId="164" fontId="10" fillId="0" borderId="0" xfId="9" applyNumberFormat="1" applyFont="1" applyFill="1" applyBorder="1" applyAlignment="1">
      <alignment horizontal="center" wrapText="1"/>
    </xf>
    <xf numFmtId="164" fontId="11" fillId="0" borderId="44" xfId="9" applyNumberFormat="1" applyFont="1" applyFill="1" applyBorder="1" applyAlignment="1">
      <alignment horizontal="center"/>
    </xf>
    <xf numFmtId="164" fontId="7" fillId="0" borderId="47" xfId="8" applyNumberFormat="1" applyFont="1" applyBorder="1" applyAlignment="1">
      <alignment horizontal="center"/>
    </xf>
    <xf numFmtId="164" fontId="10" fillId="0" borderId="5" xfId="9" applyNumberFormat="1" applyFont="1" applyFill="1" applyBorder="1" applyAlignment="1">
      <alignment horizontal="center" wrapText="1"/>
    </xf>
    <xf numFmtId="164" fontId="11" fillId="0" borderId="47" xfId="9" applyNumberFormat="1" applyFont="1" applyFill="1" applyBorder="1" applyAlignment="1">
      <alignment horizontal="center"/>
    </xf>
    <xf numFmtId="164" fontId="11" fillId="0" borderId="47" xfId="8" applyNumberFormat="1" applyFont="1" applyBorder="1" applyAlignment="1">
      <alignment horizontal="center"/>
    </xf>
    <xf numFmtId="164" fontId="10" fillId="0" borderId="0" xfId="8" applyNumberFormat="1" applyFont="1" applyAlignment="1">
      <alignment horizontal="center"/>
    </xf>
    <xf numFmtId="164" fontId="10" fillId="0" borderId="5" xfId="8" applyNumberFormat="1" applyFont="1" applyBorder="1" applyAlignment="1">
      <alignment horizontal="center"/>
    </xf>
    <xf numFmtId="164" fontId="10" fillId="0" borderId="0" xfId="9" applyNumberFormat="1" applyFont="1" applyFill="1" applyBorder="1" applyAlignment="1">
      <alignment horizontal="center"/>
    </xf>
    <xf numFmtId="164" fontId="10" fillId="0" borderId="5" xfId="9" applyNumberFormat="1" applyFont="1" applyFill="1" applyBorder="1" applyAlignment="1">
      <alignment horizontal="center"/>
    </xf>
    <xf numFmtId="0" fontId="5" fillId="0" borderId="48" xfId="8" applyBorder="1" applyAlignment="1">
      <alignment horizontal="center" wrapText="1"/>
    </xf>
    <xf numFmtId="164" fontId="7" fillId="0" borderId="49" xfId="8" applyNumberFormat="1" applyFont="1" applyBorder="1" applyAlignment="1">
      <alignment horizontal="center"/>
    </xf>
    <xf numFmtId="164" fontId="10" fillId="0" borderId="25" xfId="9" applyNumberFormat="1" applyFont="1" applyFill="1" applyBorder="1" applyAlignment="1">
      <alignment horizontal="center" wrapText="1"/>
    </xf>
    <xf numFmtId="164" fontId="10" fillId="0" borderId="27" xfId="9" applyNumberFormat="1" applyFont="1" applyFill="1" applyBorder="1" applyAlignment="1">
      <alignment horizontal="center" wrapText="1"/>
    </xf>
    <xf numFmtId="164" fontId="11" fillId="0" borderId="49" xfId="9" applyNumberFormat="1" applyFont="1" applyFill="1" applyBorder="1" applyAlignment="1">
      <alignment horizontal="center" wrapText="1"/>
    </xf>
    <xf numFmtId="164" fontId="11" fillId="0" borderId="49" xfId="9" applyNumberFormat="1" applyFont="1" applyFill="1" applyBorder="1" applyAlignment="1">
      <alignment horizontal="center"/>
    </xf>
    <xf numFmtId="0" fontId="5" fillId="0" borderId="28" xfId="8" applyBorder="1" applyAlignment="1">
      <alignment horizontal="center" wrapText="1"/>
    </xf>
    <xf numFmtId="164" fontId="7" fillId="0" borderId="50" xfId="8" applyNumberFormat="1" applyFont="1" applyBorder="1" applyAlignment="1">
      <alignment horizontal="center"/>
    </xf>
    <xf numFmtId="164" fontId="10" fillId="0" borderId="30" xfId="9" applyNumberFormat="1" applyFont="1" applyFill="1" applyBorder="1" applyAlignment="1">
      <alignment horizontal="center" wrapText="1"/>
    </xf>
    <xf numFmtId="164" fontId="10" fillId="0" borderId="32" xfId="9" applyNumberFormat="1" applyFont="1" applyFill="1" applyBorder="1" applyAlignment="1">
      <alignment horizontal="center" wrapText="1"/>
    </xf>
    <xf numFmtId="164" fontId="11" fillId="0" borderId="50" xfId="9" applyNumberFormat="1" applyFont="1" applyFill="1" applyBorder="1" applyAlignment="1">
      <alignment horizontal="center" wrapText="1"/>
    </xf>
    <xf numFmtId="164" fontId="11" fillId="0" borderId="50" xfId="9" applyNumberFormat="1" applyFont="1" applyFill="1" applyBorder="1" applyAlignment="1">
      <alignment horizontal="center"/>
    </xf>
    <xf numFmtId="0" fontId="5" fillId="0" borderId="23" xfId="8" applyBorder="1" applyAlignment="1">
      <alignment horizontal="center" wrapText="1"/>
    </xf>
    <xf numFmtId="164" fontId="10" fillId="0" borderId="0" xfId="1" applyNumberFormat="1" applyFont="1" applyFill="1" applyBorder="1" applyAlignment="1">
      <alignment horizontal="center" wrapText="1"/>
    </xf>
    <xf numFmtId="0" fontId="5" fillId="0" borderId="4" xfId="8" applyBorder="1" applyAlignment="1">
      <alignment horizontal="center"/>
    </xf>
    <xf numFmtId="164" fontId="7" fillId="0" borderId="47" xfId="9" applyNumberFormat="1" applyFont="1" applyFill="1" applyBorder="1" applyAlignment="1">
      <alignment horizontal="center"/>
    </xf>
    <xf numFmtId="164" fontId="5" fillId="0" borderId="0" xfId="8" applyNumberFormat="1" applyAlignment="1">
      <alignment horizontal="center"/>
    </xf>
    <xf numFmtId="0" fontId="5" fillId="0" borderId="28" xfId="8" applyBorder="1" applyAlignment="1">
      <alignment horizontal="center"/>
    </xf>
    <xf numFmtId="164" fontId="11" fillId="0" borderId="50" xfId="8" applyNumberFormat="1" applyFont="1" applyBorder="1" applyAlignment="1">
      <alignment horizontal="center"/>
    </xf>
    <xf numFmtId="164" fontId="10" fillId="0" borderId="30" xfId="8" applyNumberFormat="1" applyFont="1" applyBorder="1" applyAlignment="1">
      <alignment horizontal="center"/>
    </xf>
    <xf numFmtId="164" fontId="10" fillId="0" borderId="32" xfId="8" applyNumberFormat="1" applyFont="1" applyBorder="1" applyAlignment="1">
      <alignment horizontal="center"/>
    </xf>
    <xf numFmtId="164" fontId="7" fillId="0" borderId="50" xfId="9" applyNumberFormat="1" applyFont="1" applyFill="1" applyBorder="1" applyAlignment="1">
      <alignment horizontal="center"/>
    </xf>
    <xf numFmtId="164" fontId="5" fillId="0" borderId="30" xfId="8" applyNumberFormat="1" applyBorder="1" applyAlignment="1">
      <alignment horizontal="center"/>
    </xf>
    <xf numFmtId="164" fontId="10" fillId="0" borderId="30" xfId="9" applyNumberFormat="1" applyFont="1" applyFill="1" applyBorder="1" applyAlignment="1">
      <alignment horizontal="center"/>
    </xf>
    <xf numFmtId="164" fontId="10" fillId="0" borderId="32" xfId="9" applyNumberFormat="1" applyFont="1" applyFill="1" applyBorder="1" applyAlignment="1">
      <alignment horizontal="center"/>
    </xf>
    <xf numFmtId="0" fontId="5" fillId="0" borderId="23" xfId="8" applyBorder="1" applyAlignment="1">
      <alignment horizontal="center"/>
    </xf>
    <xf numFmtId="164" fontId="11" fillId="0" borderId="49" xfId="8" applyNumberFormat="1" applyFont="1" applyBorder="1" applyAlignment="1">
      <alignment horizontal="center"/>
    </xf>
    <xf numFmtId="164" fontId="10" fillId="0" borderId="25" xfId="8" applyNumberFormat="1" applyFont="1" applyBorder="1" applyAlignment="1">
      <alignment horizontal="center"/>
    </xf>
    <xf numFmtId="164" fontId="10" fillId="0" borderId="27" xfId="8" applyNumberFormat="1" applyFont="1" applyBorder="1" applyAlignment="1">
      <alignment horizontal="center"/>
    </xf>
    <xf numFmtId="164" fontId="7" fillId="0" borderId="49" xfId="9" applyNumberFormat="1" applyFont="1" applyFill="1" applyBorder="1" applyAlignment="1">
      <alignment horizontal="center"/>
    </xf>
    <xf numFmtId="164" fontId="5" fillId="0" borderId="25" xfId="8" applyNumberFormat="1" applyBorder="1" applyAlignment="1">
      <alignment horizontal="center"/>
    </xf>
    <xf numFmtId="164" fontId="10" fillId="0" borderId="25" xfId="9" applyNumberFormat="1" applyFont="1" applyFill="1" applyBorder="1" applyAlignment="1">
      <alignment horizontal="center"/>
    </xf>
    <xf numFmtId="164" fontId="10" fillId="0" borderId="27" xfId="9" applyNumberFormat="1" applyFont="1" applyFill="1" applyBorder="1" applyAlignment="1">
      <alignment horizontal="center"/>
    </xf>
    <xf numFmtId="0" fontId="5" fillId="0" borderId="33" xfId="8" applyBorder="1" applyAlignment="1">
      <alignment horizontal="center"/>
    </xf>
    <xf numFmtId="164" fontId="7" fillId="0" borderId="51" xfId="8" applyNumberFormat="1" applyFont="1" applyBorder="1" applyAlignment="1">
      <alignment horizontal="center"/>
    </xf>
    <xf numFmtId="164" fontId="10" fillId="0" borderId="35" xfId="9" applyNumberFormat="1" applyFont="1" applyFill="1" applyBorder="1" applyAlignment="1">
      <alignment horizontal="center"/>
    </xf>
    <xf numFmtId="164" fontId="10" fillId="0" borderId="37" xfId="9" applyNumberFormat="1" applyFont="1" applyFill="1" applyBorder="1" applyAlignment="1">
      <alignment horizontal="center"/>
    </xf>
    <xf numFmtId="164" fontId="7" fillId="0" borderId="51" xfId="9" applyNumberFormat="1" applyFont="1" applyFill="1" applyBorder="1" applyAlignment="1">
      <alignment horizontal="center"/>
    </xf>
    <xf numFmtId="164" fontId="11" fillId="0" borderId="51" xfId="9" applyNumberFormat="1" applyFont="1" applyFill="1" applyBorder="1" applyAlignment="1">
      <alignment horizontal="center"/>
    </xf>
    <xf numFmtId="164" fontId="7" fillId="0" borderId="47" xfId="9" applyNumberFormat="1" applyFont="1" applyFill="1" applyBorder="1" applyAlignment="1">
      <alignment horizontal="center" wrapText="1"/>
    </xf>
    <xf numFmtId="164" fontId="7" fillId="0" borderId="49" xfId="9" applyNumberFormat="1" applyFont="1" applyFill="1" applyBorder="1" applyAlignment="1">
      <alignment horizontal="center" wrapText="1"/>
    </xf>
    <xf numFmtId="164" fontId="7" fillId="0" borderId="50" xfId="9" applyNumberFormat="1" applyFont="1" applyFill="1" applyBorder="1" applyAlignment="1">
      <alignment horizontal="center" wrapText="1"/>
    </xf>
    <xf numFmtId="0" fontId="6" fillId="0" borderId="0" xfId="3" applyFont="1" applyAlignment="1">
      <alignment horizontal="center" vertical="center"/>
    </xf>
    <xf numFmtId="0" fontId="5" fillId="0" borderId="5" xfId="3" applyBorder="1"/>
    <xf numFmtId="0" fontId="9" fillId="0" borderId="0" xfId="10" applyAlignment="1">
      <alignment horizontal="center"/>
    </xf>
    <xf numFmtId="0" fontId="9" fillId="0" borderId="5" xfId="10" applyBorder="1" applyAlignment="1">
      <alignment horizontal="center"/>
    </xf>
    <xf numFmtId="164" fontId="12" fillId="0" borderId="0" xfId="7" applyNumberFormat="1" applyAlignment="1">
      <alignment vertical="center" wrapText="1"/>
    </xf>
    <xf numFmtId="0" fontId="5" fillId="0" borderId="0" xfId="3" applyAlignment="1">
      <alignment horizontal="center" vertical="center"/>
    </xf>
    <xf numFmtId="0" fontId="10" fillId="0" borderId="52" xfId="3" applyFont="1" applyBorder="1" applyAlignment="1">
      <alignment horizontal="center" vertical="center" wrapText="1"/>
    </xf>
    <xf numFmtId="0" fontId="7" fillId="0" borderId="13" xfId="3" applyFont="1" applyBorder="1" applyAlignment="1">
      <alignment horizontal="center" vertical="center" wrapText="1"/>
    </xf>
    <xf numFmtId="0" fontId="17" fillId="0" borderId="12" xfId="7" applyFont="1" applyBorder="1" applyAlignment="1">
      <alignment horizontal="center" vertical="center" wrapText="1"/>
    </xf>
    <xf numFmtId="0" fontId="17" fillId="0" borderId="13" xfId="7" applyFont="1" applyBorder="1" applyAlignment="1">
      <alignment horizontal="center" vertical="center" wrapText="1"/>
    </xf>
    <xf numFmtId="0" fontId="17" fillId="0" borderId="15" xfId="7" applyFont="1" applyBorder="1" applyAlignment="1">
      <alignment horizontal="center" vertical="center" wrapText="1"/>
    </xf>
    <xf numFmtId="0" fontId="17" fillId="0" borderId="0" xfId="7" applyFont="1" applyAlignment="1">
      <alignment horizontal="center" vertical="center" wrapText="1"/>
    </xf>
    <xf numFmtId="0" fontId="5" fillId="0" borderId="16" xfId="3" applyBorder="1" applyAlignment="1">
      <alignment horizontal="center" wrapText="1"/>
    </xf>
    <xf numFmtId="164" fontId="11" fillId="0" borderId="19" xfId="5" applyNumberFormat="1" applyFont="1" applyBorder="1" applyAlignment="1">
      <alignment horizontal="center" vertical="center" wrapText="1"/>
    </xf>
    <xf numFmtId="0" fontId="2" fillId="0" borderId="0" xfId="0" applyFont="1"/>
    <xf numFmtId="164" fontId="11" fillId="0" borderId="17" xfId="5" applyNumberFormat="1" applyFont="1" applyBorder="1" applyAlignment="1">
      <alignment horizontal="center" vertical="center" wrapText="1"/>
    </xf>
    <xf numFmtId="164" fontId="10" fillId="0" borderId="18" xfId="5" applyNumberFormat="1" applyFont="1" applyBorder="1" applyAlignment="1">
      <alignment horizontal="center" vertical="center" wrapText="1"/>
    </xf>
    <xf numFmtId="164" fontId="5" fillId="0" borderId="17" xfId="1" applyNumberFormat="1" applyFont="1" applyFill="1" applyBorder="1" applyAlignment="1">
      <alignment horizontal="center" vertical="center" wrapText="1"/>
    </xf>
    <xf numFmtId="164" fontId="5" fillId="0" borderId="18" xfId="1" applyNumberFormat="1" applyFont="1" applyFill="1" applyBorder="1" applyAlignment="1">
      <alignment horizontal="center" vertical="center" wrapText="1"/>
    </xf>
    <xf numFmtId="0" fontId="5" fillId="0" borderId="18" xfId="3" applyBorder="1" applyAlignment="1">
      <alignment horizontal="center" vertical="center" wrapText="1"/>
    </xf>
    <xf numFmtId="164" fontId="5" fillId="0" borderId="18" xfId="6" applyNumberFormat="1" applyFont="1" applyFill="1" applyBorder="1" applyAlignment="1">
      <alignment horizontal="center"/>
    </xf>
    <xf numFmtId="164" fontId="5" fillId="0" borderId="20" xfId="6" applyNumberFormat="1" applyFont="1" applyFill="1" applyBorder="1" applyAlignment="1">
      <alignment horizontal="center"/>
    </xf>
    <xf numFmtId="164" fontId="5" fillId="0" borderId="0" xfId="6" applyNumberFormat="1" applyFont="1" applyFill="1" applyBorder="1" applyAlignment="1">
      <alignment horizontal="center"/>
    </xf>
    <xf numFmtId="164" fontId="12" fillId="0" borderId="0" xfId="7" applyNumberFormat="1" applyAlignment="1">
      <alignment horizontal="center"/>
    </xf>
    <xf numFmtId="0" fontId="5" fillId="0" borderId="4" xfId="3" applyBorder="1" applyAlignment="1">
      <alignment horizontal="center" wrapText="1"/>
    </xf>
    <xf numFmtId="164" fontId="11" fillId="0" borderId="22" xfId="5" applyNumberFormat="1" applyFont="1" applyBorder="1" applyAlignment="1">
      <alignment horizontal="center" vertical="center" wrapText="1"/>
    </xf>
    <xf numFmtId="164" fontId="11" fillId="0" borderId="21" xfId="5" applyNumberFormat="1" applyFont="1" applyBorder="1" applyAlignment="1">
      <alignment horizontal="center" vertical="center" wrapText="1"/>
    </xf>
    <xf numFmtId="164" fontId="10" fillId="0" borderId="0" xfId="5" applyNumberFormat="1" applyFont="1" applyBorder="1" applyAlignment="1">
      <alignment horizontal="center" vertical="center" wrapText="1"/>
    </xf>
    <xf numFmtId="164" fontId="5" fillId="0" borderId="21" xfId="1" applyNumberFormat="1" applyFont="1" applyFill="1" applyBorder="1" applyAlignment="1">
      <alignment horizontal="center" vertical="center" wrapText="1"/>
    </xf>
    <xf numFmtId="164" fontId="5" fillId="0" borderId="0" xfId="1" applyNumberFormat="1" applyFont="1" applyFill="1" applyBorder="1" applyAlignment="1">
      <alignment horizontal="center" vertical="center" wrapText="1"/>
    </xf>
    <xf numFmtId="0" fontId="5" fillId="0" borderId="0" xfId="3" applyAlignment="1">
      <alignment horizontal="center" vertical="center" wrapText="1"/>
    </xf>
    <xf numFmtId="164" fontId="5" fillId="0" borderId="5" xfId="6" applyNumberFormat="1" applyFont="1" applyFill="1" applyBorder="1" applyAlignment="1">
      <alignment horizontal="center"/>
    </xf>
    <xf numFmtId="164" fontId="5" fillId="0" borderId="21" xfId="6" applyNumberFormat="1" applyFont="1" applyFill="1" applyBorder="1" applyAlignment="1">
      <alignment horizontal="center"/>
    </xf>
    <xf numFmtId="9" fontId="13" fillId="0" borderId="0" xfId="5" applyFont="1" applyAlignment="1">
      <alignment horizontal="center" wrapText="1"/>
    </xf>
    <xf numFmtId="0" fontId="5" fillId="0" borderId="23" xfId="3" applyBorder="1" applyAlignment="1">
      <alignment horizontal="center" wrapText="1"/>
    </xf>
    <xf numFmtId="0" fontId="2" fillId="0" borderId="25" xfId="0" applyFont="1" applyBorder="1"/>
    <xf numFmtId="0" fontId="2" fillId="0" borderId="53" xfId="0" applyFont="1" applyBorder="1"/>
    <xf numFmtId="164" fontId="5" fillId="0" borderId="24" xfId="6" applyNumberFormat="1" applyFont="1" applyFill="1" applyBorder="1" applyAlignment="1">
      <alignment horizontal="center"/>
    </xf>
    <xf numFmtId="164" fontId="5" fillId="0" borderId="25" xfId="6" applyNumberFormat="1" applyFont="1" applyFill="1" applyBorder="1" applyAlignment="1">
      <alignment horizontal="center"/>
    </xf>
    <xf numFmtId="164" fontId="5" fillId="0" borderId="27" xfId="6" applyNumberFormat="1" applyFont="1" applyFill="1" applyBorder="1" applyAlignment="1">
      <alignment horizontal="center"/>
    </xf>
    <xf numFmtId="0" fontId="5" fillId="0" borderId="28" xfId="3" applyBorder="1" applyAlignment="1">
      <alignment horizontal="center" wrapText="1"/>
    </xf>
    <xf numFmtId="164" fontId="5" fillId="0" borderId="29" xfId="6" applyNumberFormat="1" applyFont="1" applyFill="1" applyBorder="1" applyAlignment="1">
      <alignment horizontal="center"/>
    </xf>
    <xf numFmtId="164" fontId="5" fillId="0" borderId="30" xfId="6" applyNumberFormat="1" applyFont="1" applyFill="1" applyBorder="1" applyAlignment="1">
      <alignment horizontal="center"/>
    </xf>
    <xf numFmtId="164" fontId="5" fillId="0" borderId="32" xfId="6" applyNumberFormat="1" applyFont="1" applyFill="1" applyBorder="1" applyAlignment="1">
      <alignment horizontal="center"/>
    </xf>
    <xf numFmtId="0" fontId="2" fillId="0" borderId="54" xfId="0" applyFont="1" applyBorder="1"/>
    <xf numFmtId="164" fontId="10" fillId="0" borderId="54" xfId="5" applyNumberFormat="1" applyFont="1" applyFill="1" applyBorder="1" applyAlignment="1">
      <alignment horizontal="center"/>
    </xf>
    <xf numFmtId="164" fontId="13" fillId="0" borderId="0" xfId="5" applyNumberFormat="1" applyFont="1" applyAlignment="1">
      <alignment horizontal="center" wrapText="1"/>
    </xf>
    <xf numFmtId="164" fontId="10" fillId="0" borderId="54" xfId="5" applyNumberFormat="1" applyFont="1" applyBorder="1" applyAlignment="1">
      <alignment horizontal="center"/>
    </xf>
    <xf numFmtId="164" fontId="10" fillId="0" borderId="53" xfId="5" applyNumberFormat="1" applyFont="1" applyFill="1" applyBorder="1" applyAlignment="1">
      <alignment horizontal="center"/>
    </xf>
    <xf numFmtId="164" fontId="10" fillId="0" borderId="55" xfId="5" applyNumberFormat="1" applyFont="1" applyFill="1" applyBorder="1" applyAlignment="1">
      <alignment horizontal="center"/>
    </xf>
    <xf numFmtId="164" fontId="11" fillId="0" borderId="36" xfId="5" applyNumberFormat="1" applyFont="1" applyFill="1" applyBorder="1" applyAlignment="1">
      <alignment horizontal="center"/>
    </xf>
    <xf numFmtId="164" fontId="10" fillId="0" borderId="35" xfId="5" applyNumberFormat="1" applyFont="1" applyFill="1" applyBorder="1" applyAlignment="1">
      <alignment horizontal="center"/>
    </xf>
    <xf numFmtId="164" fontId="10" fillId="0" borderId="56" xfId="5" applyNumberFormat="1" applyFont="1" applyFill="1" applyBorder="1" applyAlignment="1">
      <alignment horizontal="center"/>
    </xf>
    <xf numFmtId="164" fontId="11" fillId="0" borderId="35" xfId="5" applyNumberFormat="1" applyFont="1" applyFill="1" applyBorder="1" applyAlignment="1">
      <alignment horizontal="center"/>
    </xf>
    <xf numFmtId="164" fontId="5" fillId="0" borderId="34" xfId="6" applyNumberFormat="1" applyFont="1" applyFill="1" applyBorder="1" applyAlignment="1">
      <alignment horizontal="center"/>
    </xf>
    <xf numFmtId="164" fontId="5" fillId="0" borderId="35" xfId="6" applyNumberFormat="1" applyFont="1" applyFill="1" applyBorder="1" applyAlignment="1">
      <alignment horizontal="center"/>
    </xf>
    <xf numFmtId="164" fontId="5" fillId="0" borderId="37" xfId="6" applyNumberFormat="1" applyFont="1" applyFill="1" applyBorder="1" applyAlignment="1">
      <alignment horizont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164" fontId="0" fillId="0" borderId="0" xfId="1" applyNumberFormat="1" applyFont="1" applyAlignment="1">
      <alignment horizontal="center" vertical="center"/>
    </xf>
    <xf numFmtId="0" fontId="5" fillId="0" borderId="5" xfId="8" applyBorder="1"/>
    <xf numFmtId="0" fontId="10" fillId="0" borderId="4" xfId="8" applyFont="1" applyBorder="1"/>
    <xf numFmtId="0" fontId="10" fillId="0" borderId="0" xfId="4" applyFont="1" applyAlignment="1">
      <alignment horizontal="center"/>
    </xf>
    <xf numFmtId="0" fontId="5" fillId="0" borderId="0" xfId="8" applyAlignment="1">
      <alignment horizontal="center"/>
    </xf>
    <xf numFmtId="0" fontId="5" fillId="0" borderId="0" xfId="4" applyFont="1" applyAlignment="1">
      <alignment horizontal="center"/>
    </xf>
    <xf numFmtId="0" fontId="5" fillId="0" borderId="5" xfId="8" applyBorder="1" applyAlignment="1">
      <alignment horizontal="center"/>
    </xf>
    <xf numFmtId="0" fontId="10" fillId="0" borderId="4" xfId="8" applyFont="1" applyBorder="1" applyAlignment="1">
      <alignment horizontal="center" vertical="center"/>
    </xf>
    <xf numFmtId="0" fontId="5" fillId="0" borderId="0" xfId="8" applyAlignment="1">
      <alignment wrapText="1"/>
    </xf>
    <xf numFmtId="0" fontId="10" fillId="0" borderId="4" xfId="8" applyFont="1" applyBorder="1" applyAlignment="1">
      <alignment horizontal="center" wrapText="1"/>
    </xf>
    <xf numFmtId="9" fontId="5" fillId="0" borderId="0" xfId="1" applyFont="1"/>
    <xf numFmtId="164" fontId="8" fillId="0" borderId="0" xfId="8" applyNumberFormat="1" applyFont="1" applyAlignment="1">
      <alignment horizontal="center"/>
    </xf>
    <xf numFmtId="164" fontId="8" fillId="0" borderId="0" xfId="1" applyNumberFormat="1" applyFont="1" applyAlignment="1">
      <alignment horizontal="center"/>
    </xf>
    <xf numFmtId="0" fontId="10" fillId="0" borderId="23" xfId="8" applyFont="1" applyBorder="1" applyAlignment="1">
      <alignment horizontal="center" wrapText="1"/>
    </xf>
    <xf numFmtId="0" fontId="10" fillId="0" borderId="28" xfId="8" applyFont="1" applyBorder="1" applyAlignment="1">
      <alignment horizontal="center" wrapText="1"/>
    </xf>
    <xf numFmtId="0" fontId="10" fillId="0" borderId="4" xfId="8" applyFont="1" applyBorder="1" applyAlignment="1">
      <alignment horizontal="center"/>
    </xf>
    <xf numFmtId="164" fontId="5" fillId="0" borderId="5" xfId="8" applyNumberFormat="1" applyBorder="1" applyAlignment="1">
      <alignment horizontal="center"/>
    </xf>
    <xf numFmtId="0" fontId="10" fillId="0" borderId="28" xfId="8" applyFont="1" applyBorder="1" applyAlignment="1">
      <alignment horizontal="center"/>
    </xf>
    <xf numFmtId="164" fontId="5" fillId="0" borderId="32" xfId="8" applyNumberFormat="1" applyBorder="1" applyAlignment="1">
      <alignment horizontal="center"/>
    </xf>
    <xf numFmtId="0" fontId="10" fillId="0" borderId="23" xfId="8" applyFont="1" applyBorder="1" applyAlignment="1">
      <alignment horizontal="center"/>
    </xf>
    <xf numFmtId="164" fontId="5" fillId="0" borderId="27" xfId="8" applyNumberFormat="1" applyBorder="1" applyAlignment="1">
      <alignment horizontal="center"/>
    </xf>
    <xf numFmtId="164" fontId="12" fillId="0" borderId="0" xfId="1" applyNumberFormat="1" applyFont="1"/>
    <xf numFmtId="0" fontId="5" fillId="0" borderId="35" xfId="8" applyBorder="1" applyAlignment="1">
      <alignment horizontal="center"/>
    </xf>
    <xf numFmtId="0" fontId="5" fillId="0" borderId="34" xfId="8" applyBorder="1"/>
    <xf numFmtId="0" fontId="5" fillId="0" borderId="35" xfId="8" applyBorder="1"/>
    <xf numFmtId="0" fontId="5" fillId="0" borderId="37" xfId="8" applyBorder="1"/>
    <xf numFmtId="164" fontId="10" fillId="0" borderId="57" xfId="9" applyNumberFormat="1" applyFont="1" applyFill="1" applyBorder="1" applyAlignment="1">
      <alignment horizontal="center" vertical="center" wrapText="1"/>
    </xf>
    <xf numFmtId="0" fontId="8" fillId="0" borderId="0" xfId="8" applyFont="1"/>
    <xf numFmtId="164" fontId="8" fillId="0" borderId="0" xfId="8" applyNumberFormat="1" applyFont="1"/>
    <xf numFmtId="9" fontId="0" fillId="0" borderId="0" xfId="1" applyFont="1" applyAlignment="1">
      <alignment horizontal="center"/>
    </xf>
    <xf numFmtId="164" fontId="2" fillId="0" borderId="0" xfId="1" applyNumberFormat="1" applyFont="1" applyAlignment="1">
      <alignment horizontal="center" vertical="center"/>
    </xf>
    <xf numFmtId="9" fontId="0" fillId="0" borderId="0" xfId="1" applyFont="1" applyAlignment="1">
      <alignment horizontal="center" vertical="center"/>
    </xf>
    <xf numFmtId="0" fontId="10" fillId="0" borderId="0" xfId="11" applyFont="1"/>
    <xf numFmtId="0" fontId="10" fillId="0" borderId="4" xfId="11" applyFont="1" applyBorder="1"/>
    <xf numFmtId="0" fontId="10" fillId="0" borderId="4" xfId="11" applyFont="1" applyBorder="1" applyAlignment="1">
      <alignment horizontal="center" vertical="center" wrapText="1"/>
    </xf>
    <xf numFmtId="0" fontId="11" fillId="0" borderId="10" xfId="11" applyFont="1" applyBorder="1" applyAlignment="1">
      <alignment horizontal="center" vertical="center" wrapText="1"/>
    </xf>
    <xf numFmtId="0" fontId="11" fillId="0" borderId="8" xfId="11" applyFont="1" applyBorder="1" applyAlignment="1">
      <alignment horizontal="center" vertical="center" wrapText="1"/>
    </xf>
    <xf numFmtId="0" fontId="11" fillId="0" borderId="59" xfId="11" applyFont="1" applyBorder="1" applyAlignment="1">
      <alignment horizontal="center" vertical="center" wrapText="1"/>
    </xf>
    <xf numFmtId="0" fontId="10" fillId="0" borderId="10" xfId="11" applyFont="1" applyBorder="1" applyAlignment="1">
      <alignment horizontal="center" vertical="center" wrapText="1"/>
    </xf>
    <xf numFmtId="0" fontId="10" fillId="0" borderId="59" xfId="11" applyFont="1" applyBorder="1" applyAlignment="1">
      <alignment horizontal="center" vertical="center" wrapText="1"/>
    </xf>
    <xf numFmtId="0" fontId="10" fillId="0" borderId="0" xfId="11" applyFont="1" applyAlignment="1">
      <alignment horizontal="center" vertical="center" wrapText="1"/>
    </xf>
    <xf numFmtId="0" fontId="16" fillId="0" borderId="0" xfId="11" applyFont="1" applyAlignment="1">
      <alignment horizontal="center" vertical="center" wrapText="1"/>
    </xf>
    <xf numFmtId="0" fontId="10" fillId="0" borderId="4" xfId="11" applyFont="1" applyBorder="1" applyAlignment="1">
      <alignment horizontal="center"/>
    </xf>
    <xf numFmtId="9" fontId="11" fillId="0" borderId="17" xfId="6" applyFont="1" applyBorder="1" applyAlignment="1">
      <alignment horizontal="center"/>
    </xf>
    <xf numFmtId="9" fontId="11" fillId="0" borderId="18" xfId="6" applyFont="1" applyBorder="1" applyAlignment="1">
      <alignment horizontal="center"/>
    </xf>
    <xf numFmtId="9" fontId="11" fillId="0" borderId="58" xfId="6" applyFont="1" applyBorder="1" applyAlignment="1">
      <alignment horizontal="center"/>
    </xf>
    <xf numFmtId="9" fontId="10" fillId="0" borderId="0" xfId="6" applyFont="1" applyAlignment="1">
      <alignment horizontal="center"/>
    </xf>
    <xf numFmtId="9" fontId="10" fillId="0" borderId="58" xfId="11" applyNumberFormat="1" applyFont="1" applyBorder="1" applyAlignment="1">
      <alignment horizontal="center"/>
    </xf>
    <xf numFmtId="9" fontId="10" fillId="0" borderId="18" xfId="6" applyFont="1" applyBorder="1" applyAlignment="1">
      <alignment horizontal="center"/>
    </xf>
    <xf numFmtId="9" fontId="10" fillId="0" borderId="20" xfId="6" applyFont="1" applyBorder="1" applyAlignment="1">
      <alignment horizontal="center"/>
    </xf>
    <xf numFmtId="3" fontId="10" fillId="0" borderId="0" xfId="11" applyNumberFormat="1" applyFont="1"/>
    <xf numFmtId="164" fontId="10" fillId="0" borderId="0" xfId="1" applyNumberFormat="1" applyFont="1"/>
    <xf numFmtId="9" fontId="11" fillId="0" borderId="21" xfId="6" applyFont="1" applyBorder="1" applyAlignment="1">
      <alignment horizontal="center"/>
    </xf>
    <xf numFmtId="9" fontId="11" fillId="0" borderId="0" xfId="6" applyFont="1" applyBorder="1" applyAlignment="1">
      <alignment horizontal="center"/>
    </xf>
    <xf numFmtId="9" fontId="11" fillId="0" borderId="54" xfId="6" applyFont="1" applyBorder="1" applyAlignment="1">
      <alignment horizontal="center"/>
    </xf>
    <xf numFmtId="9" fontId="10" fillId="0" borderId="54" xfId="11" applyNumberFormat="1" applyFont="1" applyBorder="1" applyAlignment="1">
      <alignment horizontal="center"/>
    </xf>
    <xf numFmtId="9" fontId="10" fillId="0" borderId="0" xfId="6" applyFont="1" applyBorder="1" applyAlignment="1">
      <alignment horizontal="center"/>
    </xf>
    <xf numFmtId="9" fontId="10" fillId="0" borderId="5" xfId="6" applyFont="1" applyBorder="1" applyAlignment="1">
      <alignment horizontal="center"/>
    </xf>
    <xf numFmtId="9" fontId="10" fillId="0" borderId="0" xfId="11" applyNumberFormat="1" applyFont="1"/>
    <xf numFmtId="0" fontId="10" fillId="0" borderId="33" xfId="11" applyFont="1" applyBorder="1" applyAlignment="1">
      <alignment horizontal="center"/>
    </xf>
    <xf numFmtId="9" fontId="11" fillId="0" borderId="34" xfId="6" applyFont="1" applyBorder="1" applyAlignment="1">
      <alignment horizontal="center"/>
    </xf>
    <xf numFmtId="9" fontId="11" fillId="0" borderId="35" xfId="6" applyFont="1" applyBorder="1" applyAlignment="1">
      <alignment horizontal="center"/>
    </xf>
    <xf numFmtId="9" fontId="11" fillId="0" borderId="56" xfId="6" applyFont="1" applyBorder="1" applyAlignment="1">
      <alignment horizontal="center"/>
    </xf>
    <xf numFmtId="9" fontId="10" fillId="0" borderId="35" xfId="6" applyFont="1" applyBorder="1" applyAlignment="1">
      <alignment horizontal="center"/>
    </xf>
    <xf numFmtId="9" fontId="10" fillId="0" borderId="56" xfId="11" applyNumberFormat="1" applyFont="1" applyBorder="1" applyAlignment="1">
      <alignment horizontal="center"/>
    </xf>
    <xf numFmtId="9" fontId="10" fillId="0" borderId="37" xfId="6" applyFont="1" applyBorder="1" applyAlignment="1">
      <alignment horizontal="center"/>
    </xf>
    <xf numFmtId="0" fontId="10" fillId="0" borderId="0" xfId="11" applyFont="1" applyAlignment="1">
      <alignment wrapText="1"/>
    </xf>
    <xf numFmtId="0" fontId="20" fillId="0" borderId="0" xfId="0" applyFont="1" applyAlignment="1">
      <alignment horizontal="center" vertical="center" wrapText="1"/>
    </xf>
    <xf numFmtId="164" fontId="21" fillId="0" borderId="0" xfId="1" applyNumberFormat="1" applyFont="1" applyAlignment="1">
      <alignment horizontal="center" vertical="center"/>
    </xf>
    <xf numFmtId="0" fontId="12" fillId="0" borderId="0" xfId="7" applyAlignment="1">
      <alignment vertical="center" wrapText="1"/>
    </xf>
    <xf numFmtId="164" fontId="21" fillId="0" borderId="0" xfId="1" applyNumberFormat="1" applyFont="1" applyFill="1" applyAlignment="1">
      <alignment horizontal="center" vertical="center"/>
    </xf>
    <xf numFmtId="164" fontId="0" fillId="0" borderId="0" xfId="1" applyNumberFormat="1" applyFont="1" applyFill="1" applyAlignment="1">
      <alignment horizontal="center" vertical="center"/>
    </xf>
    <xf numFmtId="0" fontId="22" fillId="0" borderId="0" xfId="0" applyFont="1"/>
    <xf numFmtId="164" fontId="0" fillId="0" borderId="0" xfId="1" applyNumberFormat="1" applyFont="1" applyAlignment="1">
      <alignment horizontal="center"/>
    </xf>
    <xf numFmtId="0" fontId="0" fillId="0" borderId="0" xfId="0"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0" fontId="23" fillId="0" borderId="0" xfId="0" applyFont="1" applyAlignment="1">
      <alignment horizontal="center" vertical="center" wrapText="1"/>
    </xf>
    <xf numFmtId="166" fontId="5" fillId="0" borderId="0" xfId="12" applyNumberFormat="1" applyAlignment="1">
      <alignment horizontal="center"/>
    </xf>
    <xf numFmtId="3" fontId="24" fillId="0" borderId="0" xfId="12" applyNumberFormat="1" applyFont="1" applyAlignment="1">
      <alignment horizontal="center"/>
    </xf>
    <xf numFmtId="164" fontId="5" fillId="0" borderId="0" xfId="1" applyNumberFormat="1" applyFont="1" applyAlignment="1">
      <alignment horizontal="center"/>
    </xf>
    <xf numFmtId="2" fontId="0" fillId="0" borderId="0" xfId="0" applyNumberFormat="1" applyAlignment="1">
      <alignment horizontal="center"/>
    </xf>
    <xf numFmtId="10" fontId="5" fillId="0" borderId="0" xfId="1" applyNumberFormat="1" applyFont="1" applyAlignment="1">
      <alignment horizontal="center"/>
    </xf>
    <xf numFmtId="0" fontId="22" fillId="0" borderId="0" xfId="0" applyFont="1" applyAlignment="1">
      <alignment horizontal="center" vertical="center" wrapText="1"/>
    </xf>
    <xf numFmtId="166" fontId="0" fillId="0" borderId="0" xfId="0" applyNumberFormat="1" applyAlignment="1">
      <alignment horizontal="center"/>
    </xf>
    <xf numFmtId="164" fontId="5" fillId="0" borderId="0" xfId="1" applyNumberFormat="1" applyFont="1" applyFill="1" applyAlignment="1">
      <alignment horizontal="center"/>
    </xf>
    <xf numFmtId="166" fontId="2" fillId="0" borderId="0" xfId="0" applyNumberFormat="1" applyFont="1" applyAlignment="1">
      <alignment horizontal="center"/>
    </xf>
    <xf numFmtId="0" fontId="0" fillId="0" borderId="0" xfId="0" applyAlignment="1">
      <alignment wrapText="1"/>
    </xf>
    <xf numFmtId="0" fontId="5" fillId="0" borderId="0" xfId="12"/>
    <xf numFmtId="0" fontId="7" fillId="0" borderId="0" xfId="12" applyFont="1"/>
    <xf numFmtId="0" fontId="5" fillId="0" borderId="0" xfId="12" applyAlignment="1">
      <alignment wrapText="1"/>
    </xf>
    <xf numFmtId="164" fontId="10" fillId="0" borderId="0" xfId="13" applyNumberFormat="1" applyFont="1" applyFill="1" applyBorder="1" applyAlignment="1">
      <alignment horizontal="center" vertical="center" wrapText="1"/>
    </xf>
    <xf numFmtId="164" fontId="16" fillId="0" borderId="0" xfId="13" applyNumberFormat="1" applyFont="1" applyFill="1" applyBorder="1" applyAlignment="1">
      <alignment horizontal="center" vertical="center" wrapText="1"/>
    </xf>
    <xf numFmtId="164" fontId="25" fillId="0" borderId="0" xfId="13" applyNumberFormat="1" applyFont="1" applyFill="1" applyBorder="1" applyAlignment="1">
      <alignment horizontal="center" vertical="center" wrapText="1"/>
    </xf>
    <xf numFmtId="164" fontId="0" fillId="0" borderId="0" xfId="6" applyNumberFormat="1" applyFont="1" applyBorder="1"/>
    <xf numFmtId="164" fontId="5" fillId="0" borderId="0" xfId="12" applyNumberFormat="1"/>
    <xf numFmtId="164" fontId="8" fillId="0" borderId="0" xfId="12" applyNumberFormat="1" applyFont="1"/>
    <xf numFmtId="164" fontId="0" fillId="0" borderId="0" xfId="6" applyNumberFormat="1" applyFont="1"/>
    <xf numFmtId="164" fontId="20" fillId="0" borderId="0" xfId="1" applyNumberFormat="1" applyFont="1" applyAlignment="1">
      <alignment horizontal="center"/>
    </xf>
    <xf numFmtId="1" fontId="22" fillId="0" borderId="0" xfId="0" applyNumberFormat="1" applyFont="1" applyAlignment="1">
      <alignment horizontal="center"/>
    </xf>
    <xf numFmtId="164" fontId="0" fillId="2" borderId="0" xfId="6" applyNumberFormat="1" applyFont="1" applyFill="1" applyBorder="1"/>
    <xf numFmtId="1" fontId="12" fillId="0" borderId="0" xfId="7" applyNumberFormat="1"/>
    <xf numFmtId="0" fontId="12" fillId="0" borderId="0" xfId="7" applyAlignment="1">
      <alignment wrapText="1"/>
    </xf>
    <xf numFmtId="164" fontId="0" fillId="0" borderId="0" xfId="6" applyNumberFormat="1" applyFont="1" applyFill="1"/>
    <xf numFmtId="164" fontId="0" fillId="0" borderId="0" xfId="6" applyNumberFormat="1" applyFont="1" applyFill="1" applyBorder="1"/>
    <xf numFmtId="164" fontId="5" fillId="0" borderId="0" xfId="1" applyNumberFormat="1" applyFont="1"/>
    <xf numFmtId="164" fontId="0" fillId="0" borderId="0" xfId="0" applyNumberFormat="1" applyAlignment="1">
      <alignment vertical="center"/>
    </xf>
    <xf numFmtId="164" fontId="0" fillId="0" borderId="0" xfId="0" applyNumberFormat="1"/>
    <xf numFmtId="0" fontId="0" fillId="0" borderId="18" xfId="0" applyBorder="1" applyAlignment="1">
      <alignment horizontal="center" vertical="center" wrapText="1"/>
    </xf>
    <xf numFmtId="167" fontId="0" fillId="0" borderId="0" xfId="0" applyNumberFormat="1" applyAlignment="1">
      <alignment horizontal="center"/>
    </xf>
    <xf numFmtId="6" fontId="22" fillId="0" borderId="61" xfId="0" applyNumberFormat="1" applyFont="1" applyBorder="1" applyAlignment="1">
      <alignment horizontal="center"/>
    </xf>
    <xf numFmtId="9" fontId="22" fillId="0" borderId="61" xfId="0" applyNumberFormat="1" applyFont="1" applyBorder="1" applyAlignment="1">
      <alignment horizontal="center"/>
    </xf>
    <xf numFmtId="164" fontId="22" fillId="0" borderId="61" xfId="0" applyNumberFormat="1" applyFont="1" applyBorder="1" applyAlignment="1">
      <alignment horizontal="center"/>
    </xf>
    <xf numFmtId="164" fontId="22" fillId="0" borderId="61" xfId="1" applyNumberFormat="1" applyFont="1" applyBorder="1" applyAlignment="1">
      <alignment horizontal="center"/>
    </xf>
    <xf numFmtId="0" fontId="22" fillId="0" borderId="61" xfId="0" applyFont="1" applyBorder="1"/>
    <xf numFmtId="0" fontId="0" fillId="0" borderId="0" xfId="0" applyAlignment="1">
      <alignment horizontal="left" vertical="center" wrapText="1"/>
    </xf>
    <xf numFmtId="0" fontId="22" fillId="0" borderId="60" xfId="0" applyFont="1" applyBorder="1" applyAlignment="1">
      <alignment vertical="center"/>
    </xf>
    <xf numFmtId="0" fontId="22" fillId="0" borderId="60" xfId="0" applyFont="1" applyBorder="1" applyAlignment="1">
      <alignment horizontal="center" vertical="center"/>
    </xf>
    <xf numFmtId="0" fontId="7" fillId="0" borderId="0" xfId="0" applyFont="1" applyAlignment="1">
      <alignment horizontal="center"/>
    </xf>
    <xf numFmtId="0" fontId="5" fillId="0" borderId="0" xfId="0" applyFont="1"/>
    <xf numFmtId="0" fontId="7" fillId="0" borderId="60" xfId="0" applyFont="1" applyBorder="1" applyAlignment="1">
      <alignment vertical="center"/>
    </xf>
    <xf numFmtId="0" fontId="7" fillId="0" borderId="60"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167" fontId="5" fillId="0" borderId="0" xfId="0" applyNumberFormat="1" applyFont="1" applyAlignment="1">
      <alignment horizontal="center"/>
    </xf>
    <xf numFmtId="0" fontId="5" fillId="0" borderId="0" xfId="0" applyFont="1" applyAlignment="1">
      <alignment horizontal="center"/>
    </xf>
    <xf numFmtId="164" fontId="5" fillId="0" borderId="0" xfId="0" applyNumberFormat="1" applyFont="1"/>
    <xf numFmtId="0" fontId="7" fillId="0" borderId="61" xfId="0" applyFont="1" applyBorder="1"/>
    <xf numFmtId="0" fontId="17" fillId="0" borderId="18" xfId="0" applyFont="1" applyBorder="1" applyAlignment="1">
      <alignment horizontal="center" vertical="center" wrapText="1"/>
    </xf>
    <xf numFmtId="167" fontId="5" fillId="0" borderId="0" xfId="0" applyNumberFormat="1" applyFont="1" applyAlignment="1">
      <alignment horizontal="center" vertical="center"/>
    </xf>
    <xf numFmtId="164" fontId="5" fillId="0" borderId="0" xfId="1" applyNumberFormat="1" applyFont="1" applyAlignment="1">
      <alignment horizontal="center" vertical="center"/>
    </xf>
    <xf numFmtId="0" fontId="5" fillId="0" borderId="0" xfId="0" applyFont="1" applyAlignment="1">
      <alignment horizontal="center" vertical="center"/>
    </xf>
    <xf numFmtId="0" fontId="7" fillId="0" borderId="61" xfId="0" applyFont="1" applyBorder="1" applyAlignment="1">
      <alignment vertical="center"/>
    </xf>
    <xf numFmtId="6" fontId="7" fillId="0" borderId="61" xfId="0" applyNumberFormat="1" applyFont="1" applyBorder="1" applyAlignment="1">
      <alignment horizontal="center" vertical="center"/>
    </xf>
    <xf numFmtId="9" fontId="7" fillId="0" borderId="61" xfId="0" applyNumberFormat="1" applyFont="1" applyBorder="1" applyAlignment="1">
      <alignment horizontal="center" vertical="center"/>
    </xf>
    <xf numFmtId="164" fontId="7" fillId="0" borderId="61" xfId="0" applyNumberFormat="1" applyFont="1" applyBorder="1" applyAlignment="1">
      <alignment horizontal="center" vertical="center"/>
    </xf>
    <xf numFmtId="164" fontId="7" fillId="0" borderId="61" xfId="1" applyNumberFormat="1" applyFont="1" applyBorder="1" applyAlignment="1">
      <alignment horizontal="center" vertical="center"/>
    </xf>
    <xf numFmtId="167" fontId="5" fillId="0" borderId="18" xfId="0" applyNumberFormat="1" applyFont="1" applyBorder="1" applyAlignment="1">
      <alignment horizontal="center" vertical="center"/>
    </xf>
    <xf numFmtId="164" fontId="5" fillId="0" borderId="18" xfId="1" applyNumberFormat="1"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xf numFmtId="9" fontId="5" fillId="0" borderId="0" xfId="0" applyNumberFormat="1" applyFont="1" applyAlignment="1">
      <alignment horizontal="center"/>
    </xf>
    <xf numFmtId="168" fontId="5" fillId="0" borderId="0" xfId="0" applyNumberFormat="1" applyFont="1" applyAlignment="1">
      <alignment horizontal="center"/>
    </xf>
    <xf numFmtId="2" fontId="5" fillId="0" borderId="0" xfId="0" applyNumberFormat="1" applyFont="1" applyAlignment="1">
      <alignment horizontal="center"/>
    </xf>
    <xf numFmtId="0" fontId="24" fillId="0" borderId="0" xfId="0" applyFont="1"/>
    <xf numFmtId="0" fontId="24" fillId="0" borderId="0" xfId="0" applyFont="1" applyAlignment="1">
      <alignment horizontal="center"/>
    </xf>
    <xf numFmtId="169" fontId="5" fillId="0" borderId="0" xfId="0" applyNumberFormat="1" applyFont="1"/>
    <xf numFmtId="0" fontId="7" fillId="0" borderId="13" xfId="0" applyFont="1" applyBorder="1"/>
    <xf numFmtId="9" fontId="7" fillId="0" borderId="13" xfId="0" applyNumberFormat="1" applyFont="1" applyBorder="1" applyAlignment="1">
      <alignment horizontal="center"/>
    </xf>
    <xf numFmtId="167" fontId="7" fillId="0" borderId="13" xfId="0" applyNumberFormat="1" applyFont="1" applyBorder="1" applyAlignment="1">
      <alignment horizontal="center"/>
    </xf>
    <xf numFmtId="168" fontId="7" fillId="0" borderId="13" xfId="0" applyNumberFormat="1" applyFont="1" applyBorder="1" applyAlignment="1">
      <alignment horizontal="center"/>
    </xf>
    <xf numFmtId="4" fontId="7" fillId="0" borderId="13" xfId="0" applyNumberFormat="1" applyFont="1" applyBorder="1" applyAlignment="1">
      <alignment horizontal="center"/>
    </xf>
    <xf numFmtId="169" fontId="7" fillId="0" borderId="0" xfId="0" applyNumberFormat="1" applyFont="1"/>
    <xf numFmtId="0" fontId="7" fillId="0" borderId="0" xfId="0" applyFont="1"/>
    <xf numFmtId="0" fontId="5" fillId="0" borderId="18" xfId="0" applyFont="1" applyBorder="1"/>
    <xf numFmtId="6" fontId="5" fillId="0" borderId="18" xfId="0" applyNumberFormat="1" applyFont="1" applyBorder="1"/>
    <xf numFmtId="9" fontId="5" fillId="0" borderId="18" xfId="0" applyNumberFormat="1" applyFont="1" applyBorder="1"/>
    <xf numFmtId="4" fontId="7" fillId="0" borderId="18" xfId="0" applyNumberFormat="1" applyFont="1" applyBorder="1" applyAlignment="1">
      <alignment horizontal="left"/>
    </xf>
    <xf numFmtId="168" fontId="7" fillId="0" borderId="18" xfId="0" applyNumberFormat="1" applyFont="1" applyBorder="1"/>
    <xf numFmtId="0" fontId="5" fillId="0" borderId="61" xfId="0" applyFont="1" applyBorder="1"/>
    <xf numFmtId="6" fontId="5" fillId="0" borderId="61" xfId="0" applyNumberFormat="1" applyFont="1" applyBorder="1"/>
    <xf numFmtId="9" fontId="5" fillId="0" borderId="61" xfId="0" applyNumberFormat="1" applyFont="1" applyBorder="1"/>
    <xf numFmtId="4" fontId="7" fillId="0" borderId="61" xfId="0" applyNumberFormat="1" applyFont="1" applyBorder="1" applyAlignment="1">
      <alignment horizontal="left"/>
    </xf>
    <xf numFmtId="168" fontId="7" fillId="0" borderId="61" xfId="0" applyNumberFormat="1" applyFont="1" applyBorder="1"/>
    <xf numFmtId="0" fontId="5" fillId="0" borderId="19" xfId="0" applyFont="1" applyBorder="1"/>
    <xf numFmtId="0" fontId="5" fillId="0" borderId="62" xfId="0" applyFont="1" applyBorder="1"/>
    <xf numFmtId="0" fontId="7" fillId="0" borderId="22" xfId="0" applyFont="1" applyBorder="1"/>
    <xf numFmtId="0" fontId="27" fillId="0" borderId="63" xfId="0" applyFont="1" applyBorder="1"/>
    <xf numFmtId="0" fontId="5" fillId="0" borderId="22" xfId="0" applyFont="1" applyBorder="1"/>
    <xf numFmtId="0" fontId="5" fillId="0" borderId="63" xfId="0" applyFont="1" applyBorder="1"/>
    <xf numFmtId="0" fontId="5" fillId="0" borderId="14" xfId="0" applyFont="1" applyBorder="1"/>
    <xf numFmtId="0" fontId="5" fillId="0" borderId="13" xfId="0" applyFont="1" applyBorder="1"/>
    <xf numFmtId="0" fontId="5" fillId="0" borderId="64" xfId="0" applyFont="1" applyBorder="1"/>
    <xf numFmtId="0" fontId="17" fillId="0" borderId="8" xfId="0" applyFont="1" applyBorder="1" applyAlignment="1">
      <alignment horizontal="center" vertical="center" wrapText="1"/>
    </xf>
    <xf numFmtId="0" fontId="5" fillId="0" borderId="0" xfId="0" applyFont="1" applyAlignment="1">
      <alignment vertical="center" wrapText="1"/>
    </xf>
    <xf numFmtId="0" fontId="24" fillId="0" borderId="0" xfId="0" applyFont="1" applyAlignment="1">
      <alignment vertical="center" wrapText="1"/>
    </xf>
    <xf numFmtId="9" fontId="5" fillId="0" borderId="0" xfId="0" applyNumberFormat="1" applyFont="1"/>
    <xf numFmtId="9" fontId="7" fillId="0" borderId="0" xfId="0" applyNumberFormat="1" applyFont="1" applyAlignment="1">
      <alignment horizontal="center"/>
    </xf>
    <xf numFmtId="167" fontId="7" fillId="0" borderId="0" xfId="0" applyNumberFormat="1" applyFont="1" applyAlignment="1">
      <alignment horizontal="center"/>
    </xf>
    <xf numFmtId="168" fontId="7" fillId="0" borderId="0" xfId="0" applyNumberFormat="1" applyFont="1" applyAlignment="1">
      <alignment horizontal="center"/>
    </xf>
    <xf numFmtId="4" fontId="7" fillId="0" borderId="0" xfId="0" applyNumberFormat="1" applyFont="1" applyAlignment="1">
      <alignment horizontal="center"/>
    </xf>
    <xf numFmtId="4" fontId="7" fillId="0" borderId="18" xfId="0" applyNumberFormat="1" applyFont="1" applyBorder="1"/>
    <xf numFmtId="0" fontId="7" fillId="0" borderId="18" xfId="0" applyFont="1" applyBorder="1"/>
    <xf numFmtId="4" fontId="7" fillId="0" borderId="61" xfId="0" applyNumberFormat="1" applyFont="1" applyBorder="1"/>
    <xf numFmtId="6" fontId="5" fillId="0" borderId="0" xfId="0" applyNumberFormat="1" applyFont="1"/>
    <xf numFmtId="4" fontId="5" fillId="0" borderId="0" xfId="0" applyNumberFormat="1" applyFont="1"/>
    <xf numFmtId="0" fontId="17" fillId="0" borderId="0" xfId="0" applyFont="1" applyAlignment="1">
      <alignment horizontal="center" vertical="center" wrapText="1"/>
    </xf>
    <xf numFmtId="164" fontId="5" fillId="0" borderId="0" xfId="0" applyNumberFormat="1" applyFont="1" applyAlignment="1">
      <alignment horizontal="center"/>
    </xf>
    <xf numFmtId="164" fontId="7" fillId="0" borderId="0" xfId="0" applyNumberFormat="1" applyFont="1" applyAlignment="1">
      <alignment horizontal="center"/>
    </xf>
    <xf numFmtId="0" fontId="5" fillId="0" borderId="13" xfId="0" applyFont="1" applyBorder="1" applyAlignment="1">
      <alignment vertical="center" wrapText="1"/>
    </xf>
    <xf numFmtId="0" fontId="5" fillId="0" borderId="13" xfId="0" applyFont="1" applyBorder="1" applyAlignment="1">
      <alignment horizontal="center" vertical="center" wrapText="1"/>
    </xf>
    <xf numFmtId="0" fontId="5" fillId="0" borderId="13" xfId="0" quotePrefix="1" applyFont="1" applyBorder="1" applyAlignment="1">
      <alignment horizontal="center" vertical="center" wrapText="1"/>
    </xf>
    <xf numFmtId="1" fontId="5" fillId="0" borderId="0" xfId="0" applyNumberFormat="1" applyFont="1"/>
    <xf numFmtId="3" fontId="5" fillId="0" borderId="0" xfId="0" applyNumberFormat="1" applyFont="1"/>
    <xf numFmtId="0" fontId="5" fillId="0" borderId="60" xfId="0" applyFont="1" applyBorder="1" applyAlignment="1">
      <alignment horizontal="center" vertical="center"/>
    </xf>
    <xf numFmtId="0" fontId="5" fillId="0" borderId="60" xfId="0" applyFont="1" applyBorder="1" applyAlignment="1">
      <alignment horizontal="center" vertical="center" wrapText="1"/>
    </xf>
    <xf numFmtId="1" fontId="7" fillId="0" borderId="0" xfId="0" applyNumberFormat="1" applyFont="1" applyAlignment="1">
      <alignment horizontal="center"/>
    </xf>
    <xf numFmtId="1" fontId="5" fillId="0" borderId="0" xfId="0" applyNumberFormat="1" applyFont="1" applyAlignment="1">
      <alignment horizontal="center"/>
    </xf>
    <xf numFmtId="164" fontId="7" fillId="0" borderId="0" xfId="1" applyNumberFormat="1" applyFont="1" applyBorder="1" applyAlignment="1">
      <alignment horizontal="center"/>
    </xf>
    <xf numFmtId="164" fontId="5" fillId="0" borderId="0" xfId="1" applyNumberFormat="1" applyFont="1" applyBorder="1" applyAlignment="1">
      <alignment horizontal="center"/>
    </xf>
    <xf numFmtId="164" fontId="5" fillId="0" borderId="61" xfId="1" applyNumberFormat="1" applyFont="1" applyBorder="1" applyAlignment="1">
      <alignment horizontal="center"/>
    </xf>
    <xf numFmtId="10" fontId="5" fillId="0" borderId="0" xfId="0" applyNumberFormat="1" applyFont="1"/>
    <xf numFmtId="3" fontId="5" fillId="0" borderId="0" xfId="0" applyNumberFormat="1" applyFont="1" applyAlignment="1">
      <alignment horizontal="center"/>
    </xf>
    <xf numFmtId="0" fontId="7" fillId="0" borderId="18" xfId="0" applyFont="1" applyBorder="1" applyAlignment="1">
      <alignment horizontal="center"/>
    </xf>
    <xf numFmtId="1" fontId="7" fillId="0" borderId="18" xfId="0" applyNumberFormat="1" applyFont="1" applyBorder="1" applyAlignment="1">
      <alignment horizontal="center"/>
    </xf>
    <xf numFmtId="3" fontId="7" fillId="0" borderId="18" xfId="0" applyNumberFormat="1" applyFont="1" applyBorder="1" applyAlignment="1">
      <alignment horizontal="center"/>
    </xf>
    <xf numFmtId="0" fontId="5" fillId="0" borderId="60" xfId="0" applyFont="1" applyBorder="1" applyAlignment="1">
      <alignment vertical="center"/>
    </xf>
    <xf numFmtId="167" fontId="5" fillId="0" borderId="18" xfId="1" applyNumberFormat="1" applyFont="1" applyBorder="1" applyAlignment="1">
      <alignment horizontal="center" vertical="center"/>
    </xf>
    <xf numFmtId="167" fontId="5" fillId="0" borderId="0" xfId="1" applyNumberFormat="1" applyFont="1" applyBorder="1" applyAlignment="1">
      <alignment horizontal="center" vertical="center"/>
    </xf>
    <xf numFmtId="167" fontId="7" fillId="0" borderId="61" xfId="1" applyNumberFormat="1" applyFont="1" applyBorder="1" applyAlignment="1">
      <alignment horizontal="center" vertical="center"/>
    </xf>
    <xf numFmtId="0" fontId="7" fillId="0" borderId="65" xfId="0" applyFont="1" applyBorder="1" applyAlignment="1">
      <alignment horizontal="center" vertical="center"/>
    </xf>
    <xf numFmtId="164" fontId="5" fillId="0" borderId="0" xfId="1" applyNumberFormat="1"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164" fontId="5" fillId="0" borderId="18" xfId="0" applyNumberFormat="1" applyFont="1" applyBorder="1" applyAlignment="1">
      <alignment horizontal="center" vertical="center"/>
    </xf>
    <xf numFmtId="164" fontId="28" fillId="0" borderId="0" xfId="0" applyNumberFormat="1" applyFont="1" applyAlignment="1">
      <alignment horizontal="center" vertical="center"/>
    </xf>
    <xf numFmtId="164" fontId="5" fillId="0" borderId="0" xfId="0" applyNumberFormat="1" applyFont="1" applyAlignment="1">
      <alignment horizontal="center" vertical="center"/>
    </xf>
    <xf numFmtId="0" fontId="5" fillId="0" borderId="18" xfId="0" applyFont="1" applyBorder="1" applyAlignment="1">
      <alignment horizontal="left"/>
    </xf>
    <xf numFmtId="0" fontId="5" fillId="0" borderId="0" xfId="0" applyFont="1" applyAlignment="1">
      <alignment horizontal="left"/>
    </xf>
    <xf numFmtId="1" fontId="5" fillId="0" borderId="18" xfId="0" applyNumberFormat="1" applyFont="1" applyBorder="1" applyAlignment="1">
      <alignment horizontal="left"/>
    </xf>
    <xf numFmtId="1" fontId="5" fillId="0" borderId="0" xfId="0" applyNumberFormat="1" applyFont="1" applyAlignment="1">
      <alignment horizontal="left"/>
    </xf>
    <xf numFmtId="3" fontId="5" fillId="0" borderId="0" xfId="0" applyNumberFormat="1" applyFont="1" applyAlignment="1">
      <alignment horizontal="left"/>
    </xf>
    <xf numFmtId="0" fontId="5" fillId="0" borderId="13" xfId="0" applyFont="1" applyBorder="1" applyAlignment="1">
      <alignment vertical="center"/>
    </xf>
    <xf numFmtId="0" fontId="5" fillId="0" borderId="0" xfId="0" quotePrefix="1" applyFont="1" applyAlignment="1">
      <alignment horizontal="center" vertical="center"/>
    </xf>
    <xf numFmtId="0" fontId="5" fillId="0" borderId="0" xfId="0" quotePrefix="1" applyFont="1" applyAlignment="1">
      <alignment horizontal="center" vertical="center" wrapText="1"/>
    </xf>
    <xf numFmtId="1" fontId="17" fillId="0" borderId="18" xfId="0" applyNumberFormat="1" applyFont="1" applyBorder="1" applyAlignment="1">
      <alignment horizontal="left"/>
    </xf>
    <xf numFmtId="1" fontId="17" fillId="0" borderId="0" xfId="0" applyNumberFormat="1" applyFont="1" applyAlignment="1">
      <alignment horizontal="left"/>
    </xf>
    <xf numFmtId="3" fontId="17" fillId="0" borderId="0" xfId="0" applyNumberFormat="1" applyFont="1" applyAlignment="1">
      <alignment horizontal="left"/>
    </xf>
    <xf numFmtId="0" fontId="17" fillId="0" borderId="0" xfId="0" applyFont="1" applyAlignment="1">
      <alignment horizontal="left"/>
    </xf>
    <xf numFmtId="167" fontId="7" fillId="0" borderId="61" xfId="0" applyNumberFormat="1" applyFont="1" applyBorder="1" applyAlignment="1">
      <alignment horizontal="center" vertical="center"/>
    </xf>
    <xf numFmtId="167" fontId="5" fillId="0" borderId="0" xfId="0" applyNumberFormat="1" applyFont="1"/>
    <xf numFmtId="170" fontId="5" fillId="0" borderId="0" xfId="0" applyNumberFormat="1" applyFont="1"/>
    <xf numFmtId="11" fontId="5" fillId="0" borderId="0" xfId="0" applyNumberFormat="1" applyFont="1"/>
    <xf numFmtId="166" fontId="5" fillId="0" borderId="0" xfId="0" applyNumberFormat="1" applyFont="1"/>
    <xf numFmtId="0" fontId="5" fillId="0" borderId="8" xfId="0" quotePrefix="1" applyFont="1" applyBorder="1" applyAlignment="1">
      <alignment horizontal="center" vertical="center" wrapText="1"/>
    </xf>
    <xf numFmtId="0" fontId="5" fillId="0" borderId="8" xfId="0" applyFont="1" applyBorder="1" applyAlignment="1">
      <alignment vertical="center" wrapText="1"/>
    </xf>
    <xf numFmtId="0" fontId="7" fillId="0" borderId="65" xfId="0" applyFont="1" applyBorder="1" applyAlignment="1">
      <alignment horizontal="center" vertical="center" wrapText="1"/>
    </xf>
    <xf numFmtId="10" fontId="5" fillId="0" borderId="0" xfId="0" applyNumberFormat="1" applyFont="1" applyAlignment="1">
      <alignment horizontal="left"/>
    </xf>
    <xf numFmtId="10" fontId="0" fillId="0" borderId="0" xfId="0" applyNumberFormat="1" applyAlignment="1">
      <alignment horizontal="left" wrapText="1"/>
    </xf>
    <xf numFmtId="10" fontId="17" fillId="0" borderId="0" xfId="0" applyNumberFormat="1" applyFont="1" applyAlignment="1">
      <alignment horizontal="left"/>
    </xf>
    <xf numFmtId="10" fontId="5" fillId="0" borderId="61" xfId="0" applyNumberFormat="1" applyFont="1" applyBorder="1"/>
    <xf numFmtId="10" fontId="5" fillId="0" borderId="61" xfId="0" applyNumberFormat="1" applyFont="1" applyBorder="1" applyAlignment="1">
      <alignment horizontal="left"/>
    </xf>
    <xf numFmtId="10" fontId="17" fillId="0" borderId="61" xfId="0" applyNumberFormat="1" applyFont="1" applyBorder="1" applyAlignment="1">
      <alignment horizontal="left"/>
    </xf>
    <xf numFmtId="0" fontId="30" fillId="0" borderId="0" xfId="0" applyFont="1" applyAlignment="1">
      <alignment horizontal="left"/>
    </xf>
    <xf numFmtId="0" fontId="30" fillId="0" borderId="0" xfId="0" applyFont="1" applyAlignment="1">
      <alignment horizontal="center"/>
    </xf>
    <xf numFmtId="10" fontId="30" fillId="0" borderId="0" xfId="0" applyNumberFormat="1" applyFont="1" applyAlignment="1">
      <alignment horizontal="center"/>
    </xf>
    <xf numFmtId="0" fontId="30" fillId="0" borderId="0" xfId="0" applyFont="1" applyAlignment="1">
      <alignment vertical="center" wrapText="1"/>
    </xf>
    <xf numFmtId="10" fontId="30" fillId="0" borderId="0" xfId="0" applyNumberFormat="1" applyFont="1" applyAlignment="1">
      <alignment horizontal="left"/>
    </xf>
    <xf numFmtId="10" fontId="30" fillId="0" borderId="18" xfId="0" applyNumberFormat="1" applyFont="1" applyBorder="1" applyAlignment="1">
      <alignment horizontal="left"/>
    </xf>
    <xf numFmtId="8" fontId="7" fillId="0" borderId="0" xfId="0" applyNumberFormat="1" applyFont="1"/>
    <xf numFmtId="8" fontId="27" fillId="0" borderId="0" xfId="0" applyNumberFormat="1" applyFont="1"/>
    <xf numFmtId="0" fontId="7" fillId="0" borderId="60" xfId="0" applyFont="1" applyBorder="1" applyAlignment="1">
      <alignment horizontal="center" vertical="center"/>
    </xf>
    <xf numFmtId="0" fontId="7" fillId="0" borderId="0" xfId="0" applyFont="1" applyAlignment="1">
      <alignment horizontal="center"/>
    </xf>
    <xf numFmtId="0" fontId="7" fillId="0" borderId="65" xfId="0" applyFont="1" applyBorder="1" applyAlignment="1">
      <alignment horizontal="center" vertical="center"/>
    </xf>
    <xf numFmtId="0" fontId="0" fillId="0" borderId="65" xfId="0"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wrapText="1"/>
    </xf>
    <xf numFmtId="0" fontId="6" fillId="0" borderId="0" xfId="0" applyFont="1" applyAlignment="1">
      <alignment horizontal="center"/>
    </xf>
    <xf numFmtId="0" fontId="26" fillId="0" borderId="0" xfId="0" applyFont="1"/>
    <xf numFmtId="0" fontId="7" fillId="0" borderId="60" xfId="0" applyFont="1" applyBorder="1" applyAlignment="1">
      <alignment horizontal="center"/>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center" vertical="center"/>
    </xf>
    <xf numFmtId="0" fontId="22" fillId="0" borderId="0" xfId="0" applyFont="1" applyAlignment="1">
      <alignment horizontal="center"/>
    </xf>
    <xf numFmtId="0" fontId="22" fillId="0" borderId="60" xfId="0" applyFont="1" applyBorder="1" applyAlignment="1">
      <alignment horizontal="center" vertical="center"/>
    </xf>
    <xf numFmtId="0" fontId="29" fillId="0" borderId="0" xfId="0" applyFont="1" applyAlignment="1">
      <alignment horizontal="center"/>
    </xf>
    <xf numFmtId="0" fontId="17" fillId="0" borderId="0" xfId="0" applyFont="1" applyAlignment="1">
      <alignment horizontal="left"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10" fontId="30" fillId="0" borderId="0" xfId="0" applyNumberFormat="1" applyFont="1" applyAlignment="1">
      <alignment horizontal="left" vertical="center" wrapText="1"/>
    </xf>
    <xf numFmtId="10" fontId="30" fillId="0" borderId="61" xfId="0" applyNumberFormat="1" applyFont="1" applyBorder="1" applyAlignment="1">
      <alignment horizontal="left" vertical="center" wrapText="1"/>
    </xf>
    <xf numFmtId="10" fontId="30" fillId="0" borderId="0" xfId="0" applyNumberFormat="1" applyFont="1" applyAlignment="1">
      <alignment horizontal="left" vertical="top" wrapText="1"/>
    </xf>
    <xf numFmtId="10" fontId="17" fillId="0" borderId="0" xfId="0" applyNumberFormat="1" applyFont="1" applyAlignment="1">
      <alignment horizontal="left" wrapText="1"/>
    </xf>
    <xf numFmtId="10" fontId="0" fillId="0" borderId="0" xfId="0" applyNumberFormat="1" applyAlignment="1">
      <alignment horizontal="left" wrapText="1"/>
    </xf>
    <xf numFmtId="10" fontId="5" fillId="0" borderId="0" xfId="0" applyNumberFormat="1"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5" fillId="0" borderId="7" xfId="3" applyBorder="1" applyAlignment="1">
      <alignment horizontal="center" vertical="center"/>
    </xf>
    <xf numFmtId="0" fontId="5" fillId="0" borderId="8" xfId="3" applyBorder="1" applyAlignment="1">
      <alignment horizontal="center" vertical="center"/>
    </xf>
    <xf numFmtId="0" fontId="5" fillId="0" borderId="9" xfId="3" applyBorder="1" applyAlignment="1">
      <alignment horizontal="center" vertical="center"/>
    </xf>
    <xf numFmtId="0" fontId="6" fillId="0" borderId="1" xfId="8" applyFont="1" applyBorder="1" applyAlignment="1">
      <alignment horizontal="center" vertical="center"/>
    </xf>
    <xf numFmtId="0" fontId="6" fillId="0" borderId="2" xfId="8" applyFont="1" applyBorder="1" applyAlignment="1">
      <alignment horizontal="center" vertical="center"/>
    </xf>
    <xf numFmtId="0" fontId="6" fillId="0" borderId="3" xfId="8" applyFont="1" applyBorder="1" applyAlignment="1">
      <alignment horizontal="center" vertical="center"/>
    </xf>
    <xf numFmtId="0" fontId="11" fillId="0" borderId="18" xfId="4" applyFont="1" applyBorder="1" applyAlignment="1">
      <alignment horizontal="center" vertical="center"/>
    </xf>
    <xf numFmtId="0" fontId="11" fillId="0" borderId="20" xfId="4" applyFont="1" applyBorder="1" applyAlignment="1">
      <alignment horizontal="center" vertical="center"/>
    </xf>
    <xf numFmtId="0" fontId="10" fillId="0" borderId="10" xfId="4" applyFont="1" applyBorder="1" applyAlignment="1">
      <alignment horizontal="center" vertical="center"/>
    </xf>
    <xf numFmtId="0" fontId="10" fillId="0" borderId="8" xfId="4" applyFont="1" applyBorder="1" applyAlignment="1">
      <alignment horizontal="center" vertical="center"/>
    </xf>
    <xf numFmtId="0" fontId="10" fillId="0" borderId="9" xfId="4" applyFont="1" applyBorder="1" applyAlignment="1">
      <alignment horizontal="center" vertical="center"/>
    </xf>
    <xf numFmtId="0" fontId="11" fillId="0" borderId="8" xfId="4" applyFont="1" applyBorder="1" applyAlignment="1">
      <alignment horizontal="center" vertical="center"/>
    </xf>
    <xf numFmtId="0" fontId="11" fillId="0" borderId="9" xfId="4" applyFont="1" applyBorder="1" applyAlignment="1">
      <alignment horizontal="center" vertical="center"/>
    </xf>
    <xf numFmtId="0" fontId="10" fillId="0" borderId="38" xfId="11" applyFont="1" applyBorder="1" applyAlignment="1">
      <alignment horizontal="left" vertical="center" wrapText="1"/>
    </xf>
    <xf numFmtId="0" fontId="10" fillId="0" borderId="39" xfId="11" applyFont="1" applyBorder="1" applyAlignment="1">
      <alignment horizontal="left" vertical="center" wrapText="1"/>
    </xf>
    <xf numFmtId="0" fontId="10" fillId="0" borderId="40" xfId="11" applyFont="1" applyBorder="1" applyAlignment="1">
      <alignment horizontal="left" vertical="center" wrapText="1"/>
    </xf>
    <xf numFmtId="0" fontId="18" fillId="0" borderId="1" xfId="11" applyFont="1" applyBorder="1" applyAlignment="1">
      <alignment horizontal="center" vertical="center"/>
    </xf>
    <xf numFmtId="0" fontId="18" fillId="0" borderId="2" xfId="11" applyFont="1" applyBorder="1" applyAlignment="1">
      <alignment horizontal="center" vertical="center"/>
    </xf>
    <xf numFmtId="0" fontId="18" fillId="0" borderId="3" xfId="11" applyFont="1" applyBorder="1" applyAlignment="1">
      <alignment horizontal="center" vertical="center"/>
    </xf>
    <xf numFmtId="0" fontId="18" fillId="0" borderId="11" xfId="11" applyFont="1" applyBorder="1" applyAlignment="1">
      <alignment horizontal="center" vertical="center"/>
    </xf>
    <xf numFmtId="0" fontId="18" fillId="0" borderId="13" xfId="11" applyFont="1" applyBorder="1" applyAlignment="1">
      <alignment horizontal="center" vertical="center"/>
    </xf>
    <xf numFmtId="0" fontId="18" fillId="0" borderId="15" xfId="11" applyFont="1" applyBorder="1" applyAlignment="1">
      <alignment horizontal="center" vertical="center"/>
    </xf>
    <xf numFmtId="0" fontId="11" fillId="0" borderId="17" xfId="11" applyFont="1" applyBorder="1" applyAlignment="1">
      <alignment horizontal="center" vertical="center"/>
    </xf>
    <xf numFmtId="0" fontId="11" fillId="0" borderId="18" xfId="11" applyFont="1" applyBorder="1" applyAlignment="1">
      <alignment horizontal="center" vertical="center"/>
    </xf>
    <xf numFmtId="0" fontId="11" fillId="0" borderId="58" xfId="11" applyFont="1" applyBorder="1" applyAlignment="1">
      <alignment horizontal="center" vertical="center"/>
    </xf>
    <xf numFmtId="0" fontId="10" fillId="0" borderId="17" xfId="11" applyFont="1" applyBorder="1" applyAlignment="1">
      <alignment horizontal="center" vertical="center" wrapText="1"/>
    </xf>
    <xf numFmtId="0" fontId="10" fillId="0" borderId="58" xfId="11" applyFont="1" applyBorder="1" applyAlignment="1">
      <alignment horizontal="center" vertical="center" wrapText="1"/>
    </xf>
    <xf numFmtId="0" fontId="10" fillId="0" borderId="12" xfId="11" applyFont="1" applyBorder="1" applyAlignment="1">
      <alignment horizontal="center" vertical="center" wrapText="1"/>
    </xf>
    <xf numFmtId="0" fontId="10" fillId="0" borderId="18" xfId="11" applyFont="1" applyBorder="1" applyAlignment="1">
      <alignment horizontal="center" vertical="center" wrapText="1"/>
    </xf>
    <xf numFmtId="0" fontId="10" fillId="0" borderId="13" xfId="11" applyFont="1" applyBorder="1" applyAlignment="1">
      <alignment horizontal="center" vertical="center" wrapText="1"/>
    </xf>
    <xf numFmtId="0" fontId="10" fillId="0" borderId="5" xfId="11" applyFont="1" applyBorder="1" applyAlignment="1">
      <alignment horizontal="center" vertical="center" wrapText="1"/>
    </xf>
    <xf numFmtId="0" fontId="5" fillId="0" borderId="10" xfId="3" applyBorder="1" applyAlignment="1">
      <alignment horizontal="center" vertical="center"/>
    </xf>
    <xf numFmtId="0" fontId="5" fillId="0" borderId="38" xfId="3" applyBorder="1" applyAlignment="1">
      <alignment horizontal="left" vertical="center" wrapText="1"/>
    </xf>
    <xf numFmtId="0" fontId="5" fillId="0" borderId="39" xfId="3" applyBorder="1" applyAlignment="1">
      <alignment horizontal="left" vertical="center" wrapText="1"/>
    </xf>
    <xf numFmtId="0" fontId="5" fillId="0" borderId="40" xfId="3" applyBorder="1" applyAlignment="1">
      <alignment horizontal="left" vertical="center" wrapText="1"/>
    </xf>
  </cellXfs>
  <cellStyles count="15">
    <cellStyle name="Lien hypertexte 2" xfId="2" xr:uid="{02BC9EB6-365E-1C4F-A48F-440096D5726B}"/>
    <cellStyle name="Normal" xfId="0" builtinId="0"/>
    <cellStyle name="Normal 11" xfId="12" xr:uid="{EC7C87E7-5478-CA42-B42C-7B0D3100C729}"/>
    <cellStyle name="Normal 2" xfId="7" xr:uid="{103F9A26-298D-4146-9EA1-FE168838C410}"/>
    <cellStyle name="Normal 2 3" xfId="10" xr:uid="{9F4A05E1-9B51-0743-9969-BC27F77FD236}"/>
    <cellStyle name="Normal 2 5" xfId="11" xr:uid="{4226054A-F6A1-FD43-B886-7FA93F8A5A5F}"/>
    <cellStyle name="Normal 2_AccumulationEquation" xfId="4" xr:uid="{31756345-F174-AE4A-984D-40A7F70F5B96}"/>
    <cellStyle name="Normal 8" xfId="3" xr:uid="{0EDAC790-F612-3041-B584-12ECCF5B9449}"/>
    <cellStyle name="Normal 9" xfId="8" xr:uid="{D27F8752-7058-7D4D-A32B-32D14487568C}"/>
    <cellStyle name="Percent" xfId="1" builtinId="5"/>
    <cellStyle name="Percent 2" xfId="14" xr:uid="{CD098CCF-6C37-A444-BBAA-5A6172890E9A}"/>
    <cellStyle name="Pourcentage 6 2" xfId="6" xr:uid="{9C2AE291-A15F-7444-B65D-6C29051C9CAE}"/>
    <cellStyle name="Pourcentage 7" xfId="5" xr:uid="{B9B795C6-4E56-A24B-8322-9D94A246FBC7}"/>
    <cellStyle name="Pourcentage 8" xfId="9" xr:uid="{6B6ED8AD-60B2-4D42-8562-4589E3EBF87F}"/>
    <cellStyle name="Pourcentage 8 2" xfId="13" xr:uid="{D85D73F1-8CAF-FE45-89D7-55F1D4D46B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6.xml"/><Relationship Id="rId26" Type="http://schemas.openxmlformats.org/officeDocument/2006/relationships/worksheet" Target="worksheets/sheet17.xml"/><Relationship Id="rId39" Type="http://schemas.openxmlformats.org/officeDocument/2006/relationships/calcChain" Target="calcChain.xml"/><Relationship Id="rId21" Type="http://schemas.openxmlformats.org/officeDocument/2006/relationships/chartsheet" Target="chartsheets/sheet9.xml"/><Relationship Id="rId34" Type="http://schemas.openxmlformats.org/officeDocument/2006/relationships/worksheet" Target="worksheets/sheet25.xml"/><Relationship Id="rId7" Type="http://schemas.openxmlformats.org/officeDocument/2006/relationships/worksheet" Target="worksheets/sheet5.xml"/><Relationship Id="rId12" Type="http://schemas.openxmlformats.org/officeDocument/2006/relationships/worksheet" Target="worksheets/sheet7.xml"/><Relationship Id="rId17" Type="http://schemas.openxmlformats.org/officeDocument/2006/relationships/worksheet" Target="worksheets/sheet12.xml"/><Relationship Id="rId25" Type="http://schemas.openxmlformats.org/officeDocument/2006/relationships/worksheet" Target="worksheets/sheet16.xml"/><Relationship Id="rId33" Type="http://schemas.openxmlformats.org/officeDocument/2006/relationships/worksheet" Target="worksheets/sheet2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1.xml"/><Relationship Id="rId20" Type="http://schemas.openxmlformats.org/officeDocument/2006/relationships/chartsheet" Target="chartsheets/sheet8.xml"/><Relationship Id="rId29"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6.xml"/><Relationship Id="rId24" Type="http://schemas.openxmlformats.org/officeDocument/2006/relationships/worksheet" Target="worksheets/sheet15.xml"/><Relationship Id="rId32" Type="http://schemas.openxmlformats.org/officeDocument/2006/relationships/worksheet" Target="worksheets/sheet23.xml"/><Relationship Id="rId37"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worksheet" Target="worksheets/sheet10.xml"/><Relationship Id="rId23" Type="http://schemas.openxmlformats.org/officeDocument/2006/relationships/worksheet" Target="worksheets/sheet14.xml"/><Relationship Id="rId28" Type="http://schemas.openxmlformats.org/officeDocument/2006/relationships/worksheet" Target="worksheets/sheet19.xml"/><Relationship Id="rId36" Type="http://schemas.openxmlformats.org/officeDocument/2006/relationships/theme" Target="theme/theme1.xml"/><Relationship Id="rId10" Type="http://schemas.openxmlformats.org/officeDocument/2006/relationships/chartsheet" Target="chartsheets/sheet5.xml"/><Relationship Id="rId19" Type="http://schemas.openxmlformats.org/officeDocument/2006/relationships/chartsheet" Target="chartsheets/sheet7.xml"/><Relationship Id="rId31" Type="http://schemas.openxmlformats.org/officeDocument/2006/relationships/worksheet" Target="worksheets/sheet22.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worksheet" Target="worksheets/sheet9.xml"/><Relationship Id="rId22" Type="http://schemas.openxmlformats.org/officeDocument/2006/relationships/worksheet" Target="worksheets/sheet13.xml"/><Relationship Id="rId27" Type="http://schemas.openxmlformats.org/officeDocument/2006/relationships/worksheet" Target="worksheets/sheet18.xml"/><Relationship Id="rId30" Type="http://schemas.openxmlformats.org/officeDocument/2006/relationships/worksheet" Target="worksheets/sheet21.xml"/><Relationship Id="rId35" Type="http://schemas.openxmlformats.org/officeDocument/2006/relationships/worksheet" Target="worksheets/sheet26.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chemeClr val="tx1"/>
                </a:solidFill>
                <a:latin typeface="Arial" panose="020B0604020202020204" pitchFamily="34" charset="0"/>
                <a:cs typeface="Arial" panose="020B0604020202020204" pitchFamily="34" charset="0"/>
              </a:rPr>
              <a:t>(a) Average tax rates</a:t>
            </a:r>
            <a:r>
              <a:rPr lang="en-US" sz="2000" baseline="0">
                <a:solidFill>
                  <a:schemeClr val="tx1"/>
                </a:solidFill>
                <a:latin typeface="Arial" panose="020B0604020202020204" pitchFamily="34" charset="0"/>
                <a:cs typeface="Arial" panose="020B0604020202020204" pitchFamily="34" charset="0"/>
              </a:rPr>
              <a:t> (% of pre-tax income): top 1% vs. all</a:t>
            </a:r>
            <a:endParaRPr lang="en-US" sz="2000">
              <a:solidFill>
                <a:schemeClr val="tx1"/>
              </a:solidFill>
              <a:latin typeface="Arial" panose="020B0604020202020204" pitchFamily="34" charset="0"/>
              <a:cs typeface="Arial" panose="020B0604020202020204" pitchFamily="34" charset="0"/>
            </a:endParaRPr>
          </a:p>
        </c:rich>
      </c:tx>
      <c:layout>
        <c:manualLayout>
          <c:xMode val="edge"/>
          <c:yMode val="edge"/>
          <c:x val="0.17528301886792452"/>
          <c:y val="1.52505446623093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bg1">
                  <a:lumMod val="50000"/>
                </a:schemeClr>
              </a:solidFill>
              <a:round/>
            </a:ln>
            <a:effectLst/>
          </c:spPr>
          <c:marker>
            <c:symbol val="circle"/>
            <c:size val="9"/>
            <c:spPr>
              <a:solidFill>
                <a:schemeClr val="bg1">
                  <a:lumMod val="50000"/>
                </a:schemeClr>
              </a:solidFill>
              <a:ln w="9525">
                <a:solidFill>
                  <a:schemeClr val="bg1">
                    <a:lumMod val="50000"/>
                  </a:schemeClr>
                </a:solidFill>
              </a:ln>
              <a:effectLst/>
            </c:spPr>
          </c:marker>
          <c:cat>
            <c:numRef>
              <c:f>Data!$A$4:$A$117</c:f>
              <c:numCache>
                <c:formatCode>General</c:formatCode>
                <c:ptCount val="114"/>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pt idx="112">
                  <c:v>2022</c:v>
                </c:pt>
                <c:pt idx="113">
                  <c:v>2023</c:v>
                </c:pt>
              </c:numCache>
            </c:numRef>
          </c:cat>
          <c:val>
            <c:numRef>
              <c:f>Data!$B$4:$B$117</c:f>
              <c:numCache>
                <c:formatCode>General</c:formatCode>
                <c:ptCount val="114"/>
                <c:pt idx="3" formatCode="0.0%">
                  <c:v>7.8590724787290137E-2</c:v>
                </c:pt>
                <c:pt idx="4" formatCode="0.0%">
                  <c:v>7.9352298242798616E-2</c:v>
                </c:pt>
                <c:pt idx="5" formatCode="0.0%">
                  <c:v>7.966308188097973E-2</c:v>
                </c:pt>
                <c:pt idx="6" formatCode="0.0%">
                  <c:v>8.1304431776142022E-2</c:v>
                </c:pt>
                <c:pt idx="7" formatCode="0.0%">
                  <c:v>8.8715771781913227E-2</c:v>
                </c:pt>
                <c:pt idx="8" formatCode="0.0%">
                  <c:v>0.10618240010168011</c:v>
                </c:pt>
                <c:pt idx="9" formatCode="0.0%">
                  <c:v>0.10873337748450704</c:v>
                </c:pt>
                <c:pt idx="10" formatCode="0.0%">
                  <c:v>0.10787403944146587</c:v>
                </c:pt>
                <c:pt idx="11" formatCode="0.0%">
                  <c:v>0.10559222511451642</c:v>
                </c:pt>
                <c:pt idx="12" formatCode="0.0%">
                  <c:v>9.9172197482817609E-2</c:v>
                </c:pt>
                <c:pt idx="13" formatCode="0.0%">
                  <c:v>0.10396590715418318</c:v>
                </c:pt>
                <c:pt idx="14" formatCode="0.0%">
                  <c:v>9.9899564058909651E-2</c:v>
                </c:pt>
                <c:pt idx="15" formatCode="0.0%">
                  <c:v>0.1024436568963374</c:v>
                </c:pt>
                <c:pt idx="16" formatCode="0.0%">
                  <c:v>0.10617318219347165</c:v>
                </c:pt>
                <c:pt idx="17" formatCode="0.0%">
                  <c:v>0.10302947702739197</c:v>
                </c:pt>
                <c:pt idx="18" formatCode="0.0%">
                  <c:v>0.10243365559377877</c:v>
                </c:pt>
                <c:pt idx="19" formatCode="0.0%">
                  <c:v>0.10877177367813859</c:v>
                </c:pt>
                <c:pt idx="20" formatCode="0.0%">
                  <c:v>0.11702525227944163</c:v>
                </c:pt>
                <c:pt idx="21" formatCode="0.0%">
                  <c:v>0.12536178105099724</c:v>
                </c:pt>
                <c:pt idx="22" formatCode="0.0%">
                  <c:v>0.15485670797781198</c:v>
                </c:pt>
                <c:pt idx="23" formatCode="0.0%">
                  <c:v>0.17318193089654263</c:v>
                </c:pt>
                <c:pt idx="24" formatCode="0.0%">
                  <c:v>0.16460800196459696</c:v>
                </c:pt>
                <c:pt idx="25" formatCode="0.0%">
                  <c:v>0.15770244634639635</c:v>
                </c:pt>
                <c:pt idx="26" formatCode="0.0%">
                  <c:v>0.16029696863176165</c:v>
                </c:pt>
                <c:pt idx="27" formatCode="0.0%">
                  <c:v>0.17266940667567668</c:v>
                </c:pt>
                <c:pt idx="28" formatCode="0.0%">
                  <c:v>0.18206881220652102</c:v>
                </c:pt>
                <c:pt idx="29" formatCode="0.0%">
                  <c:v>0.17409214097773354</c:v>
                </c:pt>
                <c:pt idx="30" formatCode="0.0%">
                  <c:v>0.18241271884288826</c:v>
                </c:pt>
                <c:pt idx="31" formatCode="0.0%">
                  <c:v>0.20408464894516676</c:v>
                </c:pt>
                <c:pt idx="32" formatCode="0.0%">
                  <c:v>0.20617046871856959</c:v>
                </c:pt>
                <c:pt idx="33" formatCode="0.0%">
                  <c:v>0.25526089948197828</c:v>
                </c:pt>
                <c:pt idx="34" formatCode="0.0%">
                  <c:v>0.24645974845636726</c:v>
                </c:pt>
                <c:pt idx="35" formatCode="0.0%">
                  <c:v>0.25599570230543295</c:v>
                </c:pt>
                <c:pt idx="36" formatCode="0.0%">
                  <c:v>0.25259764484829272</c:v>
                </c:pt>
                <c:pt idx="37" formatCode="0.0%">
                  <c:v>0.2563697248159999</c:v>
                </c:pt>
                <c:pt idx="38" formatCode="0.0%">
                  <c:v>0.23400956304667769</c:v>
                </c:pt>
                <c:pt idx="39" formatCode="0.0%">
                  <c:v>0.22476038842304435</c:v>
                </c:pt>
                <c:pt idx="40" formatCode="0.0%">
                  <c:v>0.24890738244700295</c:v>
                </c:pt>
                <c:pt idx="41" formatCode="0.0%">
                  <c:v>0.26715235951441763</c:v>
                </c:pt>
                <c:pt idx="42" formatCode="0.0%">
                  <c:v>0.26627678689076639</c:v>
                </c:pt>
                <c:pt idx="43" formatCode="0.0%">
                  <c:v>0.26537942764074079</c:v>
                </c:pt>
                <c:pt idx="44" formatCode="0.0%">
                  <c:v>0.25111301876038689</c:v>
                </c:pt>
                <c:pt idx="45" formatCode="0.0%">
                  <c:v>0.25814654609099419</c:v>
                </c:pt>
                <c:pt idx="46" formatCode="0.0%">
                  <c:v>0.26200867526396193</c:v>
                </c:pt>
                <c:pt idx="47" formatCode="0.0%">
                  <c:v>0.26371159558805596</c:v>
                </c:pt>
                <c:pt idx="48" formatCode="0.0%">
                  <c:v>0.25783897318883953</c:v>
                </c:pt>
                <c:pt idx="49" formatCode="0.0%">
                  <c:v>0.26877626778651509</c:v>
                </c:pt>
                <c:pt idx="50" formatCode="0.0%">
                  <c:v>0.2771670678034257</c:v>
                </c:pt>
                <c:pt idx="51" formatCode="0.0%">
                  <c:v>0.27665404399556992</c:v>
                </c:pt>
                <c:pt idx="52" formatCode="0.0%">
                  <c:v>0.27600000381469725</c:v>
                </c:pt>
                <c:pt idx="53" formatCode="0.0%">
                  <c:v>0.27185001373291018</c:v>
                </c:pt>
                <c:pt idx="54" formatCode="0.0%">
                  <c:v>0.26770000457763671</c:v>
                </c:pt>
                <c:pt idx="55" formatCode="0.0%">
                  <c:v>0.27135000228881834</c:v>
                </c:pt>
                <c:pt idx="56" formatCode="0.0%">
                  <c:v>0.27500000000000002</c:v>
                </c:pt>
                <c:pt idx="57" formatCode="0.0%">
                  <c:v>0.27819999694824221</c:v>
                </c:pt>
                <c:pt idx="58" formatCode="0.0%">
                  <c:v>0.29370000839233401</c:v>
                </c:pt>
                <c:pt idx="59" formatCode="0.0%">
                  <c:v>0.30569999694824218</c:v>
                </c:pt>
                <c:pt idx="60" formatCode="0.0%">
                  <c:v>0.29420000076293945</c:v>
                </c:pt>
                <c:pt idx="61" formatCode="0.0%">
                  <c:v>0.28840000152587891</c:v>
                </c:pt>
                <c:pt idx="62" formatCode="0.0%">
                  <c:v>0.29989999771118164</c:v>
                </c:pt>
                <c:pt idx="63" formatCode="0.0%">
                  <c:v>0.29959999084472655</c:v>
                </c:pt>
                <c:pt idx="64" formatCode="0.0%">
                  <c:v>0.30620000839233397</c:v>
                </c:pt>
                <c:pt idx="65" formatCode="0.0%">
                  <c:v>0.29110000610351561</c:v>
                </c:pt>
                <c:pt idx="66" formatCode="0.0%">
                  <c:v>0.30120000839233396</c:v>
                </c:pt>
                <c:pt idx="67" formatCode="0.0%">
                  <c:v>0.30430000305175781</c:v>
                </c:pt>
                <c:pt idx="68" formatCode="0.0%">
                  <c:v>0.30379999160766602</c:v>
                </c:pt>
                <c:pt idx="69" formatCode="0.0%">
                  <c:v>0.30680000305175781</c:v>
                </c:pt>
                <c:pt idx="70" formatCode="0.0%">
                  <c:v>0.30840000152587893</c:v>
                </c:pt>
                <c:pt idx="71" formatCode="0.0%">
                  <c:v>0.31389999389648438</c:v>
                </c:pt>
                <c:pt idx="72" formatCode="0.0%">
                  <c:v>0.30430000305175781</c:v>
                </c:pt>
                <c:pt idx="73" formatCode="0.0%">
                  <c:v>0.29989999771118164</c:v>
                </c:pt>
                <c:pt idx="74" formatCode="0.0%">
                  <c:v>0.29540000915527342</c:v>
                </c:pt>
                <c:pt idx="75" formatCode="0.0%">
                  <c:v>0.2996999931335449</c:v>
                </c:pt>
                <c:pt idx="76" formatCode="0.0%">
                  <c:v>0.30020000457763674</c:v>
                </c:pt>
                <c:pt idx="77" formatCode="0.0%">
                  <c:v>0.31280000686645509</c:v>
                </c:pt>
                <c:pt idx="78" formatCode="0.0%">
                  <c:v>0.30799999237060549</c:v>
                </c:pt>
                <c:pt idx="79" formatCode="0.0%">
                  <c:v>0.31420000076293947</c:v>
                </c:pt>
                <c:pt idx="80" formatCode="0.0%">
                  <c:v>0.31340000152587888</c:v>
                </c:pt>
                <c:pt idx="81" formatCode="0.0%">
                  <c:v>0.31329999923706053</c:v>
                </c:pt>
                <c:pt idx="82" formatCode="0.0%">
                  <c:v>0.31219999313354491</c:v>
                </c:pt>
                <c:pt idx="83" formatCode="0.0%">
                  <c:v>0.31649999618530272</c:v>
                </c:pt>
                <c:pt idx="84" formatCode="0.0%">
                  <c:v>0.31930000305175782</c:v>
                </c:pt>
                <c:pt idx="85" formatCode="0.0%">
                  <c:v>0.32090000152587889</c:v>
                </c:pt>
                <c:pt idx="86" formatCode="0.0%">
                  <c:v>0.32209999084472657</c:v>
                </c:pt>
                <c:pt idx="87" formatCode="0.0%">
                  <c:v>0.32080001831054689</c:v>
                </c:pt>
                <c:pt idx="88" formatCode="0.0%">
                  <c:v>0.31950000762939451</c:v>
                </c:pt>
                <c:pt idx="89" formatCode="0.0%">
                  <c:v>0.31819999694824219</c:v>
                </c:pt>
                <c:pt idx="90" formatCode="0.0%">
                  <c:v>0.31790000915527344</c:v>
                </c:pt>
                <c:pt idx="91" formatCode="0.0%">
                  <c:v>0.31659999847412107</c:v>
                </c:pt>
                <c:pt idx="92" formatCode="0.0%">
                  <c:v>0.2943000030517578</c:v>
                </c:pt>
                <c:pt idx="93" formatCode="0.0%">
                  <c:v>0.28889999389648435</c:v>
                </c:pt>
                <c:pt idx="94" formatCode="0.0%">
                  <c:v>0.28690000534057619</c:v>
                </c:pt>
                <c:pt idx="95" formatCode="0.0%">
                  <c:v>0.29799999237060548</c:v>
                </c:pt>
                <c:pt idx="96" formatCode="0.0%">
                  <c:v>0.3021999931335449</c:v>
                </c:pt>
                <c:pt idx="97" formatCode="0.0%">
                  <c:v>0.30420000076293946</c:v>
                </c:pt>
                <c:pt idx="98" formatCode="0.0%">
                  <c:v>0.30659999847412112</c:v>
                </c:pt>
                <c:pt idx="99" formatCode="0.0%">
                  <c:v>0.27850000381469725</c:v>
                </c:pt>
                <c:pt idx="100" formatCode="0.0%">
                  <c:v>0.27829999923706056</c:v>
                </c:pt>
                <c:pt idx="101" formatCode="0.0%">
                  <c:v>0.28040000915527341</c:v>
                </c:pt>
                <c:pt idx="102" formatCode="0.0%">
                  <c:v>0.27510000228881837</c:v>
                </c:pt>
                <c:pt idx="103" formatCode="0.0%">
                  <c:v>0.29840000152587892</c:v>
                </c:pt>
                <c:pt idx="104" formatCode="0.0%">
                  <c:v>0.29749999999999999</c:v>
                </c:pt>
                <c:pt idx="105" formatCode="0.0%">
                  <c:v>0.30280000686645508</c:v>
                </c:pt>
                <c:pt idx="106" formatCode="0.0%">
                  <c:v>0.30350000381469727</c:v>
                </c:pt>
                <c:pt idx="107" formatCode="0.0%">
                  <c:v>0.29370000839233401</c:v>
                </c:pt>
                <c:pt idx="108" formatCode="0.0%">
                  <c:v>0.28819999694824217</c:v>
                </c:pt>
                <c:pt idx="109" formatCode="0.0%">
                  <c:v>0.29219999313354494</c:v>
                </c:pt>
                <c:pt idx="110" formatCode="0.0%">
                  <c:v>0.29809999465942383</c:v>
                </c:pt>
                <c:pt idx="111" formatCode="0.0%">
                  <c:v>0.29510000228881839</c:v>
                </c:pt>
              </c:numCache>
            </c:numRef>
          </c:val>
          <c:smooth val="0"/>
          <c:extLst>
            <c:ext xmlns:c16="http://schemas.microsoft.com/office/drawing/2014/chart" uri="{C3380CC4-5D6E-409C-BE32-E72D297353CC}">
              <c16:uniqueId val="{00000000-019A-FE44-AD0E-34A3A13B0690}"/>
            </c:ext>
          </c:extLst>
        </c:ser>
        <c:ser>
          <c:idx val="1"/>
          <c:order val="1"/>
          <c:spPr>
            <a:ln w="28575" cap="rnd">
              <a:solidFill>
                <a:schemeClr val="accent1"/>
              </a:solidFill>
              <a:round/>
            </a:ln>
            <a:effectLst/>
          </c:spPr>
          <c:marker>
            <c:symbol val="diamond"/>
            <c:size val="10"/>
            <c:spPr>
              <a:solidFill>
                <a:schemeClr val="accent1"/>
              </a:solidFill>
              <a:ln w="9525">
                <a:solidFill>
                  <a:schemeClr val="accent1"/>
                </a:solidFill>
              </a:ln>
              <a:effectLst/>
            </c:spPr>
          </c:marker>
          <c:dPt>
            <c:idx val="34"/>
            <c:marker>
              <c:symbol val="diamond"/>
              <c:size val="10"/>
              <c:spPr>
                <a:solidFill>
                  <a:schemeClr val="accent1"/>
                </a:solidFill>
                <a:ln w="9525">
                  <a:solidFill>
                    <a:schemeClr val="accent1"/>
                  </a:solidFill>
                </a:ln>
                <a:effectLst/>
              </c:spPr>
            </c:marker>
            <c:bubble3D val="0"/>
            <c:extLst>
              <c:ext xmlns:c16="http://schemas.microsoft.com/office/drawing/2014/chart" uri="{C3380CC4-5D6E-409C-BE32-E72D297353CC}">
                <c16:uniqueId val="{00000000-24F7-5B42-AEA2-7FA91682396A}"/>
              </c:ext>
            </c:extLst>
          </c:dPt>
          <c:dPt>
            <c:idx val="71"/>
            <c:marker>
              <c:symbol val="diamond"/>
              <c:size val="10"/>
              <c:spPr>
                <a:solidFill>
                  <a:schemeClr val="accent1"/>
                </a:solidFill>
                <a:ln w="9525">
                  <a:solidFill>
                    <a:schemeClr val="accent1"/>
                  </a:solidFill>
                </a:ln>
                <a:effectLst/>
              </c:spPr>
            </c:marker>
            <c:bubble3D val="0"/>
            <c:extLst>
              <c:ext xmlns:c16="http://schemas.microsoft.com/office/drawing/2014/chart" uri="{C3380CC4-5D6E-409C-BE32-E72D297353CC}">
                <c16:uniqueId val="{00000001-24F7-5B42-AEA2-7FA91682396A}"/>
              </c:ext>
            </c:extLst>
          </c:dPt>
          <c:cat>
            <c:numRef>
              <c:f>Data!$A$4:$A$117</c:f>
              <c:numCache>
                <c:formatCode>General</c:formatCode>
                <c:ptCount val="114"/>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pt idx="112">
                  <c:v>2022</c:v>
                </c:pt>
                <c:pt idx="113">
                  <c:v>2023</c:v>
                </c:pt>
              </c:numCache>
            </c:numRef>
          </c:cat>
          <c:val>
            <c:numRef>
              <c:f>Data!$C$4:$C$117</c:f>
              <c:numCache>
                <c:formatCode>General</c:formatCode>
                <c:ptCount val="114"/>
                <c:pt idx="3" formatCode="0.0%">
                  <c:v>0.12967818760979463</c:v>
                </c:pt>
                <c:pt idx="4" formatCode="0.0%">
                  <c:v>0.14390312984691608</c:v>
                </c:pt>
                <c:pt idx="5" formatCode="0.0%">
                  <c:v>0.15280741879173823</c:v>
                </c:pt>
                <c:pt idx="6" formatCode="0.0%">
                  <c:v>0.13680077552218731</c:v>
                </c:pt>
                <c:pt idx="7" formatCode="0.0%">
                  <c:v>0.15897341768720136</c:v>
                </c:pt>
                <c:pt idx="8" formatCode="0.0%">
                  <c:v>0.22741700684868738</c:v>
                </c:pt>
                <c:pt idx="9" formatCode="0.0%">
                  <c:v>0.21024429053212465</c:v>
                </c:pt>
                <c:pt idx="10" formatCode="0.0%">
                  <c:v>0.22225518299661878</c:v>
                </c:pt>
                <c:pt idx="11" formatCode="0.0%">
                  <c:v>0.22803053387754624</c:v>
                </c:pt>
                <c:pt idx="12" formatCode="0.0%">
                  <c:v>0.22271285369623592</c:v>
                </c:pt>
                <c:pt idx="13" formatCode="0.0%">
                  <c:v>0.23443599943011376</c:v>
                </c:pt>
                <c:pt idx="14" formatCode="0.0%">
                  <c:v>0.21609044219358736</c:v>
                </c:pt>
                <c:pt idx="15" formatCode="0.0%">
                  <c:v>0.21366829890532268</c:v>
                </c:pt>
                <c:pt idx="16" formatCode="0.0%">
                  <c:v>0.21231990043394067</c:v>
                </c:pt>
                <c:pt idx="17" formatCode="0.0%">
                  <c:v>0.21424582442820425</c:v>
                </c:pt>
                <c:pt idx="18" formatCode="0.0%">
                  <c:v>0.2134448204084603</c:v>
                </c:pt>
                <c:pt idx="19" formatCode="0.0%">
                  <c:v>0.23025474727988071</c:v>
                </c:pt>
                <c:pt idx="20" formatCode="0.0%">
                  <c:v>0.26340311114714016</c:v>
                </c:pt>
                <c:pt idx="21" formatCode="0.0%">
                  <c:v>0.27520787655481588</c:v>
                </c:pt>
                <c:pt idx="22" formatCode="0.0%">
                  <c:v>0.32203723676304719</c:v>
                </c:pt>
                <c:pt idx="23" formatCode="0.0%">
                  <c:v>0.33268892335323202</c:v>
                </c:pt>
                <c:pt idx="24" formatCode="0.0%">
                  <c:v>0.28881817008449756</c:v>
                </c:pt>
                <c:pt idx="25" formatCode="0.0%">
                  <c:v>0.28608380948390899</c:v>
                </c:pt>
                <c:pt idx="26" formatCode="0.0%">
                  <c:v>0.29133735067218103</c:v>
                </c:pt>
                <c:pt idx="27" formatCode="0.0%">
                  <c:v>0.31641158454178292</c:v>
                </c:pt>
                <c:pt idx="28" formatCode="0.0%">
                  <c:v>0.3352620585841844</c:v>
                </c:pt>
                <c:pt idx="29" formatCode="0.0%">
                  <c:v>0.29275020723002088</c:v>
                </c:pt>
                <c:pt idx="30" formatCode="0.0%">
                  <c:v>0.30425271905769213</c:v>
                </c:pt>
                <c:pt idx="31" formatCode="0.0%">
                  <c:v>0.37211001464191135</c:v>
                </c:pt>
                <c:pt idx="32" formatCode="0.0%">
                  <c:v>0.41892261448434681</c:v>
                </c:pt>
                <c:pt idx="33" formatCode="0.0%">
                  <c:v>0.4858269290329042</c:v>
                </c:pt>
                <c:pt idx="34" formatCode="0.0%">
                  <c:v>0.47333880310473037</c:v>
                </c:pt>
                <c:pt idx="35" formatCode="0.0%">
                  <c:v>0.48469023966500041</c:v>
                </c:pt>
                <c:pt idx="36" formatCode="0.0%">
                  <c:v>0.45329336277914206</c:v>
                </c:pt>
                <c:pt idx="37" formatCode="0.0%">
                  <c:v>0.4622304940394083</c:v>
                </c:pt>
                <c:pt idx="38" formatCode="0.0%">
                  <c:v>0.41890854789373799</c:v>
                </c:pt>
                <c:pt idx="39" formatCode="0.0%">
                  <c:v>0.38992340635374911</c:v>
                </c:pt>
                <c:pt idx="40" formatCode="0.0%">
                  <c:v>0.45297666644833784</c:v>
                </c:pt>
                <c:pt idx="41" formatCode="0.0%">
                  <c:v>0.48518924891415521</c:v>
                </c:pt>
                <c:pt idx="42" formatCode="0.0%">
                  <c:v>0.46541344998617235</c:v>
                </c:pt>
                <c:pt idx="43" formatCode="0.0%">
                  <c:v>0.46841233416033362</c:v>
                </c:pt>
                <c:pt idx="44" formatCode="0.0%">
                  <c:v>0.4400980760735233</c:v>
                </c:pt>
                <c:pt idx="45" formatCode="0.0%">
                  <c:v>0.44538620373837012</c:v>
                </c:pt>
                <c:pt idx="46" formatCode="0.0%">
                  <c:v>0.45818831918141106</c:v>
                </c:pt>
                <c:pt idx="47" formatCode="0.0%">
                  <c:v>0.44745574951136913</c:v>
                </c:pt>
                <c:pt idx="48" formatCode="0.0%">
                  <c:v>0.44018309467776096</c:v>
                </c:pt>
                <c:pt idx="49" formatCode="0.0%">
                  <c:v>0.44518726370693529</c:v>
                </c:pt>
                <c:pt idx="50" formatCode="0.0%">
                  <c:v>0.45133389833138493</c:v>
                </c:pt>
                <c:pt idx="51" formatCode="0.0%">
                  <c:v>0.45931020013782708</c:v>
                </c:pt>
                <c:pt idx="52" formatCode="0.0%">
                  <c:v>0.4272999954223633</c:v>
                </c:pt>
                <c:pt idx="53" formatCode="0.0%">
                  <c:v>0.41994998931884764</c:v>
                </c:pt>
                <c:pt idx="54" formatCode="0.0%">
                  <c:v>0.41259998321533203</c:v>
                </c:pt>
                <c:pt idx="55" formatCode="0.0%">
                  <c:v>0.41759998321533204</c:v>
                </c:pt>
                <c:pt idx="56" formatCode="0.0%">
                  <c:v>0.42259998321533204</c:v>
                </c:pt>
                <c:pt idx="57" formatCode="0.0%">
                  <c:v>0.43439998626708987</c:v>
                </c:pt>
                <c:pt idx="58" formatCode="0.0%">
                  <c:v>0.45720001220703127</c:v>
                </c:pt>
                <c:pt idx="59" formatCode="0.0%">
                  <c:v>0.4736000061035156</c:v>
                </c:pt>
                <c:pt idx="60" formatCode="0.0%">
                  <c:v>0.44439998626708982</c:v>
                </c:pt>
                <c:pt idx="61" formatCode="0.0%">
                  <c:v>0.43220001220703125</c:v>
                </c:pt>
                <c:pt idx="62" formatCode="0.0%">
                  <c:v>0.44090000152587888</c:v>
                </c:pt>
                <c:pt idx="63" formatCode="0.0%">
                  <c:v>0.41540000915527342</c:v>
                </c:pt>
                <c:pt idx="64" formatCode="0.0%">
                  <c:v>0.42569999694824218</c:v>
                </c:pt>
                <c:pt idx="65" formatCode="0.0%">
                  <c:v>0.39060001373291015</c:v>
                </c:pt>
                <c:pt idx="66" formatCode="0.0%">
                  <c:v>0.40770000457763672</c:v>
                </c:pt>
                <c:pt idx="67" formatCode="0.0%">
                  <c:v>0.40779998779296878</c:v>
                </c:pt>
                <c:pt idx="68" formatCode="0.0%">
                  <c:v>0.39169998168945314</c:v>
                </c:pt>
                <c:pt idx="69" formatCode="0.0%">
                  <c:v>0.39430000305175783</c:v>
                </c:pt>
                <c:pt idx="70" formatCode="0.0%">
                  <c:v>0.39799999237060546</c:v>
                </c:pt>
                <c:pt idx="71" formatCode="0.0%">
                  <c:v>0.36689998626708986</c:v>
                </c:pt>
                <c:pt idx="72" formatCode="0.0%">
                  <c:v>0.35450000762939454</c:v>
                </c:pt>
                <c:pt idx="73" formatCode="0.0%">
                  <c:v>0.34310001373291016</c:v>
                </c:pt>
                <c:pt idx="74" formatCode="0.0%">
                  <c:v>0.32349998474121094</c:v>
                </c:pt>
                <c:pt idx="75" formatCode="0.0%">
                  <c:v>0.33020000457763671</c:v>
                </c:pt>
                <c:pt idx="76" formatCode="0.0%">
                  <c:v>0.34340000152587891</c:v>
                </c:pt>
                <c:pt idx="77" formatCode="0.0%">
                  <c:v>0.35290000915527342</c:v>
                </c:pt>
                <c:pt idx="78" formatCode="0.0%">
                  <c:v>0.33299999237060546</c:v>
                </c:pt>
                <c:pt idx="79" formatCode="0.0%">
                  <c:v>0.34009998321533202</c:v>
                </c:pt>
                <c:pt idx="80" formatCode="0.0%">
                  <c:v>0.33650001525878909</c:v>
                </c:pt>
                <c:pt idx="81" formatCode="0.0%">
                  <c:v>0.33810001373291015</c:v>
                </c:pt>
                <c:pt idx="82" formatCode="0.0%">
                  <c:v>0.34080001831054685</c:v>
                </c:pt>
                <c:pt idx="83" formatCode="0.0%">
                  <c:v>0.3647999954223633</c:v>
                </c:pt>
                <c:pt idx="84" formatCode="0.0%">
                  <c:v>0.37400001525878906</c:v>
                </c:pt>
                <c:pt idx="85" formatCode="0.0%">
                  <c:v>0.37779998779296875</c:v>
                </c:pt>
                <c:pt idx="86" formatCode="0.0%">
                  <c:v>0.38349998474121094</c:v>
                </c:pt>
                <c:pt idx="87" formatCode="0.0%">
                  <c:v>0.37180000305175781</c:v>
                </c:pt>
                <c:pt idx="88" formatCode="0.0%">
                  <c:v>0.37290000915527344</c:v>
                </c:pt>
                <c:pt idx="89" formatCode="0.0%">
                  <c:v>0.37080001831054688</c:v>
                </c:pt>
                <c:pt idx="90" formatCode="0.0%">
                  <c:v>0.369900016784668</c:v>
                </c:pt>
                <c:pt idx="91" formatCode="0.0%">
                  <c:v>0.37340000152587893</c:v>
                </c:pt>
                <c:pt idx="92" formatCode="0.0%">
                  <c:v>0.33369998931884765</c:v>
                </c:pt>
                <c:pt idx="93" formatCode="0.0%">
                  <c:v>0.32360000610351564</c:v>
                </c:pt>
                <c:pt idx="94" formatCode="0.0%">
                  <c:v>0.31979999542236326</c:v>
                </c:pt>
                <c:pt idx="95" formatCode="0.0%">
                  <c:v>0.33020000457763671</c:v>
                </c:pt>
                <c:pt idx="96" formatCode="0.0%">
                  <c:v>0.33599998474121096</c:v>
                </c:pt>
                <c:pt idx="97" formatCode="0.0%">
                  <c:v>0.33979999542236328</c:v>
                </c:pt>
                <c:pt idx="98" formatCode="0.0%">
                  <c:v>0.36119998931884767</c:v>
                </c:pt>
                <c:pt idx="99" formatCode="0.0%">
                  <c:v>0.31889999389648438</c:v>
                </c:pt>
                <c:pt idx="100" formatCode="0.0%">
                  <c:v>0.3072999954223633</c:v>
                </c:pt>
                <c:pt idx="101" formatCode="0.0%">
                  <c:v>0.3120000076293945</c:v>
                </c:pt>
                <c:pt idx="102" formatCode="0.0%">
                  <c:v>0.3021999931335449</c:v>
                </c:pt>
                <c:pt idx="103" formatCode="0.0%">
                  <c:v>0.34549999237060547</c:v>
                </c:pt>
                <c:pt idx="104" formatCode="0.0%">
                  <c:v>0.33950000762939453</c:v>
                </c:pt>
                <c:pt idx="105" formatCode="0.0%">
                  <c:v>0.35</c:v>
                </c:pt>
                <c:pt idx="106" formatCode="0.0%">
                  <c:v>0.34869998931884766</c:v>
                </c:pt>
                <c:pt idx="107" formatCode="0.0%">
                  <c:v>0.33419998168945314</c:v>
                </c:pt>
                <c:pt idx="108" formatCode="0.0%">
                  <c:v>0.32240001678466795</c:v>
                </c:pt>
                <c:pt idx="109" formatCode="0.0%">
                  <c:v>0.32590000152587889</c:v>
                </c:pt>
                <c:pt idx="110" formatCode="0.0%">
                  <c:v>0.33759998321533202</c:v>
                </c:pt>
                <c:pt idx="111" formatCode="0.0%">
                  <c:v>0.32669998168945313</c:v>
                </c:pt>
              </c:numCache>
            </c:numRef>
          </c:val>
          <c:smooth val="0"/>
          <c:extLst>
            <c:ext xmlns:c16="http://schemas.microsoft.com/office/drawing/2014/chart" uri="{C3380CC4-5D6E-409C-BE32-E72D297353CC}">
              <c16:uniqueId val="{00000001-019A-FE44-AD0E-34A3A13B0690}"/>
            </c:ext>
          </c:extLst>
        </c:ser>
        <c:dLbls>
          <c:showLegendKey val="0"/>
          <c:showVal val="0"/>
          <c:showCatName val="0"/>
          <c:showSerName val="0"/>
          <c:showPercent val="0"/>
          <c:showBubbleSize val="0"/>
        </c:dLbls>
        <c:marker val="1"/>
        <c:smooth val="0"/>
        <c:axId val="417595488"/>
        <c:axId val="417780784"/>
      </c:lineChart>
      <c:catAx>
        <c:axId val="4175954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780784"/>
        <c:crosses val="autoZero"/>
        <c:auto val="1"/>
        <c:lblAlgn val="ctr"/>
        <c:lblOffset val="100"/>
        <c:tickLblSkip val="10"/>
        <c:tickMarkSkip val="10"/>
        <c:noMultiLvlLbl val="0"/>
      </c:catAx>
      <c:valAx>
        <c:axId val="417780784"/>
        <c:scaling>
          <c:orientation val="minMax"/>
          <c:max val="0.5"/>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595488"/>
        <c:crosses val="autoZero"/>
        <c:crossBetween val="midCat"/>
        <c:majorUnit val="0.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C-corp profits vs pass-through</a:t>
            </a:r>
            <a:r>
              <a:rPr lang="en-US" baseline="0"/>
              <a:t> business profits</a:t>
            </a:r>
          </a:p>
          <a:p>
            <a:pPr>
              <a:defRPr/>
            </a:pPr>
            <a:r>
              <a:rPr lang="en-US" baseline="0"/>
              <a:t>(% of national income)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busineses!$S$3</c:f>
              <c:strCache>
                <c:ptCount val="1"/>
                <c:pt idx="0">
                  <c:v>S corp + partnerships</c:v>
                </c:pt>
              </c:strCache>
            </c:strRef>
          </c:tx>
          <c:spPr>
            <a:ln w="28575" cap="rnd">
              <a:solidFill>
                <a:schemeClr val="accent1"/>
              </a:solidFill>
              <a:round/>
            </a:ln>
            <a:effectLst/>
          </c:spPr>
          <c:marker>
            <c:symbol val="none"/>
          </c:marker>
          <c:cat>
            <c:numRef>
              <c:f>busineses!$A$5:$A$76</c:f>
              <c:numCache>
                <c:formatCode>General</c:formatCode>
                <c:ptCount val="7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numCache>
            </c:numRef>
          </c:cat>
          <c:val>
            <c:numRef>
              <c:f>busineses!$S$5:$S$76</c:f>
              <c:numCache>
                <c:formatCode>0.0%</c:formatCode>
                <c:ptCount val="72"/>
                <c:pt idx="0">
                  <c:v>4.7726849654107131E-2</c:v>
                </c:pt>
                <c:pt idx="1">
                  <c:v>4.2789984284780806E-2</c:v>
                </c:pt>
                <c:pt idx="2">
                  <c:v>4.0196847268748295E-2</c:v>
                </c:pt>
                <c:pt idx="3">
                  <c:v>3.7987150902466134E-2</c:v>
                </c:pt>
                <c:pt idx="4">
                  <c:v>3.8868200066195194E-2</c:v>
                </c:pt>
                <c:pt idx="5">
                  <c:v>3.7614811473623562E-2</c:v>
                </c:pt>
                <c:pt idx="6">
                  <c:v>3.4840882912272747E-2</c:v>
                </c:pt>
                <c:pt idx="7">
                  <c:v>3.5327406342640755E-2</c:v>
                </c:pt>
                <c:pt idx="8">
                  <c:v>3.4597553790880614E-2</c:v>
                </c:pt>
                <c:pt idx="9">
                  <c:v>3.3056647152969264E-2</c:v>
                </c:pt>
                <c:pt idx="10">
                  <c:v>3.0232849240029037E-2</c:v>
                </c:pt>
                <c:pt idx="11">
                  <c:v>3.0828009142088303E-2</c:v>
                </c:pt>
                <c:pt idx="12">
                  <c:v>3.0106843893753663E-2</c:v>
                </c:pt>
                <c:pt idx="13">
                  <c:v>2.9208667752157951E-2</c:v>
                </c:pt>
                <c:pt idx="14">
                  <c:v>2.8963006981352967E-2</c:v>
                </c:pt>
                <c:pt idx="15">
                  <c:v>2.7466964019265405E-2</c:v>
                </c:pt>
                <c:pt idx="16">
                  <c:v>2.9499034398820442E-2</c:v>
                </c:pt>
                <c:pt idx="17">
                  <c:v>2.9235007599439412E-2</c:v>
                </c:pt>
                <c:pt idx="18">
                  <c:v>2.9194532470721714E-2</c:v>
                </c:pt>
                <c:pt idx="19">
                  <c:v>2.6796035401830631E-2</c:v>
                </c:pt>
                <c:pt idx="20">
                  <c:v>2.4815602467839867E-2</c:v>
                </c:pt>
                <c:pt idx="21">
                  <c:v>2.464205483285372E-2</c:v>
                </c:pt>
                <c:pt idx="22">
                  <c:v>2.4773493249594377E-2</c:v>
                </c:pt>
                <c:pt idx="23">
                  <c:v>2.3738420129041878E-2</c:v>
                </c:pt>
                <c:pt idx="24">
                  <c:v>2.1673330222836521E-2</c:v>
                </c:pt>
                <c:pt idx="25">
                  <c:v>2.3154994622468159E-2</c:v>
                </c:pt>
                <c:pt idx="26">
                  <c:v>2.3034198796648742E-2</c:v>
                </c:pt>
                <c:pt idx="27">
                  <c:v>2.335042252320526E-2</c:v>
                </c:pt>
                <c:pt idx="28">
                  <c:v>2.3291764704684057E-2</c:v>
                </c:pt>
                <c:pt idx="29">
                  <c:v>2.276141808699951E-2</c:v>
                </c:pt>
                <c:pt idx="30">
                  <c:v>2.0098763126836072E-2</c:v>
                </c:pt>
                <c:pt idx="31">
                  <c:v>1.8171547393465069E-2</c:v>
                </c:pt>
                <c:pt idx="32">
                  <c:v>1.4357448004972559E-2</c:v>
                </c:pt>
                <c:pt idx="33">
                  <c:v>1.6697829754278852E-2</c:v>
                </c:pt>
                <c:pt idx="34">
                  <c:v>1.8785138111565607E-2</c:v>
                </c:pt>
                <c:pt idx="35">
                  <c:v>1.8985576012632253E-2</c:v>
                </c:pt>
                <c:pt idx="36">
                  <c:v>1.8511109657520734E-2</c:v>
                </c:pt>
                <c:pt idx="37">
                  <c:v>2.3666676375959504E-2</c:v>
                </c:pt>
                <c:pt idx="38">
                  <c:v>3.0741671076453713E-2</c:v>
                </c:pt>
                <c:pt idx="39">
                  <c:v>3.0323678288276146E-2</c:v>
                </c:pt>
                <c:pt idx="40">
                  <c:v>2.9209087119966479E-2</c:v>
                </c:pt>
                <c:pt idx="41">
                  <c:v>2.7788540308059346E-2</c:v>
                </c:pt>
                <c:pt idx="42">
                  <c:v>3.2801942636856166E-2</c:v>
                </c:pt>
                <c:pt idx="43">
                  <c:v>3.3186443383112836E-2</c:v>
                </c:pt>
                <c:pt idx="44">
                  <c:v>3.4189530717370652E-2</c:v>
                </c:pt>
                <c:pt idx="45">
                  <c:v>3.5558812490979808E-2</c:v>
                </c:pt>
                <c:pt idx="46">
                  <c:v>3.9558042059810443E-2</c:v>
                </c:pt>
                <c:pt idx="47">
                  <c:v>4.2724145484498544E-2</c:v>
                </c:pt>
                <c:pt idx="48">
                  <c:v>4.6735858777798296E-2</c:v>
                </c:pt>
                <c:pt idx="49">
                  <c:v>4.9930869395138813E-2</c:v>
                </c:pt>
                <c:pt idx="50">
                  <c:v>5.0766687295190877E-2</c:v>
                </c:pt>
                <c:pt idx="51">
                  <c:v>5.4678916397966015E-2</c:v>
                </c:pt>
                <c:pt idx="52">
                  <c:v>5.6670680571220558E-2</c:v>
                </c:pt>
                <c:pt idx="53">
                  <c:v>5.8028064322005683E-2</c:v>
                </c:pt>
                <c:pt idx="54">
                  <c:v>6.1787419353410082E-2</c:v>
                </c:pt>
                <c:pt idx="55">
                  <c:v>6.4711316628865062E-2</c:v>
                </c:pt>
                <c:pt idx="56">
                  <c:v>6.4371427679567217E-2</c:v>
                </c:pt>
                <c:pt idx="57">
                  <c:v>6.4882377723181783E-2</c:v>
                </c:pt>
                <c:pt idx="58">
                  <c:v>6.4266964634622475E-2</c:v>
                </c:pt>
                <c:pt idx="59">
                  <c:v>6.1844754611500699E-2</c:v>
                </c:pt>
                <c:pt idx="60">
                  <c:v>6.3017014901498206E-2</c:v>
                </c:pt>
                <c:pt idx="61">
                  <c:v>6.6473931055637675E-2</c:v>
                </c:pt>
                <c:pt idx="62">
                  <c:v>7.3478063961006562E-2</c:v>
                </c:pt>
                <c:pt idx="63">
                  <c:v>7.3272315810462979E-2</c:v>
                </c:pt>
                <c:pt idx="64">
                  <c:v>7.4396964495220597E-2</c:v>
                </c:pt>
                <c:pt idx="65">
                  <c:v>7.5210180933891119E-2</c:v>
                </c:pt>
                <c:pt idx="66">
                  <c:v>7.6533460643792434E-2</c:v>
                </c:pt>
                <c:pt idx="67">
                  <c:v>7.7368297789543239E-2</c:v>
                </c:pt>
                <c:pt idx="68">
                  <c:v>7.9676338636796906E-2</c:v>
                </c:pt>
                <c:pt idx="69">
                  <c:v>8.0638662009337156E-2</c:v>
                </c:pt>
                <c:pt idx="70">
                  <c:v>8.7277159434204804E-2</c:v>
                </c:pt>
                <c:pt idx="71">
                  <c:v>9.0984568958607986E-2</c:v>
                </c:pt>
              </c:numCache>
            </c:numRef>
          </c:val>
          <c:smooth val="0"/>
          <c:extLst>
            <c:ext xmlns:c16="http://schemas.microsoft.com/office/drawing/2014/chart" uri="{C3380CC4-5D6E-409C-BE32-E72D297353CC}">
              <c16:uniqueId val="{00000000-2E7F-5A45-8576-3FA3BA4D08C6}"/>
            </c:ext>
          </c:extLst>
        </c:ser>
        <c:ser>
          <c:idx val="1"/>
          <c:order val="1"/>
          <c:tx>
            <c:strRef>
              <c:f>busineses!$T$3</c:f>
              <c:strCache>
                <c:ptCount val="1"/>
                <c:pt idx="0">
                  <c:v>C-corp (national)</c:v>
                </c:pt>
              </c:strCache>
            </c:strRef>
          </c:tx>
          <c:spPr>
            <a:ln w="28575" cap="rnd">
              <a:solidFill>
                <a:schemeClr val="accent2"/>
              </a:solidFill>
              <a:round/>
            </a:ln>
            <a:effectLst/>
          </c:spPr>
          <c:marker>
            <c:symbol val="none"/>
          </c:marker>
          <c:cat>
            <c:numRef>
              <c:f>busineses!$A$5:$A$76</c:f>
              <c:numCache>
                <c:formatCode>General</c:formatCode>
                <c:ptCount val="7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numCache>
            </c:numRef>
          </c:cat>
          <c:val>
            <c:numRef>
              <c:f>busineses!$T$5:$T$76</c:f>
              <c:numCache>
                <c:formatCode>0.0%</c:formatCode>
                <c:ptCount val="72"/>
                <c:pt idx="0">
                  <c:v>0.13524948332964506</c:v>
                </c:pt>
                <c:pt idx="1">
                  <c:v>0.13391800699528011</c:v>
                </c:pt>
                <c:pt idx="2">
                  <c:v>0.121628500288241</c:v>
                </c:pt>
                <c:pt idx="3">
                  <c:v>0.1171895903861143</c:v>
                </c:pt>
                <c:pt idx="4">
                  <c:v>0.11479139151835324</c:v>
                </c:pt>
                <c:pt idx="5">
                  <c:v>0.13310480597284205</c:v>
                </c:pt>
                <c:pt idx="6">
                  <c:v>0.12409731613245112</c:v>
                </c:pt>
                <c:pt idx="7">
                  <c:v>0.11741037722324697</c:v>
                </c:pt>
                <c:pt idx="8">
                  <c:v>0.10423380771753701</c:v>
                </c:pt>
                <c:pt idx="9">
                  <c:v>0.12100511362893275</c:v>
                </c:pt>
                <c:pt idx="10">
                  <c:v>0.11417856374726196</c:v>
                </c:pt>
                <c:pt idx="11">
                  <c:v>0.11278324328683169</c:v>
                </c:pt>
                <c:pt idx="12">
                  <c:v>0.11994216676124501</c:v>
                </c:pt>
                <c:pt idx="13">
                  <c:v>0.12470948639671156</c:v>
                </c:pt>
                <c:pt idx="14">
                  <c:v>0.12801133368476542</c:v>
                </c:pt>
                <c:pt idx="15">
                  <c:v>0.13552887818960896</c:v>
                </c:pt>
                <c:pt idx="16">
                  <c:v>0.13076921634343672</c:v>
                </c:pt>
                <c:pt idx="17">
                  <c:v>0.12065785237653262</c:v>
                </c:pt>
                <c:pt idx="18">
                  <c:v>0.11933894114950538</c:v>
                </c:pt>
                <c:pt idx="19">
                  <c:v>0.10636759267740226</c:v>
                </c:pt>
                <c:pt idx="20">
                  <c:v>8.8754634780695771E-2</c:v>
                </c:pt>
                <c:pt idx="21">
                  <c:v>9.5931929249105555E-2</c:v>
                </c:pt>
                <c:pt idx="22">
                  <c:v>0.10123646415810632</c:v>
                </c:pt>
                <c:pt idx="23">
                  <c:v>0.1028483838748207</c:v>
                </c:pt>
                <c:pt idx="24">
                  <c:v>8.9715749566516595E-2</c:v>
                </c:pt>
                <c:pt idx="25">
                  <c:v>9.2768005870146344E-2</c:v>
                </c:pt>
                <c:pt idx="26">
                  <c:v>0.10536942392613534</c:v>
                </c:pt>
                <c:pt idx="27">
                  <c:v>0.11187113635619129</c:v>
                </c:pt>
                <c:pt idx="28">
                  <c:v>0.11502885297266556</c:v>
                </c:pt>
                <c:pt idx="29">
                  <c:v>0.10824615241934839</c:v>
                </c:pt>
                <c:pt idx="30">
                  <c:v>9.0120682788574324E-2</c:v>
                </c:pt>
                <c:pt idx="31">
                  <c:v>8.9228495112421424E-2</c:v>
                </c:pt>
                <c:pt idx="32">
                  <c:v>7.8630093339801282E-2</c:v>
                </c:pt>
                <c:pt idx="33">
                  <c:v>8.7894720588149775E-2</c:v>
                </c:pt>
                <c:pt idx="34">
                  <c:v>9.2767592326592707E-2</c:v>
                </c:pt>
                <c:pt idx="35">
                  <c:v>9.0737497386490451E-2</c:v>
                </c:pt>
                <c:pt idx="36">
                  <c:v>7.8272105100687009E-2</c:v>
                </c:pt>
                <c:pt idx="37">
                  <c:v>7.9236000675480436E-2</c:v>
                </c:pt>
                <c:pt idx="38">
                  <c:v>7.8030434511635188E-2</c:v>
                </c:pt>
                <c:pt idx="39">
                  <c:v>7.1628752084842137E-2</c:v>
                </c:pt>
                <c:pt idx="40">
                  <c:v>6.7964927916814244E-2</c:v>
                </c:pt>
                <c:pt idx="41">
                  <c:v>7.3187977382743283E-2</c:v>
                </c:pt>
                <c:pt idx="42">
                  <c:v>7.0527003098580301E-2</c:v>
                </c:pt>
                <c:pt idx="43">
                  <c:v>7.488067960907667E-2</c:v>
                </c:pt>
                <c:pt idx="44">
                  <c:v>8.2229598443790103E-2</c:v>
                </c:pt>
                <c:pt idx="45">
                  <c:v>8.8949939807397058E-2</c:v>
                </c:pt>
                <c:pt idx="46">
                  <c:v>9.3123058190714217E-2</c:v>
                </c:pt>
                <c:pt idx="47">
                  <c:v>9.5471771106383066E-2</c:v>
                </c:pt>
                <c:pt idx="48">
                  <c:v>7.9372102420683599E-2</c:v>
                </c:pt>
                <c:pt idx="49">
                  <c:v>7.5905307114890866E-2</c:v>
                </c:pt>
                <c:pt idx="50">
                  <c:v>6.4267999493871436E-2</c:v>
                </c:pt>
                <c:pt idx="51">
                  <c:v>5.8487904487829749E-2</c:v>
                </c:pt>
                <c:pt idx="52">
                  <c:v>7.1997874418139873E-2</c:v>
                </c:pt>
                <c:pt idx="53">
                  <c:v>8.1680479805566517E-2</c:v>
                </c:pt>
                <c:pt idx="54">
                  <c:v>9.3264621782372589E-2</c:v>
                </c:pt>
                <c:pt idx="55">
                  <c:v>9.8571338821166449E-2</c:v>
                </c:pt>
                <c:pt idx="56">
                  <c:v>0.10391731973613086</c:v>
                </c:pt>
                <c:pt idx="57">
                  <c:v>9.1145817087613948E-2</c:v>
                </c:pt>
                <c:pt idx="58">
                  <c:v>7.1396225920795905E-2</c:v>
                </c:pt>
                <c:pt idx="59">
                  <c:v>8.5086313332148042E-2</c:v>
                </c:pt>
                <c:pt idx="60">
                  <c:v>0.10532932044897636</c:v>
                </c:pt>
                <c:pt idx="61">
                  <c:v>0.10528800139620194</c:v>
                </c:pt>
                <c:pt idx="62">
                  <c:v>0.10751902288278005</c:v>
                </c:pt>
                <c:pt idx="63">
                  <c:v>0.10494914494352842</c:v>
                </c:pt>
                <c:pt idx="64">
                  <c:v>0.10358819671597193</c:v>
                </c:pt>
                <c:pt idx="65">
                  <c:v>9.1894326971765791E-2</c:v>
                </c:pt>
                <c:pt idx="66">
                  <c:v>8.7947672263584131E-2</c:v>
                </c:pt>
                <c:pt idx="67">
                  <c:v>8.9649401165766182E-2</c:v>
                </c:pt>
                <c:pt idx="68">
                  <c:v>9.2410955955238128E-2</c:v>
                </c:pt>
                <c:pt idx="69">
                  <c:v>9.3829936528511432E-2</c:v>
                </c:pt>
                <c:pt idx="70">
                  <c:v>8.4471084544769842E-2</c:v>
                </c:pt>
                <c:pt idx="71">
                  <c:v>9.1856436619916576E-2</c:v>
                </c:pt>
              </c:numCache>
            </c:numRef>
          </c:val>
          <c:smooth val="0"/>
          <c:extLst>
            <c:ext xmlns:c16="http://schemas.microsoft.com/office/drawing/2014/chart" uri="{C3380CC4-5D6E-409C-BE32-E72D297353CC}">
              <c16:uniqueId val="{00000001-2E7F-5A45-8576-3FA3BA4D08C6}"/>
            </c:ext>
          </c:extLst>
        </c:ser>
        <c:dLbls>
          <c:showLegendKey val="0"/>
          <c:showVal val="0"/>
          <c:showCatName val="0"/>
          <c:showSerName val="0"/>
          <c:showPercent val="0"/>
          <c:showBubbleSize val="0"/>
        </c:dLbls>
        <c:smooth val="0"/>
        <c:axId val="455823680"/>
        <c:axId val="346321152"/>
      </c:lineChart>
      <c:catAx>
        <c:axId val="45582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321152"/>
        <c:crosses val="autoZero"/>
        <c:auto val="1"/>
        <c:lblAlgn val="ctr"/>
        <c:lblOffset val="100"/>
        <c:noMultiLvlLbl val="0"/>
      </c:catAx>
      <c:valAx>
        <c:axId val="3463211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82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a:pPr>
            <a:r>
              <a:rPr lang="fr-FR" sz="1800" b="1"/>
              <a:t>Corporate vs. individual income tax revenue (% of national income)</a:t>
            </a:r>
          </a:p>
        </c:rich>
      </c:tx>
      <c:layout>
        <c:manualLayout>
          <c:xMode val="edge"/>
          <c:yMode val="edge"/>
          <c:x val="0.15624122821467401"/>
          <c:y val="1.3071895424836602E-2"/>
        </c:manualLayout>
      </c:layout>
      <c:overlay val="0"/>
    </c:title>
    <c:autoTitleDeleted val="0"/>
    <c:plotArea>
      <c:layout>
        <c:manualLayout>
          <c:layoutTarget val="inner"/>
          <c:xMode val="edge"/>
          <c:yMode val="edge"/>
          <c:x val="9.3336249635462207E-2"/>
          <c:y val="7.18614584941588E-2"/>
          <c:w val="0.89176891221930599"/>
          <c:h val="0.83732849570274304"/>
        </c:manualLayout>
      </c:layout>
      <c:lineChart>
        <c:grouping val="standard"/>
        <c:varyColors val="0"/>
        <c:ser>
          <c:idx val="1"/>
          <c:order val="0"/>
          <c:spPr>
            <a:ln w="15875">
              <a:solidFill>
                <a:schemeClr val="tx1"/>
              </a:solidFill>
            </a:ln>
          </c:spPr>
          <c:marker>
            <c:symbol val="circle"/>
            <c:size val="10"/>
            <c:spPr>
              <a:solidFill>
                <a:schemeClr val="tx1"/>
              </a:solidFill>
              <a:ln>
                <a:solidFill>
                  <a:schemeClr val="tx1"/>
                </a:solidFill>
              </a:ln>
              <a:effectLst/>
            </c:spPr>
          </c:marker>
          <c:cat>
            <c:numRef>
              <c:f>Data!$A$7:$A$117</c:f>
              <c:numCache>
                <c:formatCode>General</c:formatCode>
                <c:ptCount val="111"/>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pt idx="109">
                  <c:v>2022</c:v>
                </c:pt>
                <c:pt idx="110">
                  <c:v>2023</c:v>
                </c:pt>
              </c:numCache>
            </c:numRef>
          </c:cat>
          <c:val>
            <c:numRef>
              <c:f>Data!$AW$7:$AW$117</c:f>
              <c:numCache>
                <c:formatCode>0.0%</c:formatCode>
                <c:ptCount val="111"/>
                <c:pt idx="0">
                  <c:v>6.0217640571068906E-4</c:v>
                </c:pt>
                <c:pt idx="1">
                  <c:v>5.743122658710577E-4</c:v>
                </c:pt>
                <c:pt idx="2">
                  <c:v>5.6692872317176657E-4</c:v>
                </c:pt>
                <c:pt idx="3">
                  <c:v>1.732334602656012E-3</c:v>
                </c:pt>
                <c:pt idx="4">
                  <c:v>6.0453449680029402E-3</c:v>
                </c:pt>
                <c:pt idx="5">
                  <c:v>1.2847225473932626E-2</c:v>
                </c:pt>
                <c:pt idx="6">
                  <c:v>1.1690970322667882E-2</c:v>
                </c:pt>
                <c:pt idx="7">
                  <c:v>1.1181109061393005E-2</c:v>
                </c:pt>
                <c:pt idx="8">
                  <c:v>8.243105703944929E-3</c:v>
                </c:pt>
                <c:pt idx="9">
                  <c:v>7.7280784293556892E-3</c:v>
                </c:pt>
                <c:pt idx="10">
                  <c:v>1.2277418872865273E-2</c:v>
                </c:pt>
                <c:pt idx="11">
                  <c:v>1.0958208645629875E-2</c:v>
                </c:pt>
                <c:pt idx="12">
                  <c:v>1.3441180256284735E-2</c:v>
                </c:pt>
                <c:pt idx="13">
                  <c:v>1.7279917746339572E-2</c:v>
                </c:pt>
                <c:pt idx="14">
                  <c:v>1.4062428161586923E-2</c:v>
                </c:pt>
                <c:pt idx="15">
                  <c:v>1.2583916675434154E-2</c:v>
                </c:pt>
                <c:pt idx="16">
                  <c:v>1.4493369150890308E-2</c:v>
                </c:pt>
                <c:pt idx="17">
                  <c:v>1.01323706377858E-2</c:v>
                </c:pt>
                <c:pt idx="18">
                  <c:v>7.3608750277141376E-3</c:v>
                </c:pt>
                <c:pt idx="19">
                  <c:v>7.4695270599707464E-3</c:v>
                </c:pt>
                <c:pt idx="20">
                  <c:v>1.0648952478283088E-2</c:v>
                </c:pt>
                <c:pt idx="21">
                  <c:v>1.2766614616400981E-2</c:v>
                </c:pt>
                <c:pt idx="22">
                  <c:v>1.4336971597419043E-2</c:v>
                </c:pt>
                <c:pt idx="23">
                  <c:v>1.8759403000971921E-2</c:v>
                </c:pt>
                <c:pt idx="24">
                  <c:v>1.7955553430323606E-2</c:v>
                </c:pt>
                <c:pt idx="25">
                  <c:v>1.3362248078121754E-2</c:v>
                </c:pt>
                <c:pt idx="26">
                  <c:v>1.7484681186677183E-2</c:v>
                </c:pt>
                <c:pt idx="27">
                  <c:v>3.0960158187399629E-2</c:v>
                </c:pt>
                <c:pt idx="28">
                  <c:v>6.4852058903736035E-2</c:v>
                </c:pt>
                <c:pt idx="29">
                  <c:v>7.4920747435367321E-2</c:v>
                </c:pt>
                <c:pt idx="30">
                  <c:v>7.5177608033758878E-2</c:v>
                </c:pt>
                <c:pt idx="31">
                  <c:v>6.4456236062440275E-2</c:v>
                </c:pt>
                <c:pt idx="32">
                  <c:v>5.3091147501899839E-2</c:v>
                </c:pt>
                <c:pt idx="33">
                  <c:v>4.5234120359329034E-2</c:v>
                </c:pt>
                <c:pt idx="34">
                  <c:v>5.116963742839771E-2</c:v>
                </c:pt>
                <c:pt idx="35">
                  <c:v>5.0047171930455096E-2</c:v>
                </c:pt>
                <c:pt idx="36">
                  <c:v>4.175583059063017E-2</c:v>
                </c:pt>
                <c:pt idx="37">
                  <c:v>6.6493880597574759E-2</c:v>
                </c:pt>
                <c:pt idx="38">
                  <c:v>7.2501267731994945E-2</c:v>
                </c:pt>
                <c:pt idx="39">
                  <c:v>5.8589581621263598E-2</c:v>
                </c:pt>
                <c:pt idx="40">
                  <c:v>5.8004397445293683E-2</c:v>
                </c:pt>
                <c:pt idx="41">
                  <c:v>5.0466321846436693E-2</c:v>
                </c:pt>
                <c:pt idx="42">
                  <c:v>5.7810170175056914E-2</c:v>
                </c:pt>
                <c:pt idx="43">
                  <c:v>5.3969809302174439E-2</c:v>
                </c:pt>
                <c:pt idx="44">
                  <c:v>4.9888658453833876E-2</c:v>
                </c:pt>
                <c:pt idx="45">
                  <c:v>4.3825875329169407E-2</c:v>
                </c:pt>
                <c:pt idx="46">
                  <c:v>4.9732548051982017E-2</c:v>
                </c:pt>
                <c:pt idx="47">
                  <c:v>4.5698571097454788E-2</c:v>
                </c:pt>
                <c:pt idx="48">
                  <c:v>4.4760503185226994E-2</c:v>
                </c:pt>
                <c:pt idx="49">
                  <c:v>4.3629635040050643E-2</c:v>
                </c:pt>
                <c:pt idx="50">
                  <c:v>4.5086649993455699E-2</c:v>
                </c:pt>
                <c:pt idx="51">
                  <c:v>4.377471006852926E-2</c:v>
                </c:pt>
                <c:pt idx="52">
                  <c:v>4.5183882067760646E-2</c:v>
                </c:pt>
                <c:pt idx="53">
                  <c:v>4.4885363516855681E-2</c:v>
                </c:pt>
                <c:pt idx="54">
                  <c:v>4.0862985323764534E-2</c:v>
                </c:pt>
                <c:pt idx="55">
                  <c:v>4.4762582701292512E-2</c:v>
                </c:pt>
                <c:pt idx="56">
                  <c:v>4.1190349613095138E-2</c:v>
                </c:pt>
                <c:pt idx="57">
                  <c:v>3.3346417470736689E-2</c:v>
                </c:pt>
                <c:pt idx="58">
                  <c:v>3.4327382320135783E-2</c:v>
                </c:pt>
                <c:pt idx="59">
                  <c:v>3.4935301358287374E-2</c:v>
                </c:pt>
                <c:pt idx="60">
                  <c:v>3.6413401267989448E-2</c:v>
                </c:pt>
                <c:pt idx="61">
                  <c:v>3.5082259673338001E-2</c:v>
                </c:pt>
                <c:pt idx="62">
                  <c:v>3.1993538223647727E-2</c:v>
                </c:pt>
                <c:pt idx="63">
                  <c:v>3.6919945270645606E-2</c:v>
                </c:pt>
                <c:pt idx="64">
                  <c:v>3.820976774279914E-2</c:v>
                </c:pt>
                <c:pt idx="65">
                  <c:v>3.8489890297978752E-2</c:v>
                </c:pt>
                <c:pt idx="66">
                  <c:v>3.6038139177376811E-2</c:v>
                </c:pt>
                <c:pt idx="67">
                  <c:v>3.120946818957052E-2</c:v>
                </c:pt>
                <c:pt idx="68">
                  <c:v>2.5901983197140557E-2</c:v>
                </c:pt>
                <c:pt idx="69">
                  <c:v>1.8096415432226818E-2</c:v>
                </c:pt>
                <c:pt idx="70">
                  <c:v>2.1765695737732852E-2</c:v>
                </c:pt>
                <c:pt idx="71">
                  <c:v>2.3727269629811264E-2</c:v>
                </c:pt>
                <c:pt idx="72">
                  <c:v>2.2237445012665068E-2</c:v>
                </c:pt>
                <c:pt idx="73">
                  <c:v>2.3979442686962969E-2</c:v>
                </c:pt>
                <c:pt idx="74">
                  <c:v>2.7498400021666498E-2</c:v>
                </c:pt>
                <c:pt idx="75">
                  <c:v>2.7790077636709581E-2</c:v>
                </c:pt>
                <c:pt idx="76">
                  <c:v>2.6138394714087281E-2</c:v>
                </c:pt>
                <c:pt idx="77">
                  <c:v>2.4296341327933794E-2</c:v>
                </c:pt>
                <c:pt idx="78">
                  <c:v>2.2812709730812619E-2</c:v>
                </c:pt>
                <c:pt idx="79">
                  <c:v>2.4092895560072061E-2</c:v>
                </c:pt>
                <c:pt idx="80">
                  <c:v>2.7057543022849361E-2</c:v>
                </c:pt>
                <c:pt idx="81">
                  <c:v>2.8238929363671866E-2</c:v>
                </c:pt>
                <c:pt idx="82">
                  <c:v>3.0136338768596053E-2</c:v>
                </c:pt>
                <c:pt idx="83">
                  <c:v>3.0766745262422495E-2</c:v>
                </c:pt>
                <c:pt idx="84">
                  <c:v>3.0580101097382659E-2</c:v>
                </c:pt>
                <c:pt idx="85">
                  <c:v>2.8343057244784704E-2</c:v>
                </c:pt>
                <c:pt idx="86">
                  <c:v>2.7424147181941114E-2</c:v>
                </c:pt>
                <c:pt idx="87">
                  <c:v>2.6311589596548411E-2</c:v>
                </c:pt>
                <c:pt idx="88">
                  <c:v>1.8602407594201009E-2</c:v>
                </c:pt>
                <c:pt idx="89">
                  <c:v>1.7103444575872387E-2</c:v>
                </c:pt>
                <c:pt idx="90">
                  <c:v>2.1777518104803856E-2</c:v>
                </c:pt>
                <c:pt idx="91">
                  <c:v>2.6535523628127285E-2</c:v>
                </c:pt>
                <c:pt idx="92">
                  <c:v>3.3919810409421006E-2</c:v>
                </c:pt>
                <c:pt idx="93">
                  <c:v>3.6018894246147716E-2</c:v>
                </c:pt>
                <c:pt idx="94">
                  <c:v>3.1859198965366042E-2</c:v>
                </c:pt>
                <c:pt idx="95">
                  <c:v>2.0706566117022464E-2</c:v>
                </c:pt>
                <c:pt idx="96">
                  <c:v>1.6917171452052307E-2</c:v>
                </c:pt>
                <c:pt idx="97">
                  <c:v>2.1302235237572964E-2</c:v>
                </c:pt>
                <c:pt idx="98">
                  <c:v>2.0990822631686917E-2</c:v>
                </c:pt>
                <c:pt idx="99">
                  <c:v>2.3730392880704824E-2</c:v>
                </c:pt>
                <c:pt idx="100">
                  <c:v>2.4997532244874103E-2</c:v>
                </c:pt>
                <c:pt idx="101">
                  <c:v>2.6731495205530684E-2</c:v>
                </c:pt>
                <c:pt idx="102">
                  <c:v>2.5161139780406076E-2</c:v>
                </c:pt>
                <c:pt idx="103">
                  <c:v>2.3460949570986434E-2</c:v>
                </c:pt>
                <c:pt idx="104">
                  <c:v>1.7733587875630851E-2</c:v>
                </c:pt>
                <c:pt idx="105">
                  <c:v>1.685479746414523E-2</c:v>
                </c:pt>
                <c:pt idx="106">
                  <c:v>1.6227639043540545E-2</c:v>
                </c:pt>
                <c:pt idx="107">
                  <c:v>1.6145213936434758E-2</c:v>
                </c:pt>
                <c:pt idx="108">
                  <c:v>1.9622071204980853E-2</c:v>
                </c:pt>
              </c:numCache>
            </c:numRef>
          </c:val>
          <c:smooth val="0"/>
          <c:extLst>
            <c:ext xmlns:c16="http://schemas.microsoft.com/office/drawing/2014/chart" uri="{C3380CC4-5D6E-409C-BE32-E72D297353CC}">
              <c16:uniqueId val="{00000000-0CC9-F442-8A35-55F028AB6E39}"/>
            </c:ext>
          </c:extLst>
        </c:ser>
        <c:ser>
          <c:idx val="0"/>
          <c:order val="1"/>
          <c:spPr>
            <a:ln w="15875">
              <a:solidFill>
                <a:schemeClr val="tx1"/>
              </a:solidFill>
            </a:ln>
          </c:spPr>
          <c:marker>
            <c:symbol val="circle"/>
            <c:size val="9"/>
            <c:spPr>
              <a:solidFill>
                <a:schemeClr val="bg1"/>
              </a:solidFill>
              <a:ln>
                <a:solidFill>
                  <a:schemeClr val="tx1"/>
                </a:solidFill>
              </a:ln>
              <a:effectLst/>
            </c:spPr>
          </c:marker>
          <c:cat>
            <c:numRef>
              <c:f>Data!$A$7:$A$117</c:f>
              <c:numCache>
                <c:formatCode>General</c:formatCode>
                <c:ptCount val="111"/>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pt idx="109">
                  <c:v>2022</c:v>
                </c:pt>
                <c:pt idx="110">
                  <c:v>2023</c:v>
                </c:pt>
              </c:numCache>
            </c:numRef>
          </c:cat>
          <c:val>
            <c:numRef>
              <c:f>Data!$AX$7:$AX$117</c:f>
              <c:numCache>
                <c:formatCode>0.0%</c:formatCode>
                <c:ptCount val="111"/>
                <c:pt idx="0">
                  <c:v>5.8398190717873031E-3</c:v>
                </c:pt>
                <c:pt idx="1">
                  <c:v>6.7255344828861139E-3</c:v>
                </c:pt>
                <c:pt idx="2">
                  <c:v>7.0603778713774802E-3</c:v>
                </c:pt>
                <c:pt idx="3">
                  <c:v>7.4410653703304436E-3</c:v>
                </c:pt>
                <c:pt idx="4">
                  <c:v>9.2488057518160353E-3</c:v>
                </c:pt>
                <c:pt idx="5">
                  <c:v>1.8529852938025514E-2</c:v>
                </c:pt>
                <c:pt idx="6">
                  <c:v>2.2150783232541008E-2</c:v>
                </c:pt>
                <c:pt idx="7">
                  <c:v>2.1751975624867893E-2</c:v>
                </c:pt>
                <c:pt idx="8">
                  <c:v>2.2673669056097329E-2</c:v>
                </c:pt>
                <c:pt idx="9">
                  <c:v>1.6850942957260161E-2</c:v>
                </c:pt>
                <c:pt idx="10">
                  <c:v>1.7012610879991293E-2</c:v>
                </c:pt>
                <c:pt idx="11">
                  <c:v>1.4350549822228104E-2</c:v>
                </c:pt>
                <c:pt idx="12">
                  <c:v>1.4424458860971852E-2</c:v>
                </c:pt>
                <c:pt idx="13">
                  <c:v>1.420988599122818E-2</c:v>
                </c:pt>
                <c:pt idx="14">
                  <c:v>1.4328976328095499E-2</c:v>
                </c:pt>
                <c:pt idx="15">
                  <c:v>1.5273892018360706E-2</c:v>
                </c:pt>
                <c:pt idx="16">
                  <c:v>1.8358267591127724E-2</c:v>
                </c:pt>
                <c:pt idx="17">
                  <c:v>1.8904933814681106E-2</c:v>
                </c:pt>
                <c:pt idx="18">
                  <c:v>1.4825216170275664E-2</c:v>
                </c:pt>
                <c:pt idx="19">
                  <c:v>1.4197952218430034E-2</c:v>
                </c:pt>
                <c:pt idx="20">
                  <c:v>1.6596831885539093E-2</c:v>
                </c:pt>
                <c:pt idx="21">
                  <c:v>1.5443485423065704E-2</c:v>
                </c:pt>
                <c:pt idx="22">
                  <c:v>1.6085750467346078E-2</c:v>
                </c:pt>
                <c:pt idx="23">
                  <c:v>1.7241608861787536E-2</c:v>
                </c:pt>
                <c:pt idx="24">
                  <c:v>2.2976413910174416E-2</c:v>
                </c:pt>
                <c:pt idx="25">
                  <c:v>2.4127363390816541E-2</c:v>
                </c:pt>
                <c:pt idx="26">
                  <c:v>1.8042832008736274E-2</c:v>
                </c:pt>
                <c:pt idx="27">
                  <c:v>1.8418781476342898E-2</c:v>
                </c:pt>
                <c:pt idx="28">
                  <c:v>1.9685710389964549E-2</c:v>
                </c:pt>
                <c:pt idx="29">
                  <c:v>3.2081700697685102E-2</c:v>
                </c:pt>
                <c:pt idx="30">
                  <c:v>8.9402275519470109E-2</c:v>
                </c:pt>
                <c:pt idx="31">
                  <c:v>8.7921113411914636E-2</c:v>
                </c:pt>
                <c:pt idx="32">
                  <c:v>9.6566385043683853E-2</c:v>
                </c:pt>
                <c:pt idx="33">
                  <c:v>8.5509579457826529E-2</c:v>
                </c:pt>
                <c:pt idx="34">
                  <c:v>9.0471466515499921E-2</c:v>
                </c:pt>
                <c:pt idx="35">
                  <c:v>7.8436097349795189E-2</c:v>
                </c:pt>
                <c:pt idx="36">
                  <c:v>6.980023109620527E-2</c:v>
                </c:pt>
                <c:pt idx="37">
                  <c:v>7.0934807641095082E-2</c:v>
                </c:pt>
                <c:pt idx="38">
                  <c:v>8.794484390643488E-2</c:v>
                </c:pt>
                <c:pt idx="39">
                  <c:v>9.8139925670620284E-2</c:v>
                </c:pt>
                <c:pt idx="40">
                  <c:v>9.6679812468735096E-2</c:v>
                </c:pt>
                <c:pt idx="41">
                  <c:v>8.7737160876673437E-2</c:v>
                </c:pt>
                <c:pt idx="42">
                  <c:v>8.7180888603524492E-2</c:v>
                </c:pt>
                <c:pt idx="43">
                  <c:v>9.1464466313550305E-2</c:v>
                </c:pt>
                <c:pt idx="44">
                  <c:v>9.2910458459568204E-2</c:v>
                </c:pt>
                <c:pt idx="45">
                  <c:v>9.1616043502647626E-2</c:v>
                </c:pt>
                <c:pt idx="46">
                  <c:v>9.2178283860898824E-2</c:v>
                </c:pt>
                <c:pt idx="47">
                  <c:v>9.6195648769364733E-2</c:v>
                </c:pt>
                <c:pt idx="48">
                  <c:v>9.5254414966534945E-2</c:v>
                </c:pt>
                <c:pt idx="49">
                  <c:v>9.6554165285448634E-2</c:v>
                </c:pt>
                <c:pt idx="50">
                  <c:v>9.6487659583499877E-2</c:v>
                </c:pt>
                <c:pt idx="51">
                  <c:v>8.577523721665789E-2</c:v>
                </c:pt>
                <c:pt idx="52">
                  <c:v>8.7526316029136991E-2</c:v>
                </c:pt>
                <c:pt idx="53">
                  <c:v>9.2436108821104701E-2</c:v>
                </c:pt>
                <c:pt idx="54">
                  <c:v>9.6199156950412493E-2</c:v>
                </c:pt>
                <c:pt idx="55">
                  <c:v>0.1047724351909733</c:v>
                </c:pt>
                <c:pt idx="56">
                  <c:v>0.11647379935781482</c:v>
                </c:pt>
                <c:pt idx="57">
                  <c:v>0.10993875343725266</c:v>
                </c:pt>
                <c:pt idx="58">
                  <c:v>0.10030069003876722</c:v>
                </c:pt>
                <c:pt idx="59">
                  <c:v>0.1104423589859026</c:v>
                </c:pt>
                <c:pt idx="60">
                  <c:v>0.10565807375724665</c:v>
                </c:pt>
                <c:pt idx="61">
                  <c:v>0.1121859883378503</c:v>
                </c:pt>
                <c:pt idx="62">
                  <c:v>0.1020765648577289</c:v>
                </c:pt>
                <c:pt idx="63">
                  <c:v>0.10729078511272086</c:v>
                </c:pt>
                <c:pt idx="64">
                  <c:v>0.11037181232011781</c:v>
                </c:pt>
                <c:pt idx="65">
                  <c:v>0.11353805704465553</c:v>
                </c:pt>
                <c:pt idx="66">
                  <c:v>0.12003324523583897</c:v>
                </c:pt>
                <c:pt idx="67">
                  <c:v>0.12383565042121039</c:v>
                </c:pt>
                <c:pt idx="68">
                  <c:v>0.12737520799128582</c:v>
                </c:pt>
                <c:pt idx="69">
                  <c:v>0.12515258509132526</c:v>
                </c:pt>
                <c:pt idx="70">
                  <c:v>0.11563945476799457</c:v>
                </c:pt>
                <c:pt idx="71">
                  <c:v>0.11005455317966729</c:v>
                </c:pt>
                <c:pt idx="72">
                  <c:v>0.11384748943850791</c:v>
                </c:pt>
                <c:pt idx="73">
                  <c:v>0.11427266368068825</c:v>
                </c:pt>
                <c:pt idx="74">
                  <c:v>0.11945537054717428</c:v>
                </c:pt>
                <c:pt idx="75">
                  <c:v>0.11314506051083328</c:v>
                </c:pt>
                <c:pt idx="76">
                  <c:v>0.11926895181722158</c:v>
                </c:pt>
                <c:pt idx="77">
                  <c:v>0.11860721666119173</c:v>
                </c:pt>
                <c:pt idx="78">
                  <c:v>0.11403179252871314</c:v>
                </c:pt>
                <c:pt idx="79">
                  <c:v>0.11192272681446458</c:v>
                </c:pt>
                <c:pt idx="80">
                  <c:v>0.11321527837523856</c:v>
                </c:pt>
                <c:pt idx="81">
                  <c:v>0.11334641885938085</c:v>
                </c:pt>
                <c:pt idx="82">
                  <c:v>0.11599039723757848</c:v>
                </c:pt>
                <c:pt idx="83">
                  <c:v>0.1218356475416994</c:v>
                </c:pt>
                <c:pt idx="84">
                  <c:v>0.12677935053373884</c:v>
                </c:pt>
                <c:pt idx="85">
                  <c:v>0.13192654585657612</c:v>
                </c:pt>
                <c:pt idx="86">
                  <c:v>0.1341036527739653</c:v>
                </c:pt>
                <c:pt idx="87">
                  <c:v>0.13934498289083949</c:v>
                </c:pt>
                <c:pt idx="88">
                  <c:v>0.13546593155589237</c:v>
                </c:pt>
                <c:pt idx="89">
                  <c:v>0.11200236570292801</c:v>
                </c:pt>
                <c:pt idx="90">
                  <c:v>0.10223737018968976</c:v>
                </c:pt>
                <c:pt idx="91">
                  <c:v>9.9920282527791782E-2</c:v>
                </c:pt>
                <c:pt idx="92">
                  <c:v>0.10829858050913881</c:v>
                </c:pt>
                <c:pt idx="93">
                  <c:v>0.11362698517701005</c:v>
                </c:pt>
                <c:pt idx="94">
                  <c:v>0.12136725016621541</c:v>
                </c:pt>
                <c:pt idx="95">
                  <c:v>0.12197332398650147</c:v>
                </c:pt>
                <c:pt idx="96">
                  <c:v>9.5595005239824532E-2</c:v>
                </c:pt>
                <c:pt idx="97">
                  <c:v>9.6831684981011468E-2</c:v>
                </c:pt>
                <c:pt idx="98">
                  <c:v>0.10868301714356803</c:v>
                </c:pt>
                <c:pt idx="99">
                  <c:v>0.10706078286771013</c:v>
                </c:pt>
                <c:pt idx="100">
                  <c:v>0.11555511531171744</c:v>
                </c:pt>
                <c:pt idx="101">
                  <c:v>0.11719005439101365</c:v>
                </c:pt>
                <c:pt idx="102">
                  <c:v>0.12317501638938316</c:v>
                </c:pt>
                <c:pt idx="103">
                  <c:v>0.12213397662343672</c:v>
                </c:pt>
                <c:pt idx="104">
                  <c:v>0.12218310596274416</c:v>
                </c:pt>
                <c:pt idx="105">
                  <c:v>0.11748097030320404</c:v>
                </c:pt>
                <c:pt idx="106">
                  <c:v>0.11994831057826066</c:v>
                </c:pt>
                <c:pt idx="107">
                  <c:v>0.12497497148719409</c:v>
                </c:pt>
                <c:pt idx="108">
                  <c:v>0.13452753290460914</c:v>
                </c:pt>
              </c:numCache>
            </c:numRef>
          </c:val>
          <c:smooth val="0"/>
          <c:extLst>
            <c:ext xmlns:c16="http://schemas.microsoft.com/office/drawing/2014/chart" uri="{C3380CC4-5D6E-409C-BE32-E72D297353CC}">
              <c16:uniqueId val="{00000001-0CC9-F442-8A35-55F028AB6E39}"/>
            </c:ext>
          </c:extLst>
        </c:ser>
        <c:dLbls>
          <c:showLegendKey val="0"/>
          <c:showVal val="0"/>
          <c:showCatName val="0"/>
          <c:showSerName val="0"/>
          <c:showPercent val="0"/>
          <c:showBubbleSize val="0"/>
        </c:dLbls>
        <c:marker val="1"/>
        <c:smooth val="0"/>
        <c:axId val="1807230872"/>
        <c:axId val="-2032613288"/>
      </c:lineChart>
      <c:catAx>
        <c:axId val="1807230872"/>
        <c:scaling>
          <c:orientation val="minMax"/>
        </c:scaling>
        <c:delete val="0"/>
        <c:axPos val="b"/>
        <c:numFmt formatCode="General" sourceLinked="1"/>
        <c:majorTickMark val="out"/>
        <c:minorTickMark val="none"/>
        <c:tickLblPos val="nextTo"/>
        <c:txPr>
          <a:bodyPr rot="0" vert="horz"/>
          <a:lstStyle/>
          <a:p>
            <a:pPr>
              <a:defRPr/>
            </a:pPr>
            <a:endParaRPr lang="en-US"/>
          </a:p>
        </c:txPr>
        <c:crossAx val="-2032613288"/>
        <c:crosses val="autoZero"/>
        <c:auto val="1"/>
        <c:lblAlgn val="ctr"/>
        <c:lblOffset val="100"/>
        <c:tickLblSkip val="10"/>
        <c:tickMarkSkip val="10"/>
        <c:noMultiLvlLbl val="0"/>
      </c:catAx>
      <c:valAx>
        <c:axId val="-2032613288"/>
        <c:scaling>
          <c:orientation val="minMax"/>
          <c:max val="0.14000000000000001"/>
          <c:min val="0"/>
        </c:scaling>
        <c:delete val="0"/>
        <c:axPos val="l"/>
        <c:numFmt formatCode="0%" sourceLinked="0"/>
        <c:majorTickMark val="none"/>
        <c:minorTickMark val="none"/>
        <c:tickLblPos val="nextTo"/>
        <c:crossAx val="1807230872"/>
        <c:crosses val="autoZero"/>
        <c:crossBetween val="midCat"/>
      </c:valAx>
    </c:plotArea>
    <c:plotVisOnly val="1"/>
    <c:dispBlanksAs val="gap"/>
    <c:showDLblsOverMax val="0"/>
  </c:chart>
  <c:spPr>
    <a:ln>
      <a:noFill/>
    </a:ln>
  </c:spPr>
  <c:txPr>
    <a:bodyPr/>
    <a:lstStyle/>
    <a:p>
      <a:pPr>
        <a:defRPr sz="1800">
          <a:latin typeface="Palatino"/>
          <a:cs typeface="Palatino"/>
        </a:defRPr>
      </a:pPr>
      <a:endParaRPr lang="en-U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chemeClr val="tx1"/>
                </a:solidFill>
                <a:latin typeface="Arial" panose="020B0604020202020204" pitchFamily="34" charset="0"/>
                <a:cs typeface="Arial" panose="020B0604020202020204" pitchFamily="34" charset="0"/>
              </a:rPr>
              <a:t>(a) Fraction of corporate tax paid by the top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632307674571421E-2"/>
          <c:y val="0.1029040006362841"/>
          <c:w val="0.8859203836709284"/>
          <c:h val="0.83844603515469662"/>
        </c:manualLayout>
      </c:layout>
      <c:lineChart>
        <c:grouping val="standard"/>
        <c:varyColors val="0"/>
        <c:ser>
          <c:idx val="0"/>
          <c:order val="0"/>
          <c:spPr>
            <a:ln w="28575" cap="rnd">
              <a:solidFill>
                <a:schemeClr val="accent1"/>
              </a:solidFill>
              <a:round/>
            </a:ln>
            <a:effectLst/>
          </c:spPr>
          <c:marker>
            <c:symbol val="circle"/>
            <c:size val="9"/>
            <c:spPr>
              <a:solidFill>
                <a:schemeClr val="accent1"/>
              </a:solidFill>
              <a:ln w="9525">
                <a:solidFill>
                  <a:schemeClr val="accent1"/>
                </a:solidFill>
              </a:ln>
              <a:effectLst/>
            </c:spPr>
          </c:marker>
          <c:cat>
            <c:numRef>
              <c:f>Data!$A$10:$A$115</c:f>
              <c:numCache>
                <c:formatCode>General</c:formatCode>
                <c:ptCount val="106"/>
                <c:pt idx="0">
                  <c:v>1916</c:v>
                </c:pt>
                <c:pt idx="1">
                  <c:v>1917</c:v>
                </c:pt>
                <c:pt idx="2">
                  <c:v>1918</c:v>
                </c:pt>
                <c:pt idx="3">
                  <c:v>1919</c:v>
                </c:pt>
                <c:pt idx="4">
                  <c:v>1920</c:v>
                </c:pt>
                <c:pt idx="5">
                  <c:v>1921</c:v>
                </c:pt>
                <c:pt idx="6">
                  <c:v>1922</c:v>
                </c:pt>
                <c:pt idx="7">
                  <c:v>1923</c:v>
                </c:pt>
                <c:pt idx="8">
                  <c:v>1924</c:v>
                </c:pt>
                <c:pt idx="9">
                  <c:v>1925</c:v>
                </c:pt>
                <c:pt idx="10">
                  <c:v>1926</c:v>
                </c:pt>
                <c:pt idx="11">
                  <c:v>1927</c:v>
                </c:pt>
                <c:pt idx="12">
                  <c:v>1928</c:v>
                </c:pt>
                <c:pt idx="13">
                  <c:v>1929</c:v>
                </c:pt>
                <c:pt idx="14">
                  <c:v>1930</c:v>
                </c:pt>
                <c:pt idx="15">
                  <c:v>1931</c:v>
                </c:pt>
                <c:pt idx="16">
                  <c:v>1932</c:v>
                </c:pt>
                <c:pt idx="17">
                  <c:v>1933</c:v>
                </c:pt>
                <c:pt idx="18">
                  <c:v>1934</c:v>
                </c:pt>
                <c:pt idx="19">
                  <c:v>1935</c:v>
                </c:pt>
                <c:pt idx="20">
                  <c:v>1936</c:v>
                </c:pt>
                <c:pt idx="21">
                  <c:v>1937</c:v>
                </c:pt>
                <c:pt idx="22">
                  <c:v>1938</c:v>
                </c:pt>
                <c:pt idx="23">
                  <c:v>1939</c:v>
                </c:pt>
                <c:pt idx="24">
                  <c:v>1940</c:v>
                </c:pt>
                <c:pt idx="25">
                  <c:v>1941</c:v>
                </c:pt>
                <c:pt idx="26">
                  <c:v>1942</c:v>
                </c:pt>
                <c:pt idx="27">
                  <c:v>1943</c:v>
                </c:pt>
                <c:pt idx="28">
                  <c:v>1944</c:v>
                </c:pt>
                <c:pt idx="29">
                  <c:v>1945</c:v>
                </c:pt>
                <c:pt idx="30">
                  <c:v>1946</c:v>
                </c:pt>
                <c:pt idx="31">
                  <c:v>1947</c:v>
                </c:pt>
                <c:pt idx="32">
                  <c:v>1948</c:v>
                </c:pt>
                <c:pt idx="33">
                  <c:v>1949</c:v>
                </c:pt>
                <c:pt idx="34">
                  <c:v>1950</c:v>
                </c:pt>
                <c:pt idx="35">
                  <c:v>1951</c:v>
                </c:pt>
                <c:pt idx="36">
                  <c:v>1952</c:v>
                </c:pt>
                <c:pt idx="37">
                  <c:v>1953</c:v>
                </c:pt>
                <c:pt idx="38">
                  <c:v>1954</c:v>
                </c:pt>
                <c:pt idx="39">
                  <c:v>1955</c:v>
                </c:pt>
                <c:pt idx="40">
                  <c:v>1956</c:v>
                </c:pt>
                <c:pt idx="41">
                  <c:v>1957</c:v>
                </c:pt>
                <c:pt idx="42">
                  <c:v>1958</c:v>
                </c:pt>
                <c:pt idx="43">
                  <c:v>1959</c:v>
                </c:pt>
                <c:pt idx="44">
                  <c:v>1960</c:v>
                </c:pt>
                <c:pt idx="45">
                  <c:v>1961</c:v>
                </c:pt>
                <c:pt idx="46">
                  <c:v>1962</c:v>
                </c:pt>
                <c:pt idx="47">
                  <c:v>1963</c:v>
                </c:pt>
                <c:pt idx="48">
                  <c:v>1964</c:v>
                </c:pt>
                <c:pt idx="49">
                  <c:v>1965</c:v>
                </c:pt>
                <c:pt idx="50">
                  <c:v>1966</c:v>
                </c:pt>
                <c:pt idx="51">
                  <c:v>1967</c:v>
                </c:pt>
                <c:pt idx="52">
                  <c:v>1968</c:v>
                </c:pt>
                <c:pt idx="53">
                  <c:v>1969</c:v>
                </c:pt>
                <c:pt idx="54">
                  <c:v>1970</c:v>
                </c:pt>
                <c:pt idx="55">
                  <c:v>1971</c:v>
                </c:pt>
                <c:pt idx="56">
                  <c:v>1972</c:v>
                </c:pt>
                <c:pt idx="57">
                  <c:v>1973</c:v>
                </c:pt>
                <c:pt idx="58">
                  <c:v>1974</c:v>
                </c:pt>
                <c:pt idx="59">
                  <c:v>1975</c:v>
                </c:pt>
                <c:pt idx="60">
                  <c:v>1976</c:v>
                </c:pt>
                <c:pt idx="61">
                  <c:v>1977</c:v>
                </c:pt>
                <c:pt idx="62">
                  <c:v>1978</c:v>
                </c:pt>
                <c:pt idx="63">
                  <c:v>1979</c:v>
                </c:pt>
                <c:pt idx="64">
                  <c:v>1980</c:v>
                </c:pt>
                <c:pt idx="65">
                  <c:v>1981</c:v>
                </c:pt>
                <c:pt idx="66">
                  <c:v>1982</c:v>
                </c:pt>
                <c:pt idx="67">
                  <c:v>1983</c:v>
                </c:pt>
                <c:pt idx="68">
                  <c:v>1984</c:v>
                </c:pt>
                <c:pt idx="69">
                  <c:v>1985</c:v>
                </c:pt>
                <c:pt idx="70">
                  <c:v>1986</c:v>
                </c:pt>
                <c:pt idx="71">
                  <c:v>1987</c:v>
                </c:pt>
                <c:pt idx="72">
                  <c:v>1988</c:v>
                </c:pt>
                <c:pt idx="73">
                  <c:v>1989</c:v>
                </c:pt>
                <c:pt idx="74">
                  <c:v>1990</c:v>
                </c:pt>
                <c:pt idx="75">
                  <c:v>1991</c:v>
                </c:pt>
                <c:pt idx="76">
                  <c:v>1992</c:v>
                </c:pt>
                <c:pt idx="77">
                  <c:v>1993</c:v>
                </c:pt>
                <c:pt idx="78">
                  <c:v>1994</c:v>
                </c:pt>
                <c:pt idx="79">
                  <c:v>1995</c:v>
                </c:pt>
                <c:pt idx="80">
                  <c:v>1996</c:v>
                </c:pt>
                <c:pt idx="81">
                  <c:v>1997</c:v>
                </c:pt>
                <c:pt idx="82">
                  <c:v>1998</c:v>
                </c:pt>
                <c:pt idx="83">
                  <c:v>1999</c:v>
                </c:pt>
                <c:pt idx="84">
                  <c:v>2000</c:v>
                </c:pt>
                <c:pt idx="85">
                  <c:v>2001</c:v>
                </c:pt>
                <c:pt idx="86">
                  <c:v>2002</c:v>
                </c:pt>
                <c:pt idx="87">
                  <c:v>2003</c:v>
                </c:pt>
                <c:pt idx="88">
                  <c:v>2004</c:v>
                </c:pt>
                <c:pt idx="89">
                  <c:v>2005</c:v>
                </c:pt>
                <c:pt idx="90">
                  <c:v>2006</c:v>
                </c:pt>
                <c:pt idx="91">
                  <c:v>2007</c:v>
                </c:pt>
                <c:pt idx="92">
                  <c:v>2008</c:v>
                </c:pt>
                <c:pt idx="93">
                  <c:v>2009</c:v>
                </c:pt>
                <c:pt idx="94">
                  <c:v>2010</c:v>
                </c:pt>
                <c:pt idx="95">
                  <c:v>2011</c:v>
                </c:pt>
                <c:pt idx="96">
                  <c:v>2012</c:v>
                </c:pt>
                <c:pt idx="97">
                  <c:v>2013</c:v>
                </c:pt>
                <c:pt idx="98">
                  <c:v>2014</c:v>
                </c:pt>
                <c:pt idx="99">
                  <c:v>2015</c:v>
                </c:pt>
                <c:pt idx="100">
                  <c:v>2016</c:v>
                </c:pt>
                <c:pt idx="101">
                  <c:v>2017</c:v>
                </c:pt>
                <c:pt idx="102">
                  <c:v>2018</c:v>
                </c:pt>
                <c:pt idx="103">
                  <c:v>2019</c:v>
                </c:pt>
                <c:pt idx="104">
                  <c:v>2020</c:v>
                </c:pt>
                <c:pt idx="105">
                  <c:v>2021</c:v>
                </c:pt>
              </c:numCache>
            </c:numRef>
          </c:cat>
          <c:val>
            <c:numRef>
              <c:f>Data!$D$10:$D$115</c:f>
              <c:numCache>
                <c:formatCode>0.0%</c:formatCode>
                <c:ptCount val="106"/>
                <c:pt idx="0">
                  <c:v>0.76712470094713925</c:v>
                </c:pt>
                <c:pt idx="1">
                  <c:v>0.85678562802735991</c:v>
                </c:pt>
                <c:pt idx="2">
                  <c:v>0.71884424343598807</c:v>
                </c:pt>
                <c:pt idx="3">
                  <c:v>0.70734945476590694</c:v>
                </c:pt>
                <c:pt idx="4">
                  <c:v>0.65800191684615028</c:v>
                </c:pt>
                <c:pt idx="5">
                  <c:v>0.71883993934644475</c:v>
                </c:pt>
                <c:pt idx="6">
                  <c:v>0.71546975389011369</c:v>
                </c:pt>
                <c:pt idx="7">
                  <c:v>0.67678507999312965</c:v>
                </c:pt>
                <c:pt idx="8">
                  <c:v>0.69105739676216527</c:v>
                </c:pt>
                <c:pt idx="9">
                  <c:v>0.67869896500176019</c:v>
                </c:pt>
                <c:pt idx="10">
                  <c:v>0.68689910505868212</c:v>
                </c:pt>
                <c:pt idx="11">
                  <c:v>0.68454214781967226</c:v>
                </c:pt>
                <c:pt idx="12">
                  <c:v>0.68155543136361352</c:v>
                </c:pt>
                <c:pt idx="13">
                  <c:v>0.67945448399136965</c:v>
                </c:pt>
                <c:pt idx="14">
                  <c:v>0.64952487315473961</c:v>
                </c:pt>
                <c:pt idx="15">
                  <c:v>0.59618672664376382</c:v>
                </c:pt>
                <c:pt idx="16">
                  <c:v>0.58706788208122496</c:v>
                </c:pt>
                <c:pt idx="17">
                  <c:v>0.62471164613173746</c:v>
                </c:pt>
                <c:pt idx="18">
                  <c:v>0.69226605695259735</c:v>
                </c:pt>
                <c:pt idx="19">
                  <c:v>0.68903808853640192</c:v>
                </c:pt>
                <c:pt idx="20">
                  <c:v>0.72113994958251604</c:v>
                </c:pt>
                <c:pt idx="21">
                  <c:v>0.7575276935528894</c:v>
                </c:pt>
                <c:pt idx="22">
                  <c:v>0.69285665324199652</c:v>
                </c:pt>
                <c:pt idx="23">
                  <c:v>0.69833057076838434</c:v>
                </c:pt>
                <c:pt idx="24">
                  <c:v>0.70599131466784282</c:v>
                </c:pt>
                <c:pt idx="25">
                  <c:v>0.6669987565836194</c:v>
                </c:pt>
                <c:pt idx="26">
                  <c:v>0.67350697296416251</c:v>
                </c:pt>
                <c:pt idx="27">
                  <c:v>0.62907894166414779</c:v>
                </c:pt>
                <c:pt idx="28">
                  <c:v>0.56051794917867004</c:v>
                </c:pt>
                <c:pt idx="29">
                  <c:v>0.51417620962790966</c:v>
                </c:pt>
                <c:pt idx="30">
                  <c:v>0.49750122780102285</c:v>
                </c:pt>
                <c:pt idx="31">
                  <c:v>0.54241784926054026</c:v>
                </c:pt>
                <c:pt idx="32">
                  <c:v>0.57100895225903481</c:v>
                </c:pt>
                <c:pt idx="33">
                  <c:v>0.58563117480319082</c:v>
                </c:pt>
                <c:pt idx="34">
                  <c:v>0.57878036677033207</c:v>
                </c:pt>
                <c:pt idx="35">
                  <c:v>0.57198763190697</c:v>
                </c:pt>
                <c:pt idx="36">
                  <c:v>0.57012928324483259</c:v>
                </c:pt>
                <c:pt idx="37">
                  <c:v>0.56097019775866297</c:v>
                </c:pt>
                <c:pt idx="38">
                  <c:v>0.54173583630316913</c:v>
                </c:pt>
                <c:pt idx="39">
                  <c:v>0.54963812000167034</c:v>
                </c:pt>
                <c:pt idx="40">
                  <c:v>0.5397251022243359</c:v>
                </c:pt>
                <c:pt idx="41">
                  <c:v>0.53502396603949065</c:v>
                </c:pt>
                <c:pt idx="42">
                  <c:v>0.51359855699972223</c:v>
                </c:pt>
                <c:pt idx="43">
                  <c:v>0.50978189961203357</c:v>
                </c:pt>
                <c:pt idx="44">
                  <c:v>0.50835148187898138</c:v>
                </c:pt>
                <c:pt idx="45">
                  <c:v>0.50476090384890793</c:v>
                </c:pt>
                <c:pt idx="46">
                  <c:v>0.49430000305175781</c:v>
                </c:pt>
                <c:pt idx="47">
                  <c:v>0.49184997558593752</c:v>
                </c:pt>
                <c:pt idx="48">
                  <c:v>0.48939998626708986</c:v>
                </c:pt>
                <c:pt idx="49">
                  <c:v>0.48610000610351561</c:v>
                </c:pt>
                <c:pt idx="50">
                  <c:v>0.48279998779296873</c:v>
                </c:pt>
                <c:pt idx="51">
                  <c:v>0.46930000305175779</c:v>
                </c:pt>
                <c:pt idx="52">
                  <c:v>0.47619998931884766</c:v>
                </c:pt>
                <c:pt idx="53">
                  <c:v>0.45819999694824221</c:v>
                </c:pt>
                <c:pt idx="54">
                  <c:v>0.41630001068115235</c:v>
                </c:pt>
                <c:pt idx="55">
                  <c:v>0.4165999984741211</c:v>
                </c:pt>
                <c:pt idx="56">
                  <c:v>0.40880001068115235</c:v>
                </c:pt>
                <c:pt idx="57">
                  <c:v>0.38630001068115233</c:v>
                </c:pt>
                <c:pt idx="58">
                  <c:v>0.35200000762939454</c:v>
                </c:pt>
                <c:pt idx="59">
                  <c:v>0.33549999237060546</c:v>
                </c:pt>
                <c:pt idx="60">
                  <c:v>0.32220001220703126</c:v>
                </c:pt>
                <c:pt idx="61">
                  <c:v>0.3227000045776367</c:v>
                </c:pt>
                <c:pt idx="62">
                  <c:v>0.30010000228881833</c:v>
                </c:pt>
                <c:pt idx="63">
                  <c:v>0.32900001525878908</c:v>
                </c:pt>
                <c:pt idx="64">
                  <c:v>0.32810001373291015</c:v>
                </c:pt>
                <c:pt idx="65">
                  <c:v>0.32419998168945313</c:v>
                </c:pt>
                <c:pt idx="66">
                  <c:v>0.34830001831054686</c:v>
                </c:pt>
                <c:pt idx="67">
                  <c:v>0.33549999237060546</c:v>
                </c:pt>
                <c:pt idx="68">
                  <c:v>0.32310001373291014</c:v>
                </c:pt>
                <c:pt idx="69">
                  <c:v>0.31280000686645509</c:v>
                </c:pt>
                <c:pt idx="70">
                  <c:v>0.2996999931335449</c:v>
                </c:pt>
                <c:pt idx="71">
                  <c:v>0.29469999313354495</c:v>
                </c:pt>
                <c:pt idx="72">
                  <c:v>0.32119998931884763</c:v>
                </c:pt>
                <c:pt idx="73">
                  <c:v>0.33229999542236327</c:v>
                </c:pt>
                <c:pt idx="74">
                  <c:v>0.31989999771118166</c:v>
                </c:pt>
                <c:pt idx="75">
                  <c:v>0.29889999389648436</c:v>
                </c:pt>
                <c:pt idx="76">
                  <c:v>0.31129999160766603</c:v>
                </c:pt>
                <c:pt idx="77">
                  <c:v>0.30340000152587893</c:v>
                </c:pt>
                <c:pt idx="78">
                  <c:v>0.2968000030517578</c:v>
                </c:pt>
                <c:pt idx="79">
                  <c:v>0.29569999694824217</c:v>
                </c:pt>
                <c:pt idx="80">
                  <c:v>0.30360000610351562</c:v>
                </c:pt>
                <c:pt idx="81">
                  <c:v>0.30819999694824218</c:v>
                </c:pt>
                <c:pt idx="82">
                  <c:v>0.31600000381469728</c:v>
                </c:pt>
                <c:pt idx="83">
                  <c:v>0.31520000457763669</c:v>
                </c:pt>
                <c:pt idx="84">
                  <c:v>0.32500000000000001</c:v>
                </c:pt>
                <c:pt idx="85">
                  <c:v>0.3096999931335449</c:v>
                </c:pt>
                <c:pt idx="86">
                  <c:v>0.28690000534057619</c:v>
                </c:pt>
                <c:pt idx="87">
                  <c:v>0.29780000686645508</c:v>
                </c:pt>
                <c:pt idx="88">
                  <c:v>0.29690000534057615</c:v>
                </c:pt>
                <c:pt idx="89">
                  <c:v>0.30030000686645508</c:v>
                </c:pt>
                <c:pt idx="90">
                  <c:v>0.31540000915527344</c:v>
                </c:pt>
                <c:pt idx="91">
                  <c:v>0.31440000534057616</c:v>
                </c:pt>
                <c:pt idx="92">
                  <c:v>0.32159999847412107</c:v>
                </c:pt>
                <c:pt idx="93">
                  <c:v>0.29770000457763673</c:v>
                </c:pt>
                <c:pt idx="94">
                  <c:v>0.31590000152587888</c:v>
                </c:pt>
                <c:pt idx="95">
                  <c:v>0.31879999160766603</c:v>
                </c:pt>
                <c:pt idx="96">
                  <c:v>0.34</c:v>
                </c:pt>
                <c:pt idx="97">
                  <c:v>0.31610000610351563</c:v>
                </c:pt>
                <c:pt idx="98">
                  <c:v>0.32939998626708983</c:v>
                </c:pt>
                <c:pt idx="99">
                  <c:v>0.32959999084472658</c:v>
                </c:pt>
                <c:pt idx="100">
                  <c:v>0.32680000305175783</c:v>
                </c:pt>
                <c:pt idx="101">
                  <c:v>0.32889999389648439</c:v>
                </c:pt>
                <c:pt idx="102">
                  <c:v>0.33549999237060546</c:v>
                </c:pt>
                <c:pt idx="103">
                  <c:v>0.33790000915527346</c:v>
                </c:pt>
                <c:pt idx="104">
                  <c:v>0.34220001220703122</c:v>
                </c:pt>
                <c:pt idx="105">
                  <c:v>0.36759998321533205</c:v>
                </c:pt>
              </c:numCache>
            </c:numRef>
          </c:val>
          <c:smooth val="0"/>
          <c:extLst>
            <c:ext xmlns:c16="http://schemas.microsoft.com/office/drawing/2014/chart" uri="{C3380CC4-5D6E-409C-BE32-E72D297353CC}">
              <c16:uniqueId val="{00000000-D3F3-6B43-971C-1FF9D7B60C9F}"/>
            </c:ext>
          </c:extLst>
        </c:ser>
        <c:ser>
          <c:idx val="1"/>
          <c:order val="1"/>
          <c:spPr>
            <a:ln w="28575" cap="rnd">
              <a:solidFill>
                <a:srgbClr val="FF0000"/>
              </a:solidFill>
              <a:round/>
            </a:ln>
            <a:effectLst/>
          </c:spPr>
          <c:marker>
            <c:symbol val="circle"/>
            <c:size val="9"/>
            <c:spPr>
              <a:solidFill>
                <a:srgbClr val="FF0000"/>
              </a:solidFill>
              <a:ln w="9525">
                <a:solidFill>
                  <a:srgbClr val="FF0000"/>
                </a:solidFill>
              </a:ln>
              <a:effectLst/>
            </c:spPr>
          </c:marker>
          <c:cat>
            <c:numRef>
              <c:f>Data!$A$10:$A$115</c:f>
              <c:numCache>
                <c:formatCode>General</c:formatCode>
                <c:ptCount val="106"/>
                <c:pt idx="0">
                  <c:v>1916</c:v>
                </c:pt>
                <c:pt idx="1">
                  <c:v>1917</c:v>
                </c:pt>
                <c:pt idx="2">
                  <c:v>1918</c:v>
                </c:pt>
                <c:pt idx="3">
                  <c:v>1919</c:v>
                </c:pt>
                <c:pt idx="4">
                  <c:v>1920</c:v>
                </c:pt>
                <c:pt idx="5">
                  <c:v>1921</c:v>
                </c:pt>
                <c:pt idx="6">
                  <c:v>1922</c:v>
                </c:pt>
                <c:pt idx="7">
                  <c:v>1923</c:v>
                </c:pt>
                <c:pt idx="8">
                  <c:v>1924</c:v>
                </c:pt>
                <c:pt idx="9">
                  <c:v>1925</c:v>
                </c:pt>
                <c:pt idx="10">
                  <c:v>1926</c:v>
                </c:pt>
                <c:pt idx="11">
                  <c:v>1927</c:v>
                </c:pt>
                <c:pt idx="12">
                  <c:v>1928</c:v>
                </c:pt>
                <c:pt idx="13">
                  <c:v>1929</c:v>
                </c:pt>
                <c:pt idx="14">
                  <c:v>1930</c:v>
                </c:pt>
                <c:pt idx="15">
                  <c:v>1931</c:v>
                </c:pt>
                <c:pt idx="16">
                  <c:v>1932</c:v>
                </c:pt>
                <c:pt idx="17">
                  <c:v>1933</c:v>
                </c:pt>
                <c:pt idx="18">
                  <c:v>1934</c:v>
                </c:pt>
                <c:pt idx="19">
                  <c:v>1935</c:v>
                </c:pt>
                <c:pt idx="20">
                  <c:v>1936</c:v>
                </c:pt>
                <c:pt idx="21">
                  <c:v>1937</c:v>
                </c:pt>
                <c:pt idx="22">
                  <c:v>1938</c:v>
                </c:pt>
                <c:pt idx="23">
                  <c:v>1939</c:v>
                </c:pt>
                <c:pt idx="24">
                  <c:v>1940</c:v>
                </c:pt>
                <c:pt idx="25">
                  <c:v>1941</c:v>
                </c:pt>
                <c:pt idx="26">
                  <c:v>1942</c:v>
                </c:pt>
                <c:pt idx="27">
                  <c:v>1943</c:v>
                </c:pt>
                <c:pt idx="28">
                  <c:v>1944</c:v>
                </c:pt>
                <c:pt idx="29">
                  <c:v>1945</c:v>
                </c:pt>
                <c:pt idx="30">
                  <c:v>1946</c:v>
                </c:pt>
                <c:pt idx="31">
                  <c:v>1947</c:v>
                </c:pt>
                <c:pt idx="32">
                  <c:v>1948</c:v>
                </c:pt>
                <c:pt idx="33">
                  <c:v>1949</c:v>
                </c:pt>
                <c:pt idx="34">
                  <c:v>1950</c:v>
                </c:pt>
                <c:pt idx="35">
                  <c:v>1951</c:v>
                </c:pt>
                <c:pt idx="36">
                  <c:v>1952</c:v>
                </c:pt>
                <c:pt idx="37">
                  <c:v>1953</c:v>
                </c:pt>
                <c:pt idx="38">
                  <c:v>1954</c:v>
                </c:pt>
                <c:pt idx="39">
                  <c:v>1955</c:v>
                </c:pt>
                <c:pt idx="40">
                  <c:v>1956</c:v>
                </c:pt>
                <c:pt idx="41">
                  <c:v>1957</c:v>
                </c:pt>
                <c:pt idx="42">
                  <c:v>1958</c:v>
                </c:pt>
                <c:pt idx="43">
                  <c:v>1959</c:v>
                </c:pt>
                <c:pt idx="44">
                  <c:v>1960</c:v>
                </c:pt>
                <c:pt idx="45">
                  <c:v>1961</c:v>
                </c:pt>
                <c:pt idx="46">
                  <c:v>1962</c:v>
                </c:pt>
                <c:pt idx="47">
                  <c:v>1963</c:v>
                </c:pt>
                <c:pt idx="48">
                  <c:v>1964</c:v>
                </c:pt>
                <c:pt idx="49">
                  <c:v>1965</c:v>
                </c:pt>
                <c:pt idx="50">
                  <c:v>1966</c:v>
                </c:pt>
                <c:pt idx="51">
                  <c:v>1967</c:v>
                </c:pt>
                <c:pt idx="52">
                  <c:v>1968</c:v>
                </c:pt>
                <c:pt idx="53">
                  <c:v>1969</c:v>
                </c:pt>
                <c:pt idx="54">
                  <c:v>1970</c:v>
                </c:pt>
                <c:pt idx="55">
                  <c:v>1971</c:v>
                </c:pt>
                <c:pt idx="56">
                  <c:v>1972</c:v>
                </c:pt>
                <c:pt idx="57">
                  <c:v>1973</c:v>
                </c:pt>
                <c:pt idx="58">
                  <c:v>1974</c:v>
                </c:pt>
                <c:pt idx="59">
                  <c:v>1975</c:v>
                </c:pt>
                <c:pt idx="60">
                  <c:v>1976</c:v>
                </c:pt>
                <c:pt idx="61">
                  <c:v>1977</c:v>
                </c:pt>
                <c:pt idx="62">
                  <c:v>1978</c:v>
                </c:pt>
                <c:pt idx="63">
                  <c:v>1979</c:v>
                </c:pt>
                <c:pt idx="64">
                  <c:v>1980</c:v>
                </c:pt>
                <c:pt idx="65">
                  <c:v>1981</c:v>
                </c:pt>
                <c:pt idx="66">
                  <c:v>1982</c:v>
                </c:pt>
                <c:pt idx="67">
                  <c:v>1983</c:v>
                </c:pt>
                <c:pt idx="68">
                  <c:v>1984</c:v>
                </c:pt>
                <c:pt idx="69">
                  <c:v>1985</c:v>
                </c:pt>
                <c:pt idx="70">
                  <c:v>1986</c:v>
                </c:pt>
                <c:pt idx="71">
                  <c:v>1987</c:v>
                </c:pt>
                <c:pt idx="72">
                  <c:v>1988</c:v>
                </c:pt>
                <c:pt idx="73">
                  <c:v>1989</c:v>
                </c:pt>
                <c:pt idx="74">
                  <c:v>1990</c:v>
                </c:pt>
                <c:pt idx="75">
                  <c:v>1991</c:v>
                </c:pt>
                <c:pt idx="76">
                  <c:v>1992</c:v>
                </c:pt>
                <c:pt idx="77">
                  <c:v>1993</c:v>
                </c:pt>
                <c:pt idx="78">
                  <c:v>1994</c:v>
                </c:pt>
                <c:pt idx="79">
                  <c:v>1995</c:v>
                </c:pt>
                <c:pt idx="80">
                  <c:v>1996</c:v>
                </c:pt>
                <c:pt idx="81">
                  <c:v>1997</c:v>
                </c:pt>
                <c:pt idx="82">
                  <c:v>1998</c:v>
                </c:pt>
                <c:pt idx="83">
                  <c:v>1999</c:v>
                </c:pt>
                <c:pt idx="84">
                  <c:v>2000</c:v>
                </c:pt>
                <c:pt idx="85">
                  <c:v>2001</c:v>
                </c:pt>
                <c:pt idx="86">
                  <c:v>2002</c:v>
                </c:pt>
                <c:pt idx="87">
                  <c:v>2003</c:v>
                </c:pt>
                <c:pt idx="88">
                  <c:v>2004</c:v>
                </c:pt>
                <c:pt idx="89">
                  <c:v>2005</c:v>
                </c:pt>
                <c:pt idx="90">
                  <c:v>2006</c:v>
                </c:pt>
                <c:pt idx="91">
                  <c:v>2007</c:v>
                </c:pt>
                <c:pt idx="92">
                  <c:v>2008</c:v>
                </c:pt>
                <c:pt idx="93">
                  <c:v>2009</c:v>
                </c:pt>
                <c:pt idx="94">
                  <c:v>2010</c:v>
                </c:pt>
                <c:pt idx="95">
                  <c:v>2011</c:v>
                </c:pt>
                <c:pt idx="96">
                  <c:v>2012</c:v>
                </c:pt>
                <c:pt idx="97">
                  <c:v>2013</c:v>
                </c:pt>
                <c:pt idx="98">
                  <c:v>2014</c:v>
                </c:pt>
                <c:pt idx="99">
                  <c:v>2015</c:v>
                </c:pt>
                <c:pt idx="100">
                  <c:v>2016</c:v>
                </c:pt>
                <c:pt idx="101">
                  <c:v>2017</c:v>
                </c:pt>
                <c:pt idx="102">
                  <c:v>2018</c:v>
                </c:pt>
                <c:pt idx="103">
                  <c:v>2019</c:v>
                </c:pt>
                <c:pt idx="104">
                  <c:v>2020</c:v>
                </c:pt>
                <c:pt idx="105">
                  <c:v>2021</c:v>
                </c:pt>
              </c:numCache>
            </c:numRef>
          </c:cat>
          <c:val>
            <c:numRef>
              <c:f>Data!$I$10:$I$115</c:f>
              <c:numCache>
                <c:formatCode>0.0%</c:formatCode>
                <c:ptCount val="106"/>
                <c:pt idx="0">
                  <c:v>0.40142079560934824</c:v>
                </c:pt>
                <c:pt idx="1">
                  <c:v>0.46436171857791925</c:v>
                </c:pt>
                <c:pt idx="2">
                  <c:v>0.42124834351927842</c:v>
                </c:pt>
                <c:pt idx="3">
                  <c:v>0.43722042816745066</c:v>
                </c:pt>
                <c:pt idx="4">
                  <c:v>0.40309049443730272</c:v>
                </c:pt>
                <c:pt idx="5">
                  <c:v>0.38303531897588777</c:v>
                </c:pt>
                <c:pt idx="6">
                  <c:v>0.38581468115698758</c:v>
                </c:pt>
                <c:pt idx="7">
                  <c:v>0.37413670751746159</c:v>
                </c:pt>
                <c:pt idx="8">
                  <c:v>0.37150038138140162</c:v>
                </c:pt>
                <c:pt idx="9">
                  <c:v>0.40005504246334816</c:v>
                </c:pt>
                <c:pt idx="10">
                  <c:v>0.42902357123741625</c:v>
                </c:pt>
                <c:pt idx="11">
                  <c:v>0.42616628034766824</c:v>
                </c:pt>
                <c:pt idx="12">
                  <c:v>0.43619089403143618</c:v>
                </c:pt>
                <c:pt idx="13">
                  <c:v>0.44345667110678672</c:v>
                </c:pt>
                <c:pt idx="14">
                  <c:v>0.40763446261024577</c:v>
                </c:pt>
                <c:pt idx="15">
                  <c:v>0.35711508184364471</c:v>
                </c:pt>
                <c:pt idx="16">
                  <c:v>0.34503552731482018</c:v>
                </c:pt>
                <c:pt idx="17">
                  <c:v>0.38228616206542526</c:v>
                </c:pt>
                <c:pt idx="18">
                  <c:v>0.44074388646792118</c:v>
                </c:pt>
                <c:pt idx="19">
                  <c:v>0.44479053015742542</c:v>
                </c:pt>
                <c:pt idx="20">
                  <c:v>0.46972132632770691</c:v>
                </c:pt>
                <c:pt idx="21">
                  <c:v>0.50653737686874856</c:v>
                </c:pt>
                <c:pt idx="22">
                  <c:v>0.44694746798366458</c:v>
                </c:pt>
                <c:pt idx="23">
                  <c:v>0.46160573854753068</c:v>
                </c:pt>
                <c:pt idx="24">
                  <c:v>0.46439689931164452</c:v>
                </c:pt>
                <c:pt idx="25">
                  <c:v>0.44730735303688812</c:v>
                </c:pt>
                <c:pt idx="26">
                  <c:v>0.4561809268951515</c:v>
                </c:pt>
                <c:pt idx="27">
                  <c:v>0.43629615058273674</c:v>
                </c:pt>
                <c:pt idx="28">
                  <c:v>0.39762196728831223</c:v>
                </c:pt>
                <c:pt idx="29">
                  <c:v>0.36847274345152087</c:v>
                </c:pt>
                <c:pt idx="30">
                  <c:v>0.35872691035993703</c:v>
                </c:pt>
                <c:pt idx="31">
                  <c:v>0.38963666867207558</c:v>
                </c:pt>
                <c:pt idx="32">
                  <c:v>0.41033832360038597</c:v>
                </c:pt>
                <c:pt idx="33">
                  <c:v>0.41024764872550651</c:v>
                </c:pt>
                <c:pt idx="34">
                  <c:v>0.41372512356363506</c:v>
                </c:pt>
                <c:pt idx="35">
                  <c:v>0.40540092208837858</c:v>
                </c:pt>
                <c:pt idx="36">
                  <c:v>0.39537815216667205</c:v>
                </c:pt>
                <c:pt idx="37">
                  <c:v>0.37966137891477975</c:v>
                </c:pt>
                <c:pt idx="38">
                  <c:v>0.3657701701304707</c:v>
                </c:pt>
                <c:pt idx="39">
                  <c:v>0.37140142251373615</c:v>
                </c:pt>
                <c:pt idx="40">
                  <c:v>0.36748205285454716</c:v>
                </c:pt>
                <c:pt idx="41">
                  <c:v>0.36060050999781162</c:v>
                </c:pt>
                <c:pt idx="42">
                  <c:v>0.33814843555846752</c:v>
                </c:pt>
                <c:pt idx="43">
                  <c:v>0.33929955326175182</c:v>
                </c:pt>
                <c:pt idx="44">
                  <c:v>0.3372946299089713</c:v>
                </c:pt>
                <c:pt idx="45">
                  <c:v>0.32812099149479668</c:v>
                </c:pt>
                <c:pt idx="46">
                  <c:v>0.33209999084472658</c:v>
                </c:pt>
                <c:pt idx="47">
                  <c:v>0.32400001525878908</c:v>
                </c:pt>
                <c:pt idx="48">
                  <c:v>0.31590000152587888</c:v>
                </c:pt>
                <c:pt idx="49">
                  <c:v>0.3129999923706055</c:v>
                </c:pt>
                <c:pt idx="50">
                  <c:v>0.31010000228881834</c:v>
                </c:pt>
                <c:pt idx="51">
                  <c:v>0.30520000457763674</c:v>
                </c:pt>
                <c:pt idx="52">
                  <c:v>0.31120000839233397</c:v>
                </c:pt>
                <c:pt idx="53">
                  <c:v>0.30610000610351562</c:v>
                </c:pt>
                <c:pt idx="54">
                  <c:v>0.28510000228881838</c:v>
                </c:pt>
                <c:pt idx="55">
                  <c:v>0.28350000381469725</c:v>
                </c:pt>
                <c:pt idx="56">
                  <c:v>0.2763999938964844</c:v>
                </c:pt>
                <c:pt idx="57">
                  <c:v>0.26090000152587889</c:v>
                </c:pt>
                <c:pt idx="58">
                  <c:v>0.25610000610351563</c:v>
                </c:pt>
                <c:pt idx="59">
                  <c:v>0.24850000381469728</c:v>
                </c:pt>
                <c:pt idx="60">
                  <c:v>0.23559999465942383</c:v>
                </c:pt>
                <c:pt idx="61">
                  <c:v>0.23770000457763671</c:v>
                </c:pt>
                <c:pt idx="62">
                  <c:v>0.22979999542236329</c:v>
                </c:pt>
                <c:pt idx="63">
                  <c:v>0.25840000152587889</c:v>
                </c:pt>
                <c:pt idx="64">
                  <c:v>0.2475</c:v>
                </c:pt>
                <c:pt idx="65">
                  <c:v>0.24510000228881837</c:v>
                </c:pt>
                <c:pt idx="66">
                  <c:v>0.25690000534057617</c:v>
                </c:pt>
                <c:pt idx="67">
                  <c:v>0.24629999160766602</c:v>
                </c:pt>
                <c:pt idx="68">
                  <c:v>0.25569999694824219</c:v>
                </c:pt>
                <c:pt idx="69">
                  <c:v>0.26379999160766604</c:v>
                </c:pt>
                <c:pt idx="70">
                  <c:v>0.26600000381469724</c:v>
                </c:pt>
                <c:pt idx="71">
                  <c:v>0.25809999465942385</c:v>
                </c:pt>
                <c:pt idx="72">
                  <c:v>0.30350000381469727</c:v>
                </c:pt>
                <c:pt idx="73">
                  <c:v>0.28979999542236329</c:v>
                </c:pt>
                <c:pt idx="74">
                  <c:v>0.29180000305175779</c:v>
                </c:pt>
                <c:pt idx="75">
                  <c:v>0.28159999847412109</c:v>
                </c:pt>
                <c:pt idx="76">
                  <c:v>0.30540000915527343</c:v>
                </c:pt>
                <c:pt idx="77">
                  <c:v>0.31309999465942384</c:v>
                </c:pt>
                <c:pt idx="78">
                  <c:v>0.32529998779296876</c:v>
                </c:pt>
                <c:pt idx="79">
                  <c:v>0.32419998168945313</c:v>
                </c:pt>
                <c:pt idx="80">
                  <c:v>0.3306999969482422</c:v>
                </c:pt>
                <c:pt idx="81">
                  <c:v>0.3252000045776367</c:v>
                </c:pt>
                <c:pt idx="82">
                  <c:v>0.3384000015258789</c:v>
                </c:pt>
                <c:pt idx="83">
                  <c:v>0.33909999847412109</c:v>
                </c:pt>
                <c:pt idx="84">
                  <c:v>0.34749999999999998</c:v>
                </c:pt>
                <c:pt idx="85">
                  <c:v>0.35020000457763673</c:v>
                </c:pt>
                <c:pt idx="86">
                  <c:v>0.35069999694824217</c:v>
                </c:pt>
                <c:pt idx="87">
                  <c:v>0.37330001831054688</c:v>
                </c:pt>
                <c:pt idx="88">
                  <c:v>0.38639999389648438</c:v>
                </c:pt>
                <c:pt idx="89">
                  <c:v>0.39860000610351565</c:v>
                </c:pt>
                <c:pt idx="90">
                  <c:v>0.40189998626708984</c:v>
                </c:pt>
                <c:pt idx="91">
                  <c:v>0.40270000457763672</c:v>
                </c:pt>
                <c:pt idx="92">
                  <c:v>0.41729999542236329</c:v>
                </c:pt>
                <c:pt idx="93">
                  <c:v>0.4090999984741211</c:v>
                </c:pt>
                <c:pt idx="94">
                  <c:v>0.44549999237060545</c:v>
                </c:pt>
                <c:pt idx="95">
                  <c:v>0.43900001525878907</c:v>
                </c:pt>
                <c:pt idx="96">
                  <c:v>0.46529998779296877</c:v>
                </c:pt>
                <c:pt idx="97">
                  <c:v>0.41049999237060547</c:v>
                </c:pt>
                <c:pt idx="98">
                  <c:v>0.42509998321533204</c:v>
                </c:pt>
                <c:pt idx="99">
                  <c:v>0.42590000152587892</c:v>
                </c:pt>
                <c:pt idx="100">
                  <c:v>0.42389999389648436</c:v>
                </c:pt>
                <c:pt idx="101">
                  <c:v>0.41490001678466798</c:v>
                </c:pt>
                <c:pt idx="102">
                  <c:v>0.41069999694824216</c:v>
                </c:pt>
                <c:pt idx="103">
                  <c:v>0.39639999389648439</c:v>
                </c:pt>
                <c:pt idx="104">
                  <c:v>0.39400001525878908</c:v>
                </c:pt>
                <c:pt idx="105">
                  <c:v>0.40529998779296877</c:v>
                </c:pt>
              </c:numCache>
            </c:numRef>
          </c:val>
          <c:smooth val="0"/>
          <c:extLst>
            <c:ext xmlns:c16="http://schemas.microsoft.com/office/drawing/2014/chart" uri="{C3380CC4-5D6E-409C-BE32-E72D297353CC}">
              <c16:uniqueId val="{00000001-D3F3-6B43-971C-1FF9D7B60C9F}"/>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Data!$A$10:$A$115</c:f>
              <c:numCache>
                <c:formatCode>General</c:formatCode>
                <c:ptCount val="106"/>
                <c:pt idx="0">
                  <c:v>1916</c:v>
                </c:pt>
                <c:pt idx="1">
                  <c:v>1917</c:v>
                </c:pt>
                <c:pt idx="2">
                  <c:v>1918</c:v>
                </c:pt>
                <c:pt idx="3">
                  <c:v>1919</c:v>
                </c:pt>
                <c:pt idx="4">
                  <c:v>1920</c:v>
                </c:pt>
                <c:pt idx="5">
                  <c:v>1921</c:v>
                </c:pt>
                <c:pt idx="6">
                  <c:v>1922</c:v>
                </c:pt>
                <c:pt idx="7">
                  <c:v>1923</c:v>
                </c:pt>
                <c:pt idx="8">
                  <c:v>1924</c:v>
                </c:pt>
                <c:pt idx="9">
                  <c:v>1925</c:v>
                </c:pt>
                <c:pt idx="10">
                  <c:v>1926</c:v>
                </c:pt>
                <c:pt idx="11">
                  <c:v>1927</c:v>
                </c:pt>
                <c:pt idx="12">
                  <c:v>1928</c:v>
                </c:pt>
                <c:pt idx="13">
                  <c:v>1929</c:v>
                </c:pt>
                <c:pt idx="14">
                  <c:v>1930</c:v>
                </c:pt>
                <c:pt idx="15">
                  <c:v>1931</c:v>
                </c:pt>
                <c:pt idx="16">
                  <c:v>1932</c:v>
                </c:pt>
                <c:pt idx="17">
                  <c:v>1933</c:v>
                </c:pt>
                <c:pt idx="18">
                  <c:v>1934</c:v>
                </c:pt>
                <c:pt idx="19">
                  <c:v>1935</c:v>
                </c:pt>
                <c:pt idx="20">
                  <c:v>1936</c:v>
                </c:pt>
                <c:pt idx="21">
                  <c:v>1937</c:v>
                </c:pt>
                <c:pt idx="22">
                  <c:v>1938</c:v>
                </c:pt>
                <c:pt idx="23">
                  <c:v>1939</c:v>
                </c:pt>
                <c:pt idx="24">
                  <c:v>1940</c:v>
                </c:pt>
                <c:pt idx="25">
                  <c:v>1941</c:v>
                </c:pt>
                <c:pt idx="26">
                  <c:v>1942</c:v>
                </c:pt>
                <c:pt idx="27">
                  <c:v>1943</c:v>
                </c:pt>
                <c:pt idx="28">
                  <c:v>1944</c:v>
                </c:pt>
                <c:pt idx="29">
                  <c:v>1945</c:v>
                </c:pt>
                <c:pt idx="30">
                  <c:v>1946</c:v>
                </c:pt>
                <c:pt idx="31">
                  <c:v>1947</c:v>
                </c:pt>
                <c:pt idx="32">
                  <c:v>1948</c:v>
                </c:pt>
                <c:pt idx="33">
                  <c:v>1949</c:v>
                </c:pt>
                <c:pt idx="34">
                  <c:v>1950</c:v>
                </c:pt>
                <c:pt idx="35">
                  <c:v>1951</c:v>
                </c:pt>
                <c:pt idx="36">
                  <c:v>1952</c:v>
                </c:pt>
                <c:pt idx="37">
                  <c:v>1953</c:v>
                </c:pt>
                <c:pt idx="38">
                  <c:v>1954</c:v>
                </c:pt>
                <c:pt idx="39">
                  <c:v>1955</c:v>
                </c:pt>
                <c:pt idx="40">
                  <c:v>1956</c:v>
                </c:pt>
                <c:pt idx="41">
                  <c:v>1957</c:v>
                </c:pt>
                <c:pt idx="42">
                  <c:v>1958</c:v>
                </c:pt>
                <c:pt idx="43">
                  <c:v>1959</c:v>
                </c:pt>
                <c:pt idx="44">
                  <c:v>1960</c:v>
                </c:pt>
                <c:pt idx="45">
                  <c:v>1961</c:v>
                </c:pt>
                <c:pt idx="46">
                  <c:v>1962</c:v>
                </c:pt>
                <c:pt idx="47">
                  <c:v>1963</c:v>
                </c:pt>
                <c:pt idx="48">
                  <c:v>1964</c:v>
                </c:pt>
                <c:pt idx="49">
                  <c:v>1965</c:v>
                </c:pt>
                <c:pt idx="50">
                  <c:v>1966</c:v>
                </c:pt>
                <c:pt idx="51">
                  <c:v>1967</c:v>
                </c:pt>
                <c:pt idx="52">
                  <c:v>1968</c:v>
                </c:pt>
                <c:pt idx="53">
                  <c:v>1969</c:v>
                </c:pt>
                <c:pt idx="54">
                  <c:v>1970</c:v>
                </c:pt>
                <c:pt idx="55">
                  <c:v>1971</c:v>
                </c:pt>
                <c:pt idx="56">
                  <c:v>1972</c:v>
                </c:pt>
                <c:pt idx="57">
                  <c:v>1973</c:v>
                </c:pt>
                <c:pt idx="58">
                  <c:v>1974</c:v>
                </c:pt>
                <c:pt idx="59">
                  <c:v>1975</c:v>
                </c:pt>
                <c:pt idx="60">
                  <c:v>1976</c:v>
                </c:pt>
                <c:pt idx="61">
                  <c:v>1977</c:v>
                </c:pt>
                <c:pt idx="62">
                  <c:v>1978</c:v>
                </c:pt>
                <c:pt idx="63">
                  <c:v>1979</c:v>
                </c:pt>
                <c:pt idx="64">
                  <c:v>1980</c:v>
                </c:pt>
                <c:pt idx="65">
                  <c:v>1981</c:v>
                </c:pt>
                <c:pt idx="66">
                  <c:v>1982</c:v>
                </c:pt>
                <c:pt idx="67">
                  <c:v>1983</c:v>
                </c:pt>
                <c:pt idx="68">
                  <c:v>1984</c:v>
                </c:pt>
                <c:pt idx="69">
                  <c:v>1985</c:v>
                </c:pt>
                <c:pt idx="70">
                  <c:v>1986</c:v>
                </c:pt>
                <c:pt idx="71">
                  <c:v>1987</c:v>
                </c:pt>
                <c:pt idx="72">
                  <c:v>1988</c:v>
                </c:pt>
                <c:pt idx="73">
                  <c:v>1989</c:v>
                </c:pt>
                <c:pt idx="74">
                  <c:v>1990</c:v>
                </c:pt>
                <c:pt idx="75">
                  <c:v>1991</c:v>
                </c:pt>
                <c:pt idx="76">
                  <c:v>1992</c:v>
                </c:pt>
                <c:pt idx="77">
                  <c:v>1993</c:v>
                </c:pt>
                <c:pt idx="78">
                  <c:v>1994</c:v>
                </c:pt>
                <c:pt idx="79">
                  <c:v>1995</c:v>
                </c:pt>
                <c:pt idx="80">
                  <c:v>1996</c:v>
                </c:pt>
                <c:pt idx="81">
                  <c:v>1997</c:v>
                </c:pt>
                <c:pt idx="82">
                  <c:v>1998</c:v>
                </c:pt>
                <c:pt idx="83">
                  <c:v>1999</c:v>
                </c:pt>
                <c:pt idx="84">
                  <c:v>2000</c:v>
                </c:pt>
                <c:pt idx="85">
                  <c:v>2001</c:v>
                </c:pt>
                <c:pt idx="86">
                  <c:v>2002</c:v>
                </c:pt>
                <c:pt idx="87">
                  <c:v>2003</c:v>
                </c:pt>
                <c:pt idx="88">
                  <c:v>2004</c:v>
                </c:pt>
                <c:pt idx="89">
                  <c:v>2005</c:v>
                </c:pt>
                <c:pt idx="90">
                  <c:v>2006</c:v>
                </c:pt>
                <c:pt idx="91">
                  <c:v>2007</c:v>
                </c:pt>
                <c:pt idx="92">
                  <c:v>2008</c:v>
                </c:pt>
                <c:pt idx="93">
                  <c:v>2009</c:v>
                </c:pt>
                <c:pt idx="94">
                  <c:v>2010</c:v>
                </c:pt>
                <c:pt idx="95">
                  <c:v>2011</c:v>
                </c:pt>
                <c:pt idx="96">
                  <c:v>2012</c:v>
                </c:pt>
                <c:pt idx="97">
                  <c:v>2013</c:v>
                </c:pt>
                <c:pt idx="98">
                  <c:v>2014</c:v>
                </c:pt>
                <c:pt idx="99">
                  <c:v>2015</c:v>
                </c:pt>
                <c:pt idx="100">
                  <c:v>2016</c:v>
                </c:pt>
                <c:pt idx="101">
                  <c:v>2017</c:v>
                </c:pt>
                <c:pt idx="102">
                  <c:v>2018</c:v>
                </c:pt>
                <c:pt idx="103">
                  <c:v>2019</c:v>
                </c:pt>
                <c:pt idx="104">
                  <c:v>2020</c:v>
                </c:pt>
                <c:pt idx="105">
                  <c:v>2021</c:v>
                </c:pt>
              </c:numCache>
            </c:numRef>
          </c:cat>
          <c:val>
            <c:numRef>
              <c:f>Data!$J$10:$J$115</c:f>
              <c:numCache>
                <c:formatCode>0.0%</c:formatCode>
                <c:ptCount val="106"/>
                <c:pt idx="0">
                  <c:v>0.4338968139243336</c:v>
                </c:pt>
                <c:pt idx="1">
                  <c:v>0.41019345305984545</c:v>
                </c:pt>
                <c:pt idx="2">
                  <c:v>0.36964556110011831</c:v>
                </c:pt>
                <c:pt idx="3">
                  <c:v>0.40192699165900092</c:v>
                </c:pt>
                <c:pt idx="4">
                  <c:v>0.3492383931163488</c:v>
                </c:pt>
                <c:pt idx="5">
                  <c:v>0.37040053468546136</c:v>
                </c:pt>
                <c:pt idx="6">
                  <c:v>0.40205748862236346</c:v>
                </c:pt>
                <c:pt idx="7">
                  <c:v>0.35633783016641324</c:v>
                </c:pt>
                <c:pt idx="8">
                  <c:v>0.38894201255948724</c:v>
                </c:pt>
                <c:pt idx="9">
                  <c:v>0.43017990634025921</c:v>
                </c:pt>
                <c:pt idx="10">
                  <c:v>0.44951254987701972</c:v>
                </c:pt>
                <c:pt idx="11">
                  <c:v>0.46747222643431274</c:v>
                </c:pt>
                <c:pt idx="12">
                  <c:v>0.49300806340059683</c:v>
                </c:pt>
                <c:pt idx="13">
                  <c:v>0.50577939052190912</c:v>
                </c:pt>
                <c:pt idx="14">
                  <c:v>0.43190684566923482</c:v>
                </c:pt>
                <c:pt idx="15">
                  <c:v>0.38231776696574155</c:v>
                </c:pt>
                <c:pt idx="16">
                  <c:v>0.38167139879878031</c:v>
                </c:pt>
                <c:pt idx="17">
                  <c:v>0.40542925483796827</c:v>
                </c:pt>
                <c:pt idx="18">
                  <c:v>0.36143042136678727</c:v>
                </c:pt>
                <c:pt idx="19">
                  <c:v>0.34904551620100666</c:v>
                </c:pt>
                <c:pt idx="20">
                  <c:v>0.41860998296365159</c:v>
                </c:pt>
                <c:pt idx="21">
                  <c:v>0.44239592695294078</c:v>
                </c:pt>
                <c:pt idx="22">
                  <c:v>0.36504952999288293</c:v>
                </c:pt>
                <c:pt idx="23">
                  <c:v>0.35469786042146823</c:v>
                </c:pt>
                <c:pt idx="24">
                  <c:v>0.35118518488574302</c:v>
                </c:pt>
                <c:pt idx="25">
                  <c:v>0.36442236955393442</c:v>
                </c:pt>
                <c:pt idx="26">
                  <c:v>0.35984872703157667</c:v>
                </c:pt>
                <c:pt idx="27">
                  <c:v>0.35741294444002719</c:v>
                </c:pt>
                <c:pt idx="28">
                  <c:v>0.31571950584726205</c:v>
                </c:pt>
                <c:pt idx="29">
                  <c:v>0.31100613694539625</c:v>
                </c:pt>
                <c:pt idx="30">
                  <c:v>0.27308782449983132</c:v>
                </c:pt>
                <c:pt idx="31">
                  <c:v>0.29530808909145945</c:v>
                </c:pt>
                <c:pt idx="32">
                  <c:v>0.29616673479555866</c:v>
                </c:pt>
                <c:pt idx="33">
                  <c:v>0.29041469095045391</c:v>
                </c:pt>
                <c:pt idx="34">
                  <c:v>0.31440202618607987</c:v>
                </c:pt>
                <c:pt idx="35">
                  <c:v>0.31357608307419699</c:v>
                </c:pt>
                <c:pt idx="36">
                  <c:v>0.31376086631478806</c:v>
                </c:pt>
                <c:pt idx="37">
                  <c:v>0.30662416151691285</c:v>
                </c:pt>
                <c:pt idx="38">
                  <c:v>0.31411641165260695</c:v>
                </c:pt>
                <c:pt idx="39">
                  <c:v>0.32968950615305914</c:v>
                </c:pt>
                <c:pt idx="40">
                  <c:v>0.32817614283140722</c:v>
                </c:pt>
                <c:pt idx="41">
                  <c:v>0.32218935169066631</c:v>
                </c:pt>
                <c:pt idx="42">
                  <c:v>0.31155718298472213</c:v>
                </c:pt>
                <c:pt idx="43">
                  <c:v>0.32959538700957136</c:v>
                </c:pt>
                <c:pt idx="44">
                  <c:v>0.32650209977119743</c:v>
                </c:pt>
                <c:pt idx="45">
                  <c:v>0.3203571584309084</c:v>
                </c:pt>
                <c:pt idx="46">
                  <c:v>0.32040000915527345</c:v>
                </c:pt>
                <c:pt idx="47">
                  <c:v>0.31584999084472654</c:v>
                </c:pt>
                <c:pt idx="48">
                  <c:v>0.31129999160766603</c:v>
                </c:pt>
                <c:pt idx="49">
                  <c:v>0.31040000915527344</c:v>
                </c:pt>
                <c:pt idx="50">
                  <c:v>0.30950000762939456</c:v>
                </c:pt>
                <c:pt idx="51">
                  <c:v>0.30540000915527343</c:v>
                </c:pt>
                <c:pt idx="52">
                  <c:v>0.32400001525878908</c:v>
                </c:pt>
                <c:pt idx="53">
                  <c:v>0.3046999931335449</c:v>
                </c:pt>
                <c:pt idx="54">
                  <c:v>0.28969999313354494</c:v>
                </c:pt>
                <c:pt idx="55">
                  <c:v>0.29569999694824217</c:v>
                </c:pt>
                <c:pt idx="56">
                  <c:v>0.2861000061035156</c:v>
                </c:pt>
                <c:pt idx="57">
                  <c:v>0.27479999542236327</c:v>
                </c:pt>
                <c:pt idx="58">
                  <c:v>0.25629999160766603</c:v>
                </c:pt>
                <c:pt idx="59">
                  <c:v>0.24520000457763672</c:v>
                </c:pt>
                <c:pt idx="60">
                  <c:v>0.23370000839233399</c:v>
                </c:pt>
                <c:pt idx="61">
                  <c:v>0.23200000762939454</c:v>
                </c:pt>
                <c:pt idx="62">
                  <c:v>0.22329999923706054</c:v>
                </c:pt>
                <c:pt idx="63">
                  <c:v>0.24290000915527343</c:v>
                </c:pt>
                <c:pt idx="64">
                  <c:v>0.23899999618530274</c:v>
                </c:pt>
                <c:pt idx="65">
                  <c:v>0.23989999771118165</c:v>
                </c:pt>
                <c:pt idx="66">
                  <c:v>0.24629999160766602</c:v>
                </c:pt>
                <c:pt idx="67">
                  <c:v>0.23940000534057618</c:v>
                </c:pt>
                <c:pt idx="68">
                  <c:v>0.24629999160766602</c:v>
                </c:pt>
                <c:pt idx="69">
                  <c:v>0.25110000610351563</c:v>
                </c:pt>
                <c:pt idx="70">
                  <c:v>0.24739999771118165</c:v>
                </c:pt>
                <c:pt idx="71">
                  <c:v>0.27399999618530274</c:v>
                </c:pt>
                <c:pt idx="72">
                  <c:v>0.29729999542236329</c:v>
                </c:pt>
                <c:pt idx="73">
                  <c:v>0.30139999389648436</c:v>
                </c:pt>
                <c:pt idx="74">
                  <c:v>0.29819999694824217</c:v>
                </c:pt>
                <c:pt idx="75">
                  <c:v>0.28700000762939454</c:v>
                </c:pt>
                <c:pt idx="76">
                  <c:v>0.29379999160766601</c:v>
                </c:pt>
                <c:pt idx="77">
                  <c:v>0.29149999618530276</c:v>
                </c:pt>
                <c:pt idx="78">
                  <c:v>0.29530000686645508</c:v>
                </c:pt>
                <c:pt idx="79">
                  <c:v>0.29499999999999998</c:v>
                </c:pt>
                <c:pt idx="80">
                  <c:v>0.3021999931335449</c:v>
                </c:pt>
                <c:pt idx="81">
                  <c:v>0.31059999465942384</c:v>
                </c:pt>
                <c:pt idx="82">
                  <c:v>0.32139999389648438</c:v>
                </c:pt>
                <c:pt idx="83">
                  <c:v>0.32619998931884764</c:v>
                </c:pt>
                <c:pt idx="84">
                  <c:v>0.33880001068115234</c:v>
                </c:pt>
                <c:pt idx="85">
                  <c:v>0.33659999847412109</c:v>
                </c:pt>
                <c:pt idx="86">
                  <c:v>0.33250000000000002</c:v>
                </c:pt>
                <c:pt idx="87">
                  <c:v>0.32680000305175783</c:v>
                </c:pt>
                <c:pt idx="88">
                  <c:v>0.33310001373291015</c:v>
                </c:pt>
                <c:pt idx="89">
                  <c:v>0.3490999984741211</c:v>
                </c:pt>
                <c:pt idx="90">
                  <c:v>0.35580001831054686</c:v>
                </c:pt>
                <c:pt idx="91">
                  <c:v>0.35700000762939454</c:v>
                </c:pt>
                <c:pt idx="92">
                  <c:v>0.35</c:v>
                </c:pt>
                <c:pt idx="93">
                  <c:v>0.32700000762939452</c:v>
                </c:pt>
                <c:pt idx="94">
                  <c:v>0.34270000457763672</c:v>
                </c:pt>
                <c:pt idx="95">
                  <c:v>0.34599998474121096</c:v>
                </c:pt>
                <c:pt idx="96">
                  <c:v>0.36400001525878906</c:v>
                </c:pt>
                <c:pt idx="97">
                  <c:v>0.34990001678466798</c:v>
                </c:pt>
                <c:pt idx="98">
                  <c:v>0.36040000915527343</c:v>
                </c:pt>
                <c:pt idx="99">
                  <c:v>0.36369998931884767</c:v>
                </c:pt>
                <c:pt idx="100">
                  <c:v>0.36340000152587892</c:v>
                </c:pt>
                <c:pt idx="101">
                  <c:v>0.37009998321533205</c:v>
                </c:pt>
                <c:pt idx="102">
                  <c:v>0.37340000152587893</c:v>
                </c:pt>
                <c:pt idx="103">
                  <c:v>0.36900001525878906</c:v>
                </c:pt>
                <c:pt idx="104">
                  <c:v>0.3622999954223633</c:v>
                </c:pt>
                <c:pt idx="105">
                  <c:v>0.3827000045776367</c:v>
                </c:pt>
              </c:numCache>
            </c:numRef>
          </c:val>
          <c:smooth val="0"/>
          <c:extLst>
            <c:ext xmlns:c16="http://schemas.microsoft.com/office/drawing/2014/chart" uri="{C3380CC4-5D6E-409C-BE32-E72D297353CC}">
              <c16:uniqueId val="{00000002-D3F3-6B43-971C-1FF9D7B60C9F}"/>
            </c:ext>
          </c:extLst>
        </c:ser>
        <c:dLbls>
          <c:showLegendKey val="0"/>
          <c:showVal val="0"/>
          <c:showCatName val="0"/>
          <c:showSerName val="0"/>
          <c:showPercent val="0"/>
          <c:showBubbleSize val="0"/>
        </c:dLbls>
        <c:marker val="1"/>
        <c:smooth val="0"/>
        <c:axId val="417595488"/>
        <c:axId val="417780784"/>
      </c:lineChart>
      <c:catAx>
        <c:axId val="4175954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780784"/>
        <c:crosses val="autoZero"/>
        <c:auto val="1"/>
        <c:lblAlgn val="ctr"/>
        <c:lblOffset val="100"/>
        <c:tickLblSkip val="10"/>
        <c:tickMarkSkip val="10"/>
        <c:noMultiLvlLbl val="0"/>
      </c:catAx>
      <c:valAx>
        <c:axId val="417780784"/>
        <c:scaling>
          <c:orientation val="minMax"/>
          <c:max val="0.86"/>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5954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chemeClr val="tx1"/>
                </a:solidFill>
                <a:latin typeface="Arial" panose="020B0604020202020204" pitchFamily="34" charset="0"/>
                <a:cs typeface="Arial" panose="020B0604020202020204" pitchFamily="34" charset="0"/>
              </a:rPr>
              <a:t>(b) Corporate tax paid by the top 1%</a:t>
            </a:r>
          </a:p>
          <a:p>
            <a:pPr>
              <a:defRPr/>
            </a:pPr>
            <a:r>
              <a:rPr lang="en-US" sz="2000">
                <a:solidFill>
                  <a:schemeClr val="tx1"/>
                </a:solidFill>
                <a:latin typeface="Arial" panose="020B0604020202020204" pitchFamily="34" charset="0"/>
                <a:cs typeface="Arial" panose="020B0604020202020204" pitchFamily="34" charset="0"/>
              </a:rPr>
              <a:t>(%</a:t>
            </a:r>
            <a:r>
              <a:rPr lang="en-US" sz="2000" baseline="0">
                <a:solidFill>
                  <a:schemeClr val="tx1"/>
                </a:solidFill>
                <a:latin typeface="Arial" panose="020B0604020202020204" pitchFamily="34" charset="0"/>
                <a:cs typeface="Arial" panose="020B0604020202020204" pitchFamily="34" charset="0"/>
              </a:rPr>
              <a:t> of pre-tax income of the top 1%)</a:t>
            </a:r>
            <a:endParaRPr lang="en-US" sz="20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FF0000"/>
              </a:solidFill>
              <a:round/>
            </a:ln>
            <a:effectLst/>
          </c:spPr>
          <c:marker>
            <c:symbol val="circle"/>
            <c:size val="9"/>
            <c:spPr>
              <a:solidFill>
                <a:srgbClr val="FF0000"/>
              </a:solidFill>
              <a:ln w="9525">
                <a:solidFill>
                  <a:srgbClr val="FF0000"/>
                </a:solidFill>
              </a:ln>
              <a:effectLst/>
            </c:spPr>
          </c:marker>
          <c:cat>
            <c:numRef>
              <c:f>Data!$A$7:$A$117</c:f>
              <c:numCache>
                <c:formatCode>General</c:formatCode>
                <c:ptCount val="111"/>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pt idx="109">
                  <c:v>2022</c:v>
                </c:pt>
                <c:pt idx="110">
                  <c:v>2023</c:v>
                </c:pt>
              </c:numCache>
            </c:numRef>
          </c:cat>
          <c:val>
            <c:numRef>
              <c:f>Data!$L$7:$L$117</c:f>
              <c:numCache>
                <c:formatCode>0.0%</c:formatCode>
                <c:ptCount val="111"/>
                <c:pt idx="3">
                  <c:v>3.285453216962048E-3</c:v>
                </c:pt>
                <c:pt idx="4">
                  <c:v>1.3492211965104856E-2</c:v>
                </c:pt>
                <c:pt idx="5">
                  <c:v>2.8362023404619834E-2</c:v>
                </c:pt>
                <c:pt idx="6">
                  <c:v>2.4273237386792348E-2</c:v>
                </c:pt>
                <c:pt idx="7">
                  <c:v>2.4206407616959427E-2</c:v>
                </c:pt>
                <c:pt idx="8">
                  <c:v>1.6778064245001702E-2</c:v>
                </c:pt>
                <c:pt idx="9">
                  <c:v>1.6330858920545095E-2</c:v>
                </c:pt>
                <c:pt idx="10">
                  <c:v>2.6618754529778958E-2</c:v>
                </c:pt>
                <c:pt idx="11">
                  <c:v>2.2520978854103615E-2</c:v>
                </c:pt>
                <c:pt idx="12">
                  <c:v>2.6538212295445028E-2</c:v>
                </c:pt>
                <c:pt idx="13">
                  <c:v>3.4766621021707321E-2</c:v>
                </c:pt>
                <c:pt idx="14">
                  <c:v>2.8868160975857201E-2</c:v>
                </c:pt>
                <c:pt idx="15">
                  <c:v>2.5056607576512457E-2</c:v>
                </c:pt>
                <c:pt idx="16">
                  <c:v>2.9581855603743958E-2</c:v>
                </c:pt>
                <c:pt idx="17">
                  <c:v>2.1670304110207515E-2</c:v>
                </c:pt>
                <c:pt idx="18">
                  <c:v>1.5832304427375436E-2</c:v>
                </c:pt>
                <c:pt idx="19">
                  <c:v>1.5806014370751759E-2</c:v>
                </c:pt>
                <c:pt idx="20">
                  <c:v>2.380319929146911E-2</c:v>
                </c:pt>
                <c:pt idx="21">
                  <c:v>3.0087833344643326E-2</c:v>
                </c:pt>
                <c:pt idx="22">
                  <c:v>3.3571132128092242E-2</c:v>
                </c:pt>
                <c:pt idx="23">
                  <c:v>4.3730474933411798E-2</c:v>
                </c:pt>
                <c:pt idx="24">
                  <c:v>4.5700713453471799E-2</c:v>
                </c:pt>
                <c:pt idx="25">
                  <c:v>3.2822629686836219E-2</c:v>
                </c:pt>
                <c:pt idx="26">
                  <c:v>4.2053079799955213E-2</c:v>
                </c:pt>
                <c:pt idx="27">
                  <c:v>7.1728426661968867E-2</c:v>
                </c:pt>
                <c:pt idx="28">
                  <c:v>0.1458375650753222</c:v>
                </c:pt>
                <c:pt idx="29">
                  <c:v>0.18178800021520497</c:v>
                </c:pt>
                <c:pt idx="30">
                  <c:v>0.19195000380910784</c:v>
                </c:pt>
                <c:pt idx="31">
                  <c:v>0.17830702816386687</c:v>
                </c:pt>
                <c:pt idx="32">
                  <c:v>0.14394850566839593</c:v>
                </c:pt>
                <c:pt idx="33">
                  <c:v>0.11785186491324659</c:v>
                </c:pt>
                <c:pt idx="34">
                  <c:v>0.1418094663355729</c:v>
                </c:pt>
                <c:pt idx="35">
                  <c:v>0.13400307822074345</c:v>
                </c:pt>
                <c:pt idx="36">
                  <c:v>0.11606820426003933</c:v>
                </c:pt>
                <c:pt idx="37">
                  <c:v>0.1781337532799189</c:v>
                </c:pt>
                <c:pt idx="38">
                  <c:v>0.19986715299840621</c:v>
                </c:pt>
                <c:pt idx="39">
                  <c:v>0.16794299552615002</c:v>
                </c:pt>
                <c:pt idx="40">
                  <c:v>0.17173849570954253</c:v>
                </c:pt>
                <c:pt idx="41">
                  <c:v>0.14322375908330076</c:v>
                </c:pt>
                <c:pt idx="42">
                  <c:v>0.16038396915887479</c:v>
                </c:pt>
                <c:pt idx="43">
                  <c:v>0.15576672200985642</c:v>
                </c:pt>
                <c:pt idx="44">
                  <c:v>0.14331895799606403</c:v>
                </c:pt>
                <c:pt idx="45">
                  <c:v>0.12512556197068941</c:v>
                </c:pt>
                <c:pt idx="46">
                  <c:v>0.13795874988718679</c:v>
                </c:pt>
                <c:pt idx="47">
                  <c:v>0.13096328572659302</c:v>
                </c:pt>
                <c:pt idx="48">
                  <c:v>0.12583022238570402</c:v>
                </c:pt>
                <c:pt idx="49">
                  <c:v>0.11939999580383301</c:v>
                </c:pt>
                <c:pt idx="50">
                  <c:v>0.11574999809265137</c:v>
                </c:pt>
                <c:pt idx="51">
                  <c:v>0.11210000038146972</c:v>
                </c:pt>
                <c:pt idx="52">
                  <c:v>0.11315000534057618</c:v>
                </c:pt>
                <c:pt idx="53">
                  <c:v>0.11420000076293946</c:v>
                </c:pt>
                <c:pt idx="54">
                  <c:v>0.10640000343322754</c:v>
                </c:pt>
                <c:pt idx="55">
                  <c:v>0.11720000267028809</c:v>
                </c:pt>
                <c:pt idx="56">
                  <c:v>0.115</c:v>
                </c:pt>
                <c:pt idx="57">
                  <c:v>9.3100004196166986E-2</c:v>
                </c:pt>
                <c:pt idx="58">
                  <c:v>9.2100000381469732E-2</c:v>
                </c:pt>
                <c:pt idx="59">
                  <c:v>9.1199998855590825E-2</c:v>
                </c:pt>
                <c:pt idx="60">
                  <c:v>9.1300001144409185E-2</c:v>
                </c:pt>
                <c:pt idx="61">
                  <c:v>8.9799995422363277E-2</c:v>
                </c:pt>
                <c:pt idx="62">
                  <c:v>7.8400001525878907E-2</c:v>
                </c:pt>
                <c:pt idx="63">
                  <c:v>8.7100000381469728E-2</c:v>
                </c:pt>
                <c:pt idx="64">
                  <c:v>8.8699998855590823E-2</c:v>
                </c:pt>
                <c:pt idx="65">
                  <c:v>8.8000001907348635E-2</c:v>
                </c:pt>
                <c:pt idx="66">
                  <c:v>8.8100004196166995E-2</c:v>
                </c:pt>
                <c:pt idx="67">
                  <c:v>7.5900001525878905E-2</c:v>
                </c:pt>
                <c:pt idx="68">
                  <c:v>6.0799999237060545E-2</c:v>
                </c:pt>
                <c:pt idx="69">
                  <c:v>4.300000190734863E-2</c:v>
                </c:pt>
                <c:pt idx="70">
                  <c:v>4.760000228881836E-2</c:v>
                </c:pt>
                <c:pt idx="71">
                  <c:v>5.0999999046325684E-2</c:v>
                </c:pt>
                <c:pt idx="72">
                  <c:v>4.8299999237060548E-2</c:v>
                </c:pt>
                <c:pt idx="73">
                  <c:v>0.05</c:v>
                </c:pt>
                <c:pt idx="74">
                  <c:v>5.4299998283386233E-2</c:v>
                </c:pt>
                <c:pt idx="75">
                  <c:v>5.6199998855590821E-2</c:v>
                </c:pt>
                <c:pt idx="76">
                  <c:v>5.3200001716613772E-2</c:v>
                </c:pt>
                <c:pt idx="77">
                  <c:v>4.9600000381469729E-2</c:v>
                </c:pt>
                <c:pt idx="78">
                  <c:v>4.730000019073486E-2</c:v>
                </c:pt>
                <c:pt idx="79">
                  <c:v>5.0199999809265136E-2</c:v>
                </c:pt>
                <c:pt idx="80">
                  <c:v>5.9899997711181638E-2</c:v>
                </c:pt>
                <c:pt idx="81">
                  <c:v>6.5100002288818362E-2</c:v>
                </c:pt>
                <c:pt idx="82">
                  <c:v>6.6999998092651364E-2</c:v>
                </c:pt>
                <c:pt idx="83">
                  <c:v>6.5000000000000002E-2</c:v>
                </c:pt>
                <c:pt idx="84">
                  <c:v>5.809999942779541E-2</c:v>
                </c:pt>
                <c:pt idx="85">
                  <c:v>5.3099999427795412E-2</c:v>
                </c:pt>
                <c:pt idx="86">
                  <c:v>4.9200000762939455E-2</c:v>
                </c:pt>
                <c:pt idx="87">
                  <c:v>4.5799999237060546E-2</c:v>
                </c:pt>
                <c:pt idx="88">
                  <c:v>3.8199999332427979E-2</c:v>
                </c:pt>
                <c:pt idx="89">
                  <c:v>3.7000000476837158E-2</c:v>
                </c:pt>
                <c:pt idx="90">
                  <c:v>4.9400000572204589E-2</c:v>
                </c:pt>
                <c:pt idx="91">
                  <c:v>5.6199998855590821E-2</c:v>
                </c:pt>
                <c:pt idx="92">
                  <c:v>6.6399998664855964E-2</c:v>
                </c:pt>
                <c:pt idx="93">
                  <c:v>6.8200001716613765E-2</c:v>
                </c:pt>
                <c:pt idx="94">
                  <c:v>5.920000076293945E-2</c:v>
                </c:pt>
                <c:pt idx="95">
                  <c:v>4.6300001144409179E-2</c:v>
                </c:pt>
                <c:pt idx="96">
                  <c:v>4.0900001525878908E-2</c:v>
                </c:pt>
                <c:pt idx="97">
                  <c:v>5.2199997901916505E-2</c:v>
                </c:pt>
                <c:pt idx="98">
                  <c:v>0.05</c:v>
                </c:pt>
                <c:pt idx="99">
                  <c:v>5.2699999809265138E-2</c:v>
                </c:pt>
                <c:pt idx="100">
                  <c:v>5.4299998283386233E-2</c:v>
                </c:pt>
                <c:pt idx="101">
                  <c:v>5.6199998855590821E-2</c:v>
                </c:pt>
                <c:pt idx="102">
                  <c:v>5.3400001525878905E-2</c:v>
                </c:pt>
                <c:pt idx="103">
                  <c:v>5.1199998855590817E-2</c:v>
                </c:pt>
                <c:pt idx="104">
                  <c:v>3.5799999237060544E-2</c:v>
                </c:pt>
                <c:pt idx="105">
                  <c:v>3.3199999332427982E-2</c:v>
                </c:pt>
                <c:pt idx="106">
                  <c:v>3.1700000762939454E-2</c:v>
                </c:pt>
                <c:pt idx="107">
                  <c:v>2.9700000286102295E-2</c:v>
                </c:pt>
                <c:pt idx="108">
                  <c:v>3.0599999427795409E-2</c:v>
                </c:pt>
              </c:numCache>
            </c:numRef>
          </c:val>
          <c:smooth val="0"/>
          <c:extLst>
            <c:ext xmlns:c16="http://schemas.microsoft.com/office/drawing/2014/chart" uri="{C3380CC4-5D6E-409C-BE32-E72D297353CC}">
              <c16:uniqueId val="{00000000-D565-A941-873B-ED5FA9100B05}"/>
            </c:ext>
          </c:extLst>
        </c:ser>
        <c:ser>
          <c:idx val="1"/>
          <c:order val="1"/>
          <c:spPr>
            <a:ln w="28575" cap="rnd">
              <a:solidFill>
                <a:schemeClr val="accent1"/>
              </a:solidFill>
              <a:round/>
            </a:ln>
            <a:effectLst/>
          </c:spPr>
          <c:marker>
            <c:symbol val="circle"/>
            <c:size val="9"/>
            <c:spPr>
              <a:solidFill>
                <a:schemeClr val="accent1"/>
              </a:solidFill>
              <a:ln w="9525">
                <a:solidFill>
                  <a:schemeClr val="accent1"/>
                </a:solidFill>
              </a:ln>
              <a:effectLst/>
            </c:spPr>
          </c:marker>
          <c:cat>
            <c:numRef>
              <c:f>Data!$A$7:$A$117</c:f>
              <c:numCache>
                <c:formatCode>General</c:formatCode>
                <c:ptCount val="111"/>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pt idx="109">
                  <c:v>2022</c:v>
                </c:pt>
                <c:pt idx="110">
                  <c:v>2023</c:v>
                </c:pt>
              </c:numCache>
            </c:numRef>
          </c:cat>
          <c:val>
            <c:numRef>
              <c:f>Data!$K$7:$K$117</c:f>
              <c:numCache>
                <c:formatCode>0.0%</c:formatCode>
                <c:ptCount val="111"/>
                <c:pt idx="0">
                  <c:v>2.2708866146004163E-3</c:v>
                </c:pt>
                <c:pt idx="1">
                  <c:v>2.100510297949144E-3</c:v>
                </c:pt>
                <c:pt idx="2">
                  <c:v>2.0906403941331774E-3</c:v>
                </c:pt>
                <c:pt idx="3">
                  <c:v>6.2598428472313396E-3</c:v>
                </c:pt>
                <c:pt idx="4">
                  <c:v>2.4613597659162583E-2</c:v>
                </c:pt>
                <c:pt idx="5">
                  <c:v>4.7448010975412055E-2</c:v>
                </c:pt>
                <c:pt idx="6">
                  <c:v>3.868981110456788E-2</c:v>
                </c:pt>
                <c:pt idx="7">
                  <c:v>3.8918595286371045E-2</c:v>
                </c:pt>
                <c:pt idx="8">
                  <c:v>3.1030846517571955E-2</c:v>
                </c:pt>
                <c:pt idx="9">
                  <c:v>2.986781295929335E-2</c:v>
                </c:pt>
                <c:pt idx="10">
                  <c:v>4.7136352353385765E-2</c:v>
                </c:pt>
                <c:pt idx="11">
                  <c:v>4.1096930166154629E-2</c:v>
                </c:pt>
                <c:pt idx="12">
                  <c:v>4.4205345664265851E-2</c:v>
                </c:pt>
                <c:pt idx="13">
                  <c:v>5.4524563654430466E-2</c:v>
                </c:pt>
                <c:pt idx="14">
                  <c:v>4.5572712850068191E-2</c:v>
                </c:pt>
                <c:pt idx="15">
                  <c:v>3.8607201633899697E-2</c:v>
                </c:pt>
                <c:pt idx="16">
                  <c:v>4.4622185098270414E-2</c:v>
                </c:pt>
                <c:pt idx="17">
                  <c:v>3.4091086075339179E-2</c:v>
                </c:pt>
                <c:pt idx="18">
                  <c:v>2.6154076395635717E-2</c:v>
                </c:pt>
                <c:pt idx="19">
                  <c:v>2.6598561820894498E-2</c:v>
                </c:pt>
                <c:pt idx="20">
                  <c:v>3.8319496056461892E-2</c:v>
                </c:pt>
                <c:pt idx="21">
                  <c:v>4.6460505874316327E-2</c:v>
                </c:pt>
                <c:pt idx="22">
                  <c:v>5.1064656263922967E-2</c:v>
                </c:pt>
                <c:pt idx="23">
                  <c:v>6.5601714236720801E-2</c:v>
                </c:pt>
                <c:pt idx="24">
                  <c:v>6.6832111716920245E-2</c:v>
                </c:pt>
                <c:pt idx="25">
                  <c:v>4.9978978123894381E-2</c:v>
                </c:pt>
                <c:pt idx="26">
                  <c:v>6.2276072421389363E-2</c:v>
                </c:pt>
                <c:pt idx="27">
                  <c:v>0.10512124554832833</c:v>
                </c:pt>
                <c:pt idx="28">
                  <c:v>0.20292930429146683</c:v>
                </c:pt>
                <c:pt idx="29">
                  <c:v>0.24700101228472374</c:v>
                </c:pt>
                <c:pt idx="30">
                  <c:v>0.25512676756732416</c:v>
                </c:pt>
                <c:pt idx="31">
                  <c:v>0.23424399041564745</c:v>
                </c:pt>
                <c:pt idx="32">
                  <c:v>0.19005149484012285</c:v>
                </c:pt>
                <c:pt idx="33">
                  <c:v>0.15631646113411937</c:v>
                </c:pt>
                <c:pt idx="34">
                  <c:v>0.18701561086036986</c:v>
                </c:pt>
                <c:pt idx="35">
                  <c:v>0.17717644369462224</c:v>
                </c:pt>
                <c:pt idx="36">
                  <c:v>0.15785534525263428</c:v>
                </c:pt>
                <c:pt idx="37">
                  <c:v>0.23266537867291537</c:v>
                </c:pt>
                <c:pt idx="38">
                  <c:v>0.26059390728063531</c:v>
                </c:pt>
                <c:pt idx="39">
                  <c:v>0.22543742051521032</c:v>
                </c:pt>
                <c:pt idx="40">
                  <c:v>0.23451897035071176</c:v>
                </c:pt>
                <c:pt idx="41">
                  <c:v>0.1984523623821966</c:v>
                </c:pt>
                <c:pt idx="42">
                  <c:v>0.22038961783864286</c:v>
                </c:pt>
                <c:pt idx="43">
                  <c:v>0.21320998384803011</c:v>
                </c:pt>
                <c:pt idx="44">
                  <c:v>0.19885719977744598</c:v>
                </c:pt>
                <c:pt idx="45">
                  <c:v>0.17846153631241246</c:v>
                </c:pt>
                <c:pt idx="46">
                  <c:v>0.19384006123870928</c:v>
                </c:pt>
                <c:pt idx="47">
                  <c:v>0.18508749833922389</c:v>
                </c:pt>
                <c:pt idx="48">
                  <c:v>0.18128901460233474</c:v>
                </c:pt>
                <c:pt idx="49">
                  <c:v>0.16780000686645508</c:v>
                </c:pt>
                <c:pt idx="50">
                  <c:v>0.16549999237060548</c:v>
                </c:pt>
                <c:pt idx="51">
                  <c:v>0.16319999694824219</c:v>
                </c:pt>
                <c:pt idx="52">
                  <c:v>0.16510000228881835</c:v>
                </c:pt>
                <c:pt idx="53">
                  <c:v>0.16700000762939454</c:v>
                </c:pt>
                <c:pt idx="54">
                  <c:v>0.15460000038146973</c:v>
                </c:pt>
                <c:pt idx="55">
                  <c:v>0.16889999389648438</c:v>
                </c:pt>
                <c:pt idx="56">
                  <c:v>0.16280000686645507</c:v>
                </c:pt>
                <c:pt idx="57">
                  <c:v>0.13010000228881835</c:v>
                </c:pt>
                <c:pt idx="58">
                  <c:v>0.12939999580383302</c:v>
                </c:pt>
                <c:pt idx="59">
                  <c:v>0.1290999984741211</c:v>
                </c:pt>
                <c:pt idx="60">
                  <c:v>0.12930000305175782</c:v>
                </c:pt>
                <c:pt idx="61">
                  <c:v>0.11930000305175781</c:v>
                </c:pt>
                <c:pt idx="62">
                  <c:v>0.10289999961853027</c:v>
                </c:pt>
                <c:pt idx="63">
                  <c:v>0.11529999732971191</c:v>
                </c:pt>
                <c:pt idx="64">
                  <c:v>0.11649999618530274</c:v>
                </c:pt>
                <c:pt idx="65">
                  <c:v>0.11170000076293946</c:v>
                </c:pt>
                <c:pt idx="66">
                  <c:v>0.10939999580383301</c:v>
                </c:pt>
                <c:pt idx="67">
                  <c:v>9.8199996948242191E-2</c:v>
                </c:pt>
                <c:pt idx="68">
                  <c:v>7.8699998855590814E-2</c:v>
                </c:pt>
                <c:pt idx="69">
                  <c:v>5.7399997711181643E-2</c:v>
                </c:pt>
                <c:pt idx="70">
                  <c:v>6.3699998855590814E-2</c:v>
                </c:pt>
                <c:pt idx="71">
                  <c:v>6.3499999046325681E-2</c:v>
                </c:pt>
                <c:pt idx="72">
                  <c:v>5.6700000762939455E-2</c:v>
                </c:pt>
                <c:pt idx="73">
                  <c:v>5.6100001335144041E-2</c:v>
                </c:pt>
                <c:pt idx="74">
                  <c:v>6.1500000953674319E-2</c:v>
                </c:pt>
                <c:pt idx="75">
                  <c:v>5.9299998283386231E-2</c:v>
                </c:pt>
                <c:pt idx="76">
                  <c:v>6.0500001907348631E-2</c:v>
                </c:pt>
                <c:pt idx="77">
                  <c:v>5.4099998474121093E-2</c:v>
                </c:pt>
                <c:pt idx="78">
                  <c:v>0.05</c:v>
                </c:pt>
                <c:pt idx="79">
                  <c:v>5.1100001335144044E-2</c:v>
                </c:pt>
                <c:pt idx="80">
                  <c:v>5.8000001907348636E-2</c:v>
                </c:pt>
                <c:pt idx="81">
                  <c:v>5.9699997901916504E-2</c:v>
                </c:pt>
                <c:pt idx="82">
                  <c:v>6.1399998664855959E-2</c:v>
                </c:pt>
                <c:pt idx="83">
                  <c:v>0.06</c:v>
                </c:pt>
                <c:pt idx="84">
                  <c:v>5.5300002098083494E-2</c:v>
                </c:pt>
                <c:pt idx="85">
                  <c:v>4.9899997711181643E-2</c:v>
                </c:pt>
                <c:pt idx="86">
                  <c:v>4.5999999046325686E-2</c:v>
                </c:pt>
                <c:pt idx="87">
                  <c:v>4.309999942779541E-2</c:v>
                </c:pt>
                <c:pt idx="88">
                  <c:v>3.4000000953674316E-2</c:v>
                </c:pt>
                <c:pt idx="89">
                  <c:v>3.0499999523162843E-2</c:v>
                </c:pt>
                <c:pt idx="90">
                  <c:v>3.9700000286102294E-2</c:v>
                </c:pt>
                <c:pt idx="91">
                  <c:v>4.3800001144409177E-2</c:v>
                </c:pt>
                <c:pt idx="92">
                  <c:v>5.0999999046325684E-2</c:v>
                </c:pt>
                <c:pt idx="93">
                  <c:v>5.4499998092651367E-2</c:v>
                </c:pt>
                <c:pt idx="94">
                  <c:v>4.6999998092651367E-2</c:v>
                </c:pt>
                <c:pt idx="95">
                  <c:v>3.6099998950958251E-2</c:v>
                </c:pt>
                <c:pt idx="96">
                  <c:v>3.0099999904632569E-2</c:v>
                </c:pt>
                <c:pt idx="97">
                  <c:v>3.7499999999999999E-2</c:v>
                </c:pt>
                <c:pt idx="98">
                  <c:v>3.6800000667572025E-2</c:v>
                </c:pt>
                <c:pt idx="99">
                  <c:v>3.9100000858306887E-2</c:v>
                </c:pt>
                <c:pt idx="100">
                  <c:v>4.2399997711181643E-2</c:v>
                </c:pt>
                <c:pt idx="101">
                  <c:v>4.4200000762939451E-2</c:v>
                </c:pt>
                <c:pt idx="102">
                  <c:v>4.1900000572204589E-2</c:v>
                </c:pt>
                <c:pt idx="103">
                  <c:v>0.04</c:v>
                </c:pt>
                <c:pt idx="104">
                  <c:v>2.8599998950958251E-2</c:v>
                </c:pt>
                <c:pt idx="105">
                  <c:v>2.7300000190734863E-2</c:v>
                </c:pt>
                <c:pt idx="106">
                  <c:v>2.7200000286102297E-2</c:v>
                </c:pt>
                <c:pt idx="107">
                  <c:v>2.5899999141693116E-2</c:v>
                </c:pt>
                <c:pt idx="108">
                  <c:v>2.7899999618530274E-2</c:v>
                </c:pt>
              </c:numCache>
            </c:numRef>
          </c:val>
          <c:smooth val="0"/>
          <c:extLst>
            <c:ext xmlns:c16="http://schemas.microsoft.com/office/drawing/2014/chart" uri="{C3380CC4-5D6E-409C-BE32-E72D297353CC}">
              <c16:uniqueId val="{00000001-D565-A941-873B-ED5FA9100B05}"/>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Data!$A$7:$A$117</c:f>
              <c:numCache>
                <c:formatCode>General</c:formatCode>
                <c:ptCount val="111"/>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pt idx="109">
                  <c:v>2022</c:v>
                </c:pt>
                <c:pt idx="110">
                  <c:v>2023</c:v>
                </c:pt>
              </c:numCache>
            </c:numRef>
          </c:cat>
          <c:val>
            <c:numRef>
              <c:f>Data!$M$7:$M$117</c:f>
              <c:numCache>
                <c:formatCode>0.0%</c:formatCode>
                <c:ptCount val="111"/>
                <c:pt idx="3">
                  <c:v>3.7788810801734378E-3</c:v>
                </c:pt>
                <c:pt idx="4">
                  <c:v>1.2776107247325396E-2</c:v>
                </c:pt>
                <c:pt idx="5">
                  <c:v>2.5996199040236478E-2</c:v>
                </c:pt>
                <c:pt idx="6">
                  <c:v>2.3205547813885261E-2</c:v>
                </c:pt>
                <c:pt idx="7">
                  <c:v>2.2013811645694274E-2</c:v>
                </c:pt>
                <c:pt idx="8">
                  <c:v>1.7501470077041167E-2</c:v>
                </c:pt>
                <c:pt idx="9">
                  <c:v>1.8287671883653281E-2</c:v>
                </c:pt>
                <c:pt idx="10">
                  <c:v>2.6879979020570009E-2</c:v>
                </c:pt>
                <c:pt idx="11">
                  <c:v>2.5115536678597034E-2</c:v>
                </c:pt>
                <c:pt idx="12">
                  <c:v>3.0072195081076055E-2</c:v>
                </c:pt>
                <c:pt idx="13">
                  <c:v>3.7985437270148983E-2</c:v>
                </c:pt>
                <c:pt idx="14">
                  <c:v>3.3549030398215753E-2</c:v>
                </c:pt>
                <c:pt idx="15">
                  <c:v>3.0091504026521079E-2</c:v>
                </c:pt>
                <c:pt idx="16">
                  <c:v>3.5935160718630503E-2</c:v>
                </c:pt>
                <c:pt idx="17">
                  <c:v>2.5100568829592846E-2</c:v>
                </c:pt>
                <c:pt idx="18">
                  <c:v>1.94216680104994E-2</c:v>
                </c:pt>
                <c:pt idx="19">
                  <c:v>2.1258747855219796E-2</c:v>
                </c:pt>
                <c:pt idx="20">
                  <c:v>2.9552075047221238E-2</c:v>
                </c:pt>
                <c:pt idx="21">
                  <c:v>2.7910067228142946E-2</c:v>
                </c:pt>
                <c:pt idx="22">
                  <c:v>2.9903725615771447E-2</c:v>
                </c:pt>
                <c:pt idx="23">
                  <c:v>4.2335741760888362E-2</c:v>
                </c:pt>
                <c:pt idx="24">
                  <c:v>4.3277898438537202E-2</c:v>
                </c:pt>
                <c:pt idx="25">
                  <c:v>2.9433282008344296E-2</c:v>
                </c:pt>
                <c:pt idx="26">
                  <c:v>3.4814105335132232E-2</c:v>
                </c:pt>
                <c:pt idx="27">
                  <c:v>5.8428835008752913E-2</c:v>
                </c:pt>
                <c:pt idx="28">
                  <c:v>0.12582276660203934</c:v>
                </c:pt>
                <c:pt idx="29">
                  <c:v>0.15123869340929805</c:v>
                </c:pt>
                <c:pt idx="30">
                  <c:v>0.16222810477251684</c:v>
                </c:pt>
                <c:pt idx="31">
                  <c:v>0.14230037696104761</c:v>
                </c:pt>
                <c:pt idx="32">
                  <c:v>0.11996008774732886</c:v>
                </c:pt>
                <c:pt idx="33">
                  <c:v>9.0527103815945739E-2</c:v>
                </c:pt>
                <c:pt idx="34">
                  <c:v>0.10756108600760465</c:v>
                </c:pt>
                <c:pt idx="35">
                  <c:v>9.7535653028770056E-2</c:v>
                </c:pt>
                <c:pt idx="36">
                  <c:v>8.2912638212111242E-2</c:v>
                </c:pt>
                <c:pt idx="37">
                  <c:v>0.13685460364921434</c:v>
                </c:pt>
                <c:pt idx="38">
                  <c:v>0.15783825928982531</c:v>
                </c:pt>
                <c:pt idx="39">
                  <c:v>0.13434160405916518</c:v>
                </c:pt>
                <c:pt idx="40">
                  <c:v>0.13915647756880858</c:v>
                </c:pt>
                <c:pt idx="41">
                  <c:v>0.12193635300750365</c:v>
                </c:pt>
                <c:pt idx="42">
                  <c:v>0.1399505829151578</c:v>
                </c:pt>
                <c:pt idx="43">
                  <c:v>0.13724399537022011</c:v>
                </c:pt>
                <c:pt idx="44">
                  <c:v>0.12665352326489229</c:v>
                </c:pt>
                <c:pt idx="45">
                  <c:v>0.11357978383817083</c:v>
                </c:pt>
                <c:pt idx="46">
                  <c:v>0.13014925301126307</c:v>
                </c:pt>
                <c:pt idx="47">
                  <c:v>0.12293571996730948</c:v>
                </c:pt>
                <c:pt idx="48">
                  <c:v>0.11945564112158161</c:v>
                </c:pt>
                <c:pt idx="49">
                  <c:v>0.11529999732971191</c:v>
                </c:pt>
                <c:pt idx="50">
                  <c:v>0.11270000457763672</c:v>
                </c:pt>
                <c:pt idx="51">
                  <c:v>0.11010000228881836</c:v>
                </c:pt>
                <c:pt idx="52">
                  <c:v>0.11184999465942383</c:v>
                </c:pt>
                <c:pt idx="53">
                  <c:v>0.11359999656677246</c:v>
                </c:pt>
                <c:pt idx="54">
                  <c:v>0.10609999656677246</c:v>
                </c:pt>
                <c:pt idx="55">
                  <c:v>0.12109999656677246</c:v>
                </c:pt>
                <c:pt idx="56">
                  <c:v>0.11420000076293946</c:v>
                </c:pt>
                <c:pt idx="57">
                  <c:v>9.4099998474121094E-2</c:v>
                </c:pt>
                <c:pt idx="58">
                  <c:v>9.5299997329711908E-2</c:v>
                </c:pt>
                <c:pt idx="59">
                  <c:v>9.3800001144409173E-2</c:v>
                </c:pt>
                <c:pt idx="60">
                  <c:v>9.5399999618530268E-2</c:v>
                </c:pt>
                <c:pt idx="61">
                  <c:v>8.960000038146973E-2</c:v>
                </c:pt>
                <c:pt idx="62">
                  <c:v>7.7199997901916506E-2</c:v>
                </c:pt>
                <c:pt idx="63">
                  <c:v>8.619999885559082E-2</c:v>
                </c:pt>
                <c:pt idx="64">
                  <c:v>8.6499996185302741E-2</c:v>
                </c:pt>
                <c:pt idx="65">
                  <c:v>8.5399999618530273E-2</c:v>
                </c:pt>
                <c:pt idx="66">
                  <c:v>8.3000001907348631E-2</c:v>
                </c:pt>
                <c:pt idx="67">
                  <c:v>7.3400001525878902E-2</c:v>
                </c:pt>
                <c:pt idx="68">
                  <c:v>5.9499998092651364E-2</c:v>
                </c:pt>
                <c:pt idx="69">
                  <c:v>4.1199998855590822E-2</c:v>
                </c:pt>
                <c:pt idx="70">
                  <c:v>4.6300001144409179E-2</c:v>
                </c:pt>
                <c:pt idx="71">
                  <c:v>4.9099998474121095E-2</c:v>
                </c:pt>
                <c:pt idx="72">
                  <c:v>4.5999999046325686E-2</c:v>
                </c:pt>
                <c:pt idx="73">
                  <c:v>4.6799998283386234E-2</c:v>
                </c:pt>
                <c:pt idx="74">
                  <c:v>5.7399997711181643E-2</c:v>
                </c:pt>
                <c:pt idx="75">
                  <c:v>5.510000228881836E-2</c:v>
                </c:pt>
                <c:pt idx="76">
                  <c:v>5.5199999809265134E-2</c:v>
                </c:pt>
                <c:pt idx="77">
                  <c:v>5.059999942779541E-2</c:v>
                </c:pt>
                <c:pt idx="78">
                  <c:v>4.8099999427795408E-2</c:v>
                </c:pt>
                <c:pt idx="79">
                  <c:v>4.8299999237060548E-2</c:v>
                </c:pt>
                <c:pt idx="80">
                  <c:v>5.5900001525878908E-2</c:v>
                </c:pt>
                <c:pt idx="81">
                  <c:v>5.9299998283386231E-2</c:v>
                </c:pt>
                <c:pt idx="82">
                  <c:v>6.1199998855590819E-2</c:v>
                </c:pt>
                <c:pt idx="83">
                  <c:v>5.9699997901916504E-2</c:v>
                </c:pt>
                <c:pt idx="84">
                  <c:v>5.5700001716613767E-2</c:v>
                </c:pt>
                <c:pt idx="85">
                  <c:v>5.070000171661377E-2</c:v>
                </c:pt>
                <c:pt idx="86">
                  <c:v>4.7500000000000001E-2</c:v>
                </c:pt>
                <c:pt idx="87">
                  <c:v>4.4800000190734865E-2</c:v>
                </c:pt>
                <c:pt idx="88">
                  <c:v>3.6800000667572025E-2</c:v>
                </c:pt>
                <c:pt idx="89">
                  <c:v>3.5199999809265137E-2</c:v>
                </c:pt>
                <c:pt idx="90">
                  <c:v>4.3400001525878903E-2</c:v>
                </c:pt>
                <c:pt idx="91">
                  <c:v>4.8899998664855955E-2</c:v>
                </c:pt>
                <c:pt idx="92">
                  <c:v>5.8800001144409177E-2</c:v>
                </c:pt>
                <c:pt idx="93">
                  <c:v>6.1100001335144045E-2</c:v>
                </c:pt>
                <c:pt idx="94">
                  <c:v>5.3000001907348632E-2</c:v>
                </c:pt>
                <c:pt idx="95">
                  <c:v>3.9100000858306887E-2</c:v>
                </c:pt>
                <c:pt idx="96">
                  <c:v>3.2899999618530275E-2</c:v>
                </c:pt>
                <c:pt idx="97">
                  <c:v>4.0599999427795408E-2</c:v>
                </c:pt>
                <c:pt idx="98">
                  <c:v>3.9800000190734861E-2</c:v>
                </c:pt>
                <c:pt idx="99">
                  <c:v>4.1700000762939456E-2</c:v>
                </c:pt>
                <c:pt idx="100">
                  <c:v>4.6700000762939453E-2</c:v>
                </c:pt>
                <c:pt idx="101">
                  <c:v>4.8200001716613768E-2</c:v>
                </c:pt>
                <c:pt idx="102">
                  <c:v>4.5999999046325686E-2</c:v>
                </c:pt>
                <c:pt idx="103">
                  <c:v>4.4200000762939451E-2</c:v>
                </c:pt>
                <c:pt idx="104">
                  <c:v>3.2100000381469727E-2</c:v>
                </c:pt>
                <c:pt idx="105">
                  <c:v>3.0299999713897706E-2</c:v>
                </c:pt>
                <c:pt idx="106">
                  <c:v>2.9600000381469725E-2</c:v>
                </c:pt>
                <c:pt idx="107">
                  <c:v>2.740000009536743E-2</c:v>
                </c:pt>
                <c:pt idx="108">
                  <c:v>2.9100000858306885E-2</c:v>
                </c:pt>
              </c:numCache>
            </c:numRef>
          </c:val>
          <c:smooth val="0"/>
          <c:extLst>
            <c:ext xmlns:c16="http://schemas.microsoft.com/office/drawing/2014/chart" uri="{C3380CC4-5D6E-409C-BE32-E72D297353CC}">
              <c16:uniqueId val="{00000002-D565-A941-873B-ED5FA9100B05}"/>
            </c:ext>
          </c:extLst>
        </c:ser>
        <c:dLbls>
          <c:showLegendKey val="0"/>
          <c:showVal val="0"/>
          <c:showCatName val="0"/>
          <c:showSerName val="0"/>
          <c:showPercent val="0"/>
          <c:showBubbleSize val="0"/>
        </c:dLbls>
        <c:marker val="1"/>
        <c:smooth val="0"/>
        <c:axId val="417595488"/>
        <c:axId val="417780784"/>
      </c:lineChart>
      <c:catAx>
        <c:axId val="4175954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780784"/>
        <c:crosses val="autoZero"/>
        <c:auto val="1"/>
        <c:lblAlgn val="ctr"/>
        <c:lblOffset val="100"/>
        <c:tickLblSkip val="10"/>
        <c:tickMarkSkip val="10"/>
        <c:noMultiLvlLbl val="0"/>
      </c:catAx>
      <c:valAx>
        <c:axId val="417780784"/>
        <c:scaling>
          <c:orientation val="minMax"/>
          <c:max val="0.27"/>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5954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1"/>
            </a:pPr>
            <a:r>
              <a:rPr lang="fr-FR" sz="1800" b="1"/>
              <a:t>Corporate vs. individual income tax (% of national income)</a:t>
            </a:r>
          </a:p>
        </c:rich>
      </c:tx>
      <c:layout>
        <c:manualLayout>
          <c:xMode val="edge"/>
          <c:yMode val="edge"/>
          <c:x val="0.17682104610341401"/>
          <c:y val="0"/>
        </c:manualLayout>
      </c:layout>
      <c:overlay val="0"/>
    </c:title>
    <c:autoTitleDeleted val="0"/>
    <c:plotArea>
      <c:layout>
        <c:manualLayout>
          <c:layoutTarget val="inner"/>
          <c:xMode val="edge"/>
          <c:yMode val="edge"/>
          <c:x val="8.0002916302128899E-2"/>
          <c:y val="0.115434443243614"/>
          <c:w val="0.90814523184601903"/>
          <c:h val="0.75236117544130499"/>
        </c:manualLayout>
      </c:layout>
      <c:areaChart>
        <c:grouping val="stacked"/>
        <c:varyColors val="0"/>
        <c:ser>
          <c:idx val="3"/>
          <c:order val="0"/>
          <c:cat>
            <c:numRef>
              <c:f>Data!$A$7:$A$115</c:f>
              <c:numCache>
                <c:formatCode>General</c:formatCode>
                <c:ptCount val="109"/>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numCache>
            </c:numRef>
          </c:cat>
          <c:val>
            <c:numRef>
              <c:f>Data!$AX$7:$AX$115</c:f>
              <c:numCache>
                <c:formatCode>0.0%</c:formatCode>
                <c:ptCount val="109"/>
                <c:pt idx="0">
                  <c:v>5.8398190717873031E-3</c:v>
                </c:pt>
                <c:pt idx="1">
                  <c:v>6.7255344828861139E-3</c:v>
                </c:pt>
                <c:pt idx="2">
                  <c:v>7.0603778713774802E-3</c:v>
                </c:pt>
                <c:pt idx="3">
                  <c:v>7.4410653703304436E-3</c:v>
                </c:pt>
                <c:pt idx="4">
                  <c:v>9.2488057518160353E-3</c:v>
                </c:pt>
                <c:pt idx="5">
                  <c:v>1.8529852938025514E-2</c:v>
                </c:pt>
                <c:pt idx="6">
                  <c:v>2.2150783232541008E-2</c:v>
                </c:pt>
                <c:pt idx="7">
                  <c:v>2.1751975624867893E-2</c:v>
                </c:pt>
                <c:pt idx="8">
                  <c:v>2.2673669056097329E-2</c:v>
                </c:pt>
                <c:pt idx="9">
                  <c:v>1.6850942957260161E-2</c:v>
                </c:pt>
                <c:pt idx="10">
                  <c:v>1.7012610879991293E-2</c:v>
                </c:pt>
                <c:pt idx="11">
                  <c:v>1.4350549822228104E-2</c:v>
                </c:pt>
                <c:pt idx="12">
                  <c:v>1.4424458860971852E-2</c:v>
                </c:pt>
                <c:pt idx="13">
                  <c:v>1.420988599122818E-2</c:v>
                </c:pt>
                <c:pt idx="14">
                  <c:v>1.4328976328095499E-2</c:v>
                </c:pt>
                <c:pt idx="15">
                  <c:v>1.5273892018360706E-2</c:v>
                </c:pt>
                <c:pt idx="16">
                  <c:v>1.8358267591127724E-2</c:v>
                </c:pt>
                <c:pt idx="17">
                  <c:v>1.8904933814681106E-2</c:v>
                </c:pt>
                <c:pt idx="18">
                  <c:v>1.4825216170275664E-2</c:v>
                </c:pt>
                <c:pt idx="19">
                  <c:v>1.4197952218430034E-2</c:v>
                </c:pt>
                <c:pt idx="20">
                  <c:v>1.6596831885539093E-2</c:v>
                </c:pt>
                <c:pt idx="21">
                  <c:v>1.5443485423065704E-2</c:v>
                </c:pt>
                <c:pt idx="22">
                  <c:v>1.6085750467346078E-2</c:v>
                </c:pt>
                <c:pt idx="23">
                  <c:v>1.7241608861787536E-2</c:v>
                </c:pt>
                <c:pt idx="24">
                  <c:v>2.2976413910174416E-2</c:v>
                </c:pt>
                <c:pt idx="25">
                  <c:v>2.4127363390816541E-2</c:v>
                </c:pt>
                <c:pt idx="26">
                  <c:v>1.8042832008736274E-2</c:v>
                </c:pt>
                <c:pt idx="27">
                  <c:v>1.8418781476342898E-2</c:v>
                </c:pt>
                <c:pt idx="28">
                  <c:v>1.9685710389964549E-2</c:v>
                </c:pt>
                <c:pt idx="29">
                  <c:v>3.2081700697685102E-2</c:v>
                </c:pt>
                <c:pt idx="30">
                  <c:v>8.9402275519470109E-2</c:v>
                </c:pt>
                <c:pt idx="31">
                  <c:v>8.7921113411914636E-2</c:v>
                </c:pt>
                <c:pt idx="32">
                  <c:v>9.6566385043683853E-2</c:v>
                </c:pt>
                <c:pt idx="33">
                  <c:v>8.5509579457826529E-2</c:v>
                </c:pt>
                <c:pt idx="34">
                  <c:v>9.0471466515499921E-2</c:v>
                </c:pt>
                <c:pt idx="35">
                  <c:v>7.8436097349795189E-2</c:v>
                </c:pt>
                <c:pt idx="36">
                  <c:v>6.980023109620527E-2</c:v>
                </c:pt>
                <c:pt idx="37">
                  <c:v>7.0934807641095082E-2</c:v>
                </c:pt>
                <c:pt idx="38">
                  <c:v>8.794484390643488E-2</c:v>
                </c:pt>
                <c:pt idx="39">
                  <c:v>9.8139925670620284E-2</c:v>
                </c:pt>
                <c:pt idx="40">
                  <c:v>9.6679812468735096E-2</c:v>
                </c:pt>
                <c:pt idx="41">
                  <c:v>8.7737160876673437E-2</c:v>
                </c:pt>
                <c:pt idx="42">
                  <c:v>8.7180888603524492E-2</c:v>
                </c:pt>
                <c:pt idx="43">
                  <c:v>9.1464466313550305E-2</c:v>
                </c:pt>
                <c:pt idx="44">
                  <c:v>9.2910458459568204E-2</c:v>
                </c:pt>
                <c:pt idx="45">
                  <c:v>9.1616043502647626E-2</c:v>
                </c:pt>
                <c:pt idx="46">
                  <c:v>9.2178283860898824E-2</c:v>
                </c:pt>
                <c:pt idx="47">
                  <c:v>9.6195648769364733E-2</c:v>
                </c:pt>
                <c:pt idx="48">
                  <c:v>9.5254414966534945E-2</c:v>
                </c:pt>
                <c:pt idx="49">
                  <c:v>9.6554165285448634E-2</c:v>
                </c:pt>
                <c:pt idx="50">
                  <c:v>9.6487659583499877E-2</c:v>
                </c:pt>
                <c:pt idx="51">
                  <c:v>8.577523721665789E-2</c:v>
                </c:pt>
                <c:pt idx="52">
                  <c:v>8.7526316029136991E-2</c:v>
                </c:pt>
                <c:pt idx="53">
                  <c:v>9.2436108821104701E-2</c:v>
                </c:pt>
                <c:pt idx="54">
                  <c:v>9.6199156950412493E-2</c:v>
                </c:pt>
                <c:pt idx="55">
                  <c:v>0.1047724351909733</c:v>
                </c:pt>
                <c:pt idx="56">
                  <c:v>0.11647379935781482</c:v>
                </c:pt>
                <c:pt idx="57">
                  <c:v>0.10993875343725266</c:v>
                </c:pt>
                <c:pt idx="58">
                  <c:v>0.10030069003876722</c:v>
                </c:pt>
                <c:pt idx="59">
                  <c:v>0.1104423589859026</c:v>
                </c:pt>
                <c:pt idx="60">
                  <c:v>0.10565807375724665</c:v>
                </c:pt>
                <c:pt idx="61">
                  <c:v>0.1121859883378503</c:v>
                </c:pt>
                <c:pt idx="62">
                  <c:v>0.1020765648577289</c:v>
                </c:pt>
                <c:pt idx="63">
                  <c:v>0.10729078511272086</c:v>
                </c:pt>
                <c:pt idx="64">
                  <c:v>0.11037181232011781</c:v>
                </c:pt>
                <c:pt idx="65">
                  <c:v>0.11353805704465553</c:v>
                </c:pt>
                <c:pt idx="66">
                  <c:v>0.12003324523583897</c:v>
                </c:pt>
                <c:pt idx="67">
                  <c:v>0.12383565042121039</c:v>
                </c:pt>
                <c:pt idx="68">
                  <c:v>0.12737520799128582</c:v>
                </c:pt>
                <c:pt idx="69">
                  <c:v>0.12515258509132526</c:v>
                </c:pt>
                <c:pt idx="70">
                  <c:v>0.11563945476799457</c:v>
                </c:pt>
                <c:pt idx="71">
                  <c:v>0.11005455317966729</c:v>
                </c:pt>
                <c:pt idx="72">
                  <c:v>0.11384748943850791</c:v>
                </c:pt>
                <c:pt idx="73">
                  <c:v>0.11427266368068825</c:v>
                </c:pt>
                <c:pt idx="74">
                  <c:v>0.11945537054717428</c:v>
                </c:pt>
                <c:pt idx="75">
                  <c:v>0.11314506051083328</c:v>
                </c:pt>
                <c:pt idx="76">
                  <c:v>0.11926895181722158</c:v>
                </c:pt>
                <c:pt idx="77">
                  <c:v>0.11860721666119173</c:v>
                </c:pt>
                <c:pt idx="78">
                  <c:v>0.11403179252871314</c:v>
                </c:pt>
                <c:pt idx="79">
                  <c:v>0.11192272681446458</c:v>
                </c:pt>
                <c:pt idx="80">
                  <c:v>0.11321527837523856</c:v>
                </c:pt>
                <c:pt idx="81">
                  <c:v>0.11334641885938085</c:v>
                </c:pt>
                <c:pt idx="82">
                  <c:v>0.11599039723757848</c:v>
                </c:pt>
                <c:pt idx="83">
                  <c:v>0.1218356475416994</c:v>
                </c:pt>
                <c:pt idx="84">
                  <c:v>0.12677935053373884</c:v>
                </c:pt>
                <c:pt idx="85">
                  <c:v>0.13192654585657612</c:v>
                </c:pt>
                <c:pt idx="86">
                  <c:v>0.1341036527739653</c:v>
                </c:pt>
                <c:pt idx="87">
                  <c:v>0.13934498289083949</c:v>
                </c:pt>
                <c:pt idx="88">
                  <c:v>0.13546593155589237</c:v>
                </c:pt>
                <c:pt idx="89">
                  <c:v>0.11200236570292801</c:v>
                </c:pt>
                <c:pt idx="90">
                  <c:v>0.10223737018968976</c:v>
                </c:pt>
                <c:pt idx="91">
                  <c:v>9.9920282527791782E-2</c:v>
                </c:pt>
                <c:pt idx="92">
                  <c:v>0.10829858050913881</c:v>
                </c:pt>
                <c:pt idx="93">
                  <c:v>0.11362698517701005</c:v>
                </c:pt>
                <c:pt idx="94">
                  <c:v>0.12136725016621541</c:v>
                </c:pt>
                <c:pt idx="95">
                  <c:v>0.12197332398650147</c:v>
                </c:pt>
                <c:pt idx="96">
                  <c:v>9.5595005239824532E-2</c:v>
                </c:pt>
                <c:pt idx="97">
                  <c:v>9.6831684981011468E-2</c:v>
                </c:pt>
                <c:pt idx="98">
                  <c:v>0.10868301714356803</c:v>
                </c:pt>
                <c:pt idx="99">
                  <c:v>0.10706078286771013</c:v>
                </c:pt>
                <c:pt idx="100">
                  <c:v>0.11555511531171744</c:v>
                </c:pt>
                <c:pt idx="101">
                  <c:v>0.11719005439101365</c:v>
                </c:pt>
                <c:pt idx="102">
                  <c:v>0.12317501638938316</c:v>
                </c:pt>
                <c:pt idx="103">
                  <c:v>0.12213397662343672</c:v>
                </c:pt>
                <c:pt idx="104">
                  <c:v>0.12218310596274416</c:v>
                </c:pt>
                <c:pt idx="105">
                  <c:v>0.11748097030320404</c:v>
                </c:pt>
                <c:pt idx="106">
                  <c:v>0.11994831057826066</c:v>
                </c:pt>
                <c:pt idx="107">
                  <c:v>0.12497497148719409</c:v>
                </c:pt>
                <c:pt idx="108">
                  <c:v>0.13452753290460914</c:v>
                </c:pt>
              </c:numCache>
            </c:numRef>
          </c:val>
          <c:extLst>
            <c:ext xmlns:c16="http://schemas.microsoft.com/office/drawing/2014/chart" uri="{C3380CC4-5D6E-409C-BE32-E72D297353CC}">
              <c16:uniqueId val="{00000002-E3AB-3049-9433-4B9AE5AD4ABC}"/>
            </c:ext>
          </c:extLst>
        </c:ser>
        <c:ser>
          <c:idx val="4"/>
          <c:order val="1"/>
          <c:spPr>
            <a:ln w="25400">
              <a:noFill/>
            </a:ln>
          </c:spPr>
          <c:cat>
            <c:numRef>
              <c:f>Data!$A$7:$A$115</c:f>
              <c:numCache>
                <c:formatCode>General</c:formatCode>
                <c:ptCount val="109"/>
                <c:pt idx="0">
                  <c:v>1913</c:v>
                </c:pt>
                <c:pt idx="1">
                  <c:v>1914</c:v>
                </c:pt>
                <c:pt idx="2">
                  <c:v>1915</c:v>
                </c:pt>
                <c:pt idx="3">
                  <c:v>1916</c:v>
                </c:pt>
                <c:pt idx="4">
                  <c:v>1917</c:v>
                </c:pt>
                <c:pt idx="5">
                  <c:v>1918</c:v>
                </c:pt>
                <c:pt idx="6">
                  <c:v>1919</c:v>
                </c:pt>
                <c:pt idx="7">
                  <c:v>1920</c:v>
                </c:pt>
                <c:pt idx="8">
                  <c:v>1921</c:v>
                </c:pt>
                <c:pt idx="9">
                  <c:v>1922</c:v>
                </c:pt>
                <c:pt idx="10">
                  <c:v>1923</c:v>
                </c:pt>
                <c:pt idx="11">
                  <c:v>1924</c:v>
                </c:pt>
                <c:pt idx="12">
                  <c:v>1925</c:v>
                </c:pt>
                <c:pt idx="13">
                  <c:v>1926</c:v>
                </c:pt>
                <c:pt idx="14">
                  <c:v>1927</c:v>
                </c:pt>
                <c:pt idx="15">
                  <c:v>1928</c:v>
                </c:pt>
                <c:pt idx="16">
                  <c:v>1929</c:v>
                </c:pt>
                <c:pt idx="17">
                  <c:v>1930</c:v>
                </c:pt>
                <c:pt idx="18">
                  <c:v>1931</c:v>
                </c:pt>
                <c:pt idx="19">
                  <c:v>1932</c:v>
                </c:pt>
                <c:pt idx="20">
                  <c:v>1933</c:v>
                </c:pt>
                <c:pt idx="21">
                  <c:v>1934</c:v>
                </c:pt>
                <c:pt idx="22">
                  <c:v>1935</c:v>
                </c:pt>
                <c:pt idx="23">
                  <c:v>1936</c:v>
                </c:pt>
                <c:pt idx="24">
                  <c:v>1937</c:v>
                </c:pt>
                <c:pt idx="25">
                  <c:v>1938</c:v>
                </c:pt>
                <c:pt idx="26">
                  <c:v>1939</c:v>
                </c:pt>
                <c:pt idx="27">
                  <c:v>1940</c:v>
                </c:pt>
                <c:pt idx="28">
                  <c:v>1941</c:v>
                </c:pt>
                <c:pt idx="29">
                  <c:v>1942</c:v>
                </c:pt>
                <c:pt idx="30">
                  <c:v>1943</c:v>
                </c:pt>
                <c:pt idx="31">
                  <c:v>1944</c:v>
                </c:pt>
                <c:pt idx="32">
                  <c:v>1945</c:v>
                </c:pt>
                <c:pt idx="33">
                  <c:v>1946</c:v>
                </c:pt>
                <c:pt idx="34">
                  <c:v>1947</c:v>
                </c:pt>
                <c:pt idx="35">
                  <c:v>1948</c:v>
                </c:pt>
                <c:pt idx="36">
                  <c:v>1949</c:v>
                </c:pt>
                <c:pt idx="37">
                  <c:v>1950</c:v>
                </c:pt>
                <c:pt idx="38">
                  <c:v>1951</c:v>
                </c:pt>
                <c:pt idx="39">
                  <c:v>1952</c:v>
                </c:pt>
                <c:pt idx="40">
                  <c:v>1953</c:v>
                </c:pt>
                <c:pt idx="41">
                  <c:v>1954</c:v>
                </c:pt>
                <c:pt idx="42">
                  <c:v>1955</c:v>
                </c:pt>
                <c:pt idx="43">
                  <c:v>1956</c:v>
                </c:pt>
                <c:pt idx="44">
                  <c:v>1957</c:v>
                </c:pt>
                <c:pt idx="45">
                  <c:v>1958</c:v>
                </c:pt>
                <c:pt idx="46">
                  <c:v>1959</c:v>
                </c:pt>
                <c:pt idx="47">
                  <c:v>1960</c:v>
                </c:pt>
                <c:pt idx="48">
                  <c:v>1961</c:v>
                </c:pt>
                <c:pt idx="49">
                  <c:v>1962</c:v>
                </c:pt>
                <c:pt idx="50">
                  <c:v>1963</c:v>
                </c:pt>
                <c:pt idx="51">
                  <c:v>1964</c:v>
                </c:pt>
                <c:pt idx="52">
                  <c:v>1965</c:v>
                </c:pt>
                <c:pt idx="53">
                  <c:v>1966</c:v>
                </c:pt>
                <c:pt idx="54">
                  <c:v>1967</c:v>
                </c:pt>
                <c:pt idx="55">
                  <c:v>1968</c:v>
                </c:pt>
                <c:pt idx="56">
                  <c:v>1969</c:v>
                </c:pt>
                <c:pt idx="57">
                  <c:v>1970</c:v>
                </c:pt>
                <c:pt idx="58">
                  <c:v>1971</c:v>
                </c:pt>
                <c:pt idx="59">
                  <c:v>1972</c:v>
                </c:pt>
                <c:pt idx="60">
                  <c:v>1973</c:v>
                </c:pt>
                <c:pt idx="61">
                  <c:v>1974</c:v>
                </c:pt>
                <c:pt idx="62">
                  <c:v>1975</c:v>
                </c:pt>
                <c:pt idx="63">
                  <c:v>1976</c:v>
                </c:pt>
                <c:pt idx="64">
                  <c:v>1977</c:v>
                </c:pt>
                <c:pt idx="65">
                  <c:v>1978</c:v>
                </c:pt>
                <c:pt idx="66">
                  <c:v>1979</c:v>
                </c:pt>
                <c:pt idx="67">
                  <c:v>1980</c:v>
                </c:pt>
                <c:pt idx="68">
                  <c:v>1981</c:v>
                </c:pt>
                <c:pt idx="69">
                  <c:v>1982</c:v>
                </c:pt>
                <c:pt idx="70">
                  <c:v>1983</c:v>
                </c:pt>
                <c:pt idx="71">
                  <c:v>1984</c:v>
                </c:pt>
                <c:pt idx="72">
                  <c:v>1985</c:v>
                </c:pt>
                <c:pt idx="73">
                  <c:v>1986</c:v>
                </c:pt>
                <c:pt idx="74">
                  <c:v>1987</c:v>
                </c:pt>
                <c:pt idx="75">
                  <c:v>1988</c:v>
                </c:pt>
                <c:pt idx="76">
                  <c:v>1989</c:v>
                </c:pt>
                <c:pt idx="77">
                  <c:v>1990</c:v>
                </c:pt>
                <c:pt idx="78">
                  <c:v>1991</c:v>
                </c:pt>
                <c:pt idx="79">
                  <c:v>1992</c:v>
                </c:pt>
                <c:pt idx="80">
                  <c:v>1993</c:v>
                </c:pt>
                <c:pt idx="81">
                  <c:v>1994</c:v>
                </c:pt>
                <c:pt idx="82">
                  <c:v>1995</c:v>
                </c:pt>
                <c:pt idx="83">
                  <c:v>1996</c:v>
                </c:pt>
                <c:pt idx="84">
                  <c:v>1997</c:v>
                </c:pt>
                <c:pt idx="85">
                  <c:v>1998</c:v>
                </c:pt>
                <c:pt idx="86">
                  <c:v>1999</c:v>
                </c:pt>
                <c:pt idx="87">
                  <c:v>2000</c:v>
                </c:pt>
                <c:pt idx="88">
                  <c:v>2001</c:v>
                </c:pt>
                <c:pt idx="89">
                  <c:v>2002</c:v>
                </c:pt>
                <c:pt idx="90">
                  <c:v>2003</c:v>
                </c:pt>
                <c:pt idx="91">
                  <c:v>2004</c:v>
                </c:pt>
                <c:pt idx="92">
                  <c:v>2005</c:v>
                </c:pt>
                <c:pt idx="93">
                  <c:v>2006</c:v>
                </c:pt>
                <c:pt idx="94">
                  <c:v>2007</c:v>
                </c:pt>
                <c:pt idx="95">
                  <c:v>2008</c:v>
                </c:pt>
                <c:pt idx="96">
                  <c:v>2009</c:v>
                </c:pt>
                <c:pt idx="97">
                  <c:v>2010</c:v>
                </c:pt>
                <c:pt idx="98">
                  <c:v>2011</c:v>
                </c:pt>
                <c:pt idx="99">
                  <c:v>2012</c:v>
                </c:pt>
                <c:pt idx="100">
                  <c:v>2013</c:v>
                </c:pt>
                <c:pt idx="101">
                  <c:v>2014</c:v>
                </c:pt>
                <c:pt idx="102">
                  <c:v>2015</c:v>
                </c:pt>
                <c:pt idx="103">
                  <c:v>2016</c:v>
                </c:pt>
                <c:pt idx="104">
                  <c:v>2017</c:v>
                </c:pt>
                <c:pt idx="105">
                  <c:v>2018</c:v>
                </c:pt>
                <c:pt idx="106">
                  <c:v>2019</c:v>
                </c:pt>
                <c:pt idx="107">
                  <c:v>2020</c:v>
                </c:pt>
                <c:pt idx="108">
                  <c:v>2021</c:v>
                </c:pt>
              </c:numCache>
            </c:numRef>
          </c:cat>
          <c:val>
            <c:numRef>
              <c:f>Data!$AW$7:$AW$115</c:f>
              <c:numCache>
                <c:formatCode>0.0%</c:formatCode>
                <c:ptCount val="109"/>
                <c:pt idx="0">
                  <c:v>6.0217640571068906E-4</c:v>
                </c:pt>
                <c:pt idx="1">
                  <c:v>5.743122658710577E-4</c:v>
                </c:pt>
                <c:pt idx="2">
                  <c:v>5.6692872317176657E-4</c:v>
                </c:pt>
                <c:pt idx="3">
                  <c:v>1.732334602656012E-3</c:v>
                </c:pt>
                <c:pt idx="4">
                  <c:v>6.0453449680029402E-3</c:v>
                </c:pt>
                <c:pt idx="5">
                  <c:v>1.2847225473932626E-2</c:v>
                </c:pt>
                <c:pt idx="6">
                  <c:v>1.1690970322667882E-2</c:v>
                </c:pt>
                <c:pt idx="7">
                  <c:v>1.1181109061393005E-2</c:v>
                </c:pt>
                <c:pt idx="8">
                  <c:v>8.243105703944929E-3</c:v>
                </c:pt>
                <c:pt idx="9">
                  <c:v>7.7280784293556892E-3</c:v>
                </c:pt>
                <c:pt idx="10">
                  <c:v>1.2277418872865273E-2</c:v>
                </c:pt>
                <c:pt idx="11">
                  <c:v>1.0958208645629875E-2</c:v>
                </c:pt>
                <c:pt idx="12">
                  <c:v>1.3441180256284735E-2</c:v>
                </c:pt>
                <c:pt idx="13">
                  <c:v>1.7279917746339572E-2</c:v>
                </c:pt>
                <c:pt idx="14">
                  <c:v>1.4062428161586923E-2</c:v>
                </c:pt>
                <c:pt idx="15">
                  <c:v>1.2583916675434154E-2</c:v>
                </c:pt>
                <c:pt idx="16">
                  <c:v>1.4493369150890308E-2</c:v>
                </c:pt>
                <c:pt idx="17">
                  <c:v>1.01323706377858E-2</c:v>
                </c:pt>
                <c:pt idx="18">
                  <c:v>7.3608750277141376E-3</c:v>
                </c:pt>
                <c:pt idx="19">
                  <c:v>7.4695270599707464E-3</c:v>
                </c:pt>
                <c:pt idx="20">
                  <c:v>1.0648952478283088E-2</c:v>
                </c:pt>
                <c:pt idx="21">
                  <c:v>1.2766614616400981E-2</c:v>
                </c:pt>
                <c:pt idx="22">
                  <c:v>1.4336971597419043E-2</c:v>
                </c:pt>
                <c:pt idx="23">
                  <c:v>1.8759403000971921E-2</c:v>
                </c:pt>
                <c:pt idx="24">
                  <c:v>1.7955553430323606E-2</c:v>
                </c:pt>
                <c:pt idx="25">
                  <c:v>1.3362248078121754E-2</c:v>
                </c:pt>
                <c:pt idx="26">
                  <c:v>1.7484681186677183E-2</c:v>
                </c:pt>
                <c:pt idx="27">
                  <c:v>3.0960158187399629E-2</c:v>
                </c:pt>
                <c:pt idx="28">
                  <c:v>6.4852058903736035E-2</c:v>
                </c:pt>
                <c:pt idx="29">
                  <c:v>7.4920747435367321E-2</c:v>
                </c:pt>
                <c:pt idx="30">
                  <c:v>7.5177608033758878E-2</c:v>
                </c:pt>
                <c:pt idx="31">
                  <c:v>6.4456236062440275E-2</c:v>
                </c:pt>
                <c:pt idx="32">
                  <c:v>5.3091147501899839E-2</c:v>
                </c:pt>
                <c:pt idx="33">
                  <c:v>4.5234120359329034E-2</c:v>
                </c:pt>
                <c:pt idx="34">
                  <c:v>5.116963742839771E-2</c:v>
                </c:pt>
                <c:pt idx="35">
                  <c:v>5.0047171930455096E-2</c:v>
                </c:pt>
                <c:pt idx="36">
                  <c:v>4.175583059063017E-2</c:v>
                </c:pt>
                <c:pt idx="37">
                  <c:v>6.6493880597574759E-2</c:v>
                </c:pt>
                <c:pt idx="38">
                  <c:v>7.2501267731994945E-2</c:v>
                </c:pt>
                <c:pt idx="39">
                  <c:v>5.8589581621263598E-2</c:v>
                </c:pt>
                <c:pt idx="40">
                  <c:v>5.8004397445293683E-2</c:v>
                </c:pt>
                <c:pt idx="41">
                  <c:v>5.0466321846436693E-2</c:v>
                </c:pt>
                <c:pt idx="42">
                  <c:v>5.7810170175056914E-2</c:v>
                </c:pt>
                <c:pt idx="43">
                  <c:v>5.3969809302174439E-2</c:v>
                </c:pt>
                <c:pt idx="44">
                  <c:v>4.9888658453833876E-2</c:v>
                </c:pt>
                <c:pt idx="45">
                  <c:v>4.3825875329169407E-2</c:v>
                </c:pt>
                <c:pt idx="46">
                  <c:v>4.9732548051982017E-2</c:v>
                </c:pt>
                <c:pt idx="47">
                  <c:v>4.5698571097454788E-2</c:v>
                </c:pt>
                <c:pt idx="48">
                  <c:v>4.4760503185226994E-2</c:v>
                </c:pt>
                <c:pt idx="49">
                  <c:v>4.3629635040050643E-2</c:v>
                </c:pt>
                <c:pt idx="50">
                  <c:v>4.5086649993455699E-2</c:v>
                </c:pt>
                <c:pt idx="51">
                  <c:v>4.377471006852926E-2</c:v>
                </c:pt>
                <c:pt idx="52">
                  <c:v>4.5183882067760646E-2</c:v>
                </c:pt>
                <c:pt idx="53">
                  <c:v>4.4885363516855681E-2</c:v>
                </c:pt>
                <c:pt idx="54">
                  <c:v>4.0862985323764534E-2</c:v>
                </c:pt>
                <c:pt idx="55">
                  <c:v>4.4762582701292512E-2</c:v>
                </c:pt>
                <c:pt idx="56">
                  <c:v>4.1190349613095138E-2</c:v>
                </c:pt>
                <c:pt idx="57">
                  <c:v>3.3346417470736689E-2</c:v>
                </c:pt>
                <c:pt idx="58">
                  <c:v>3.4327382320135783E-2</c:v>
                </c:pt>
                <c:pt idx="59">
                  <c:v>3.4935301358287374E-2</c:v>
                </c:pt>
                <c:pt idx="60">
                  <c:v>3.6413401267989448E-2</c:v>
                </c:pt>
                <c:pt idx="61">
                  <c:v>3.5082259673338001E-2</c:v>
                </c:pt>
                <c:pt idx="62">
                  <c:v>3.1993538223647727E-2</c:v>
                </c:pt>
                <c:pt idx="63">
                  <c:v>3.6919945270645606E-2</c:v>
                </c:pt>
                <c:pt idx="64">
                  <c:v>3.820976774279914E-2</c:v>
                </c:pt>
                <c:pt idx="65">
                  <c:v>3.8489890297978752E-2</c:v>
                </c:pt>
                <c:pt idx="66">
                  <c:v>3.6038139177376811E-2</c:v>
                </c:pt>
                <c:pt idx="67">
                  <c:v>3.120946818957052E-2</c:v>
                </c:pt>
                <c:pt idx="68">
                  <c:v>2.5901983197140557E-2</c:v>
                </c:pt>
                <c:pt idx="69">
                  <c:v>1.8096415432226818E-2</c:v>
                </c:pt>
                <c:pt idx="70">
                  <c:v>2.1765695737732852E-2</c:v>
                </c:pt>
                <c:pt idx="71">
                  <c:v>2.3727269629811264E-2</c:v>
                </c:pt>
                <c:pt idx="72">
                  <c:v>2.2237445012665068E-2</c:v>
                </c:pt>
                <c:pt idx="73">
                  <c:v>2.3979442686962969E-2</c:v>
                </c:pt>
                <c:pt idx="74">
                  <c:v>2.7498400021666498E-2</c:v>
                </c:pt>
                <c:pt idx="75">
                  <c:v>2.7790077636709581E-2</c:v>
                </c:pt>
                <c:pt idx="76">
                  <c:v>2.6138394714087281E-2</c:v>
                </c:pt>
                <c:pt idx="77">
                  <c:v>2.4296341327933794E-2</c:v>
                </c:pt>
                <c:pt idx="78">
                  <c:v>2.2812709730812619E-2</c:v>
                </c:pt>
                <c:pt idx="79">
                  <c:v>2.4092895560072061E-2</c:v>
                </c:pt>
                <c:pt idx="80">
                  <c:v>2.7057543022849361E-2</c:v>
                </c:pt>
                <c:pt idx="81">
                  <c:v>2.8238929363671866E-2</c:v>
                </c:pt>
                <c:pt idx="82">
                  <c:v>3.0136338768596053E-2</c:v>
                </c:pt>
                <c:pt idx="83">
                  <c:v>3.0766745262422495E-2</c:v>
                </c:pt>
                <c:pt idx="84">
                  <c:v>3.0580101097382659E-2</c:v>
                </c:pt>
                <c:pt idx="85">
                  <c:v>2.8343057244784704E-2</c:v>
                </c:pt>
                <c:pt idx="86">
                  <c:v>2.7424147181941114E-2</c:v>
                </c:pt>
                <c:pt idx="87">
                  <c:v>2.6311589596548411E-2</c:v>
                </c:pt>
                <c:pt idx="88">
                  <c:v>1.8602407594201009E-2</c:v>
                </c:pt>
                <c:pt idx="89">
                  <c:v>1.7103444575872387E-2</c:v>
                </c:pt>
                <c:pt idx="90">
                  <c:v>2.1777518104803856E-2</c:v>
                </c:pt>
                <c:pt idx="91">
                  <c:v>2.6535523628127285E-2</c:v>
                </c:pt>
                <c:pt idx="92">
                  <c:v>3.3919810409421006E-2</c:v>
                </c:pt>
                <c:pt idx="93">
                  <c:v>3.6018894246147716E-2</c:v>
                </c:pt>
                <c:pt idx="94">
                  <c:v>3.1859198965366042E-2</c:v>
                </c:pt>
                <c:pt idx="95">
                  <c:v>2.0706566117022464E-2</c:v>
                </c:pt>
                <c:pt idx="96">
                  <c:v>1.6917171452052307E-2</c:v>
                </c:pt>
                <c:pt idx="97">
                  <c:v>2.1302235237572964E-2</c:v>
                </c:pt>
                <c:pt idx="98">
                  <c:v>2.0990822631686917E-2</c:v>
                </c:pt>
                <c:pt idx="99">
                  <c:v>2.3730392880704824E-2</c:v>
                </c:pt>
                <c:pt idx="100">
                  <c:v>2.4997532244874103E-2</c:v>
                </c:pt>
                <c:pt idx="101">
                  <c:v>2.6731495205530684E-2</c:v>
                </c:pt>
                <c:pt idx="102">
                  <c:v>2.5161139780406076E-2</c:v>
                </c:pt>
                <c:pt idx="103">
                  <c:v>2.3460949570986434E-2</c:v>
                </c:pt>
                <c:pt idx="104">
                  <c:v>1.7733587875630851E-2</c:v>
                </c:pt>
                <c:pt idx="105">
                  <c:v>1.685479746414523E-2</c:v>
                </c:pt>
                <c:pt idx="106">
                  <c:v>1.6227639043540545E-2</c:v>
                </c:pt>
                <c:pt idx="107">
                  <c:v>1.6145213936434758E-2</c:v>
                </c:pt>
                <c:pt idx="108">
                  <c:v>1.9622071204980853E-2</c:v>
                </c:pt>
              </c:numCache>
            </c:numRef>
          </c:val>
          <c:extLst>
            <c:ext xmlns:c16="http://schemas.microsoft.com/office/drawing/2014/chart" uri="{C3380CC4-5D6E-409C-BE32-E72D297353CC}">
              <c16:uniqueId val="{00000003-E3AB-3049-9433-4B9AE5AD4ABC}"/>
            </c:ext>
          </c:extLst>
        </c:ser>
        <c:dLbls>
          <c:showLegendKey val="0"/>
          <c:showVal val="0"/>
          <c:showCatName val="0"/>
          <c:showSerName val="0"/>
          <c:showPercent val="0"/>
          <c:showBubbleSize val="0"/>
        </c:dLbls>
        <c:axId val="2055345720"/>
        <c:axId val="-2065581480"/>
      </c:areaChart>
      <c:catAx>
        <c:axId val="2055345720"/>
        <c:scaling>
          <c:orientation val="minMax"/>
        </c:scaling>
        <c:delete val="0"/>
        <c:axPos val="b"/>
        <c:numFmt formatCode="General" sourceLinked="1"/>
        <c:majorTickMark val="none"/>
        <c:minorTickMark val="none"/>
        <c:tickLblPos val="nextTo"/>
        <c:txPr>
          <a:bodyPr rot="-5400000" vert="horz"/>
          <a:lstStyle/>
          <a:p>
            <a:pPr>
              <a:defRPr sz="1800"/>
            </a:pPr>
            <a:endParaRPr lang="en-US"/>
          </a:p>
        </c:txPr>
        <c:crossAx val="-2065581480"/>
        <c:crosses val="autoZero"/>
        <c:auto val="1"/>
        <c:lblAlgn val="ctr"/>
        <c:lblOffset val="100"/>
        <c:tickLblSkip val="10"/>
        <c:tickMarkSkip val="10"/>
        <c:noMultiLvlLbl val="0"/>
      </c:catAx>
      <c:valAx>
        <c:axId val="-2065581480"/>
        <c:scaling>
          <c:orientation val="minMax"/>
          <c:max val="0.16"/>
        </c:scaling>
        <c:delete val="0"/>
        <c:axPos val="l"/>
        <c:numFmt formatCode="0%" sourceLinked="0"/>
        <c:majorTickMark val="none"/>
        <c:minorTickMark val="none"/>
        <c:tickLblPos val="nextTo"/>
        <c:txPr>
          <a:bodyPr/>
          <a:lstStyle/>
          <a:p>
            <a:pPr>
              <a:defRPr sz="1800"/>
            </a:pPr>
            <a:endParaRPr lang="en-US"/>
          </a:p>
        </c:txPr>
        <c:crossAx val="2055345720"/>
        <c:crosses val="autoZero"/>
        <c:crossBetween val="midCat"/>
      </c:valAx>
    </c:plotArea>
    <c:plotVisOnly val="1"/>
    <c:dispBlanksAs val="zero"/>
    <c:showDLblsOverMax val="0"/>
  </c:chart>
  <c:spPr>
    <a:ln>
      <a:noFill/>
    </a:ln>
  </c:spPr>
  <c:txPr>
    <a:bodyPr/>
    <a:lstStyle/>
    <a:p>
      <a:pPr>
        <a:defRPr sz="1600">
          <a:latin typeface="Palatino"/>
          <a:cs typeface="Palatino"/>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b="0">
                <a:latin typeface="Arial" panose="020B0604020202020204" pitchFamily="34" charset="0"/>
                <a:cs typeface="Arial" panose="020B0604020202020204" pitchFamily="34" charset="0"/>
              </a:defRPr>
            </a:pPr>
            <a:r>
              <a:rPr lang="fr-FR" sz="2000" b="0">
                <a:latin typeface="Arial" panose="020B0604020202020204" pitchFamily="34" charset="0"/>
                <a:cs typeface="Arial" panose="020B0604020202020204" pitchFamily="34" charset="0"/>
              </a:rPr>
              <a:t>(b) Average tax rate of the top 0.1% (% of pre-tax income)</a:t>
            </a:r>
          </a:p>
        </c:rich>
      </c:tx>
      <c:layout>
        <c:manualLayout>
          <c:xMode val="edge"/>
          <c:yMode val="edge"/>
          <c:x val="0.17682104610341401"/>
          <c:y val="0"/>
        </c:manualLayout>
      </c:layout>
      <c:overlay val="0"/>
    </c:title>
    <c:autoTitleDeleted val="0"/>
    <c:plotArea>
      <c:layout>
        <c:manualLayout>
          <c:layoutTarget val="inner"/>
          <c:xMode val="edge"/>
          <c:yMode val="edge"/>
          <c:x val="8.0002916302128899E-2"/>
          <c:y val="8.0576055444049874E-2"/>
          <c:w val="0.89682022330662947"/>
          <c:h val="0.85040039112757959"/>
        </c:manualLayout>
      </c:layout>
      <c:areaChart>
        <c:grouping val="stacked"/>
        <c:varyColors val="0"/>
        <c:ser>
          <c:idx val="0"/>
          <c:order val="0"/>
          <c:spPr>
            <a:solidFill>
              <a:schemeClr val="bg1">
                <a:lumMod val="50000"/>
              </a:schemeClr>
            </a:solidFill>
            <a:ln>
              <a:solidFill>
                <a:schemeClr val="tx1"/>
              </a:solidFill>
            </a:ln>
            <a:effectLst/>
          </c:spPr>
          <c:cat>
            <c:numRef>
              <c:f>DataF1B!$A$3:$A$114</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DataF1B!$I$3:$I$114</c:f>
              <c:numCache>
                <c:formatCode>0.0%</c:formatCode>
                <c:ptCount val="112"/>
                <c:pt idx="0">
                  <c:v>1.7980589060002283E-2</c:v>
                </c:pt>
                <c:pt idx="1">
                  <c:v>1.7980589060002283E-2</c:v>
                </c:pt>
                <c:pt idx="2">
                  <c:v>1.7980589060002283E-2</c:v>
                </c:pt>
                <c:pt idx="3">
                  <c:v>1.7980589060002283E-2</c:v>
                </c:pt>
                <c:pt idx="4">
                  <c:v>1.7965615870812593E-2</c:v>
                </c:pt>
                <c:pt idx="5">
                  <c:v>1.8326807600092018E-2</c:v>
                </c:pt>
                <c:pt idx="6">
                  <c:v>1.6973775899973623E-2</c:v>
                </c:pt>
                <c:pt idx="7">
                  <c:v>1.4625305149808076E-2</c:v>
                </c:pt>
                <c:pt idx="8">
                  <c:v>1.6399315346480835E-2</c:v>
                </c:pt>
                <c:pt idx="9">
                  <c:v>1.6303572921462686E-2</c:v>
                </c:pt>
                <c:pt idx="10">
                  <c:v>2.1184701467225266E-2</c:v>
                </c:pt>
                <c:pt idx="11">
                  <c:v>2.0293078196085654E-2</c:v>
                </c:pt>
                <c:pt idx="12">
                  <c:v>2.640114411839381E-2</c:v>
                </c:pt>
                <c:pt idx="13">
                  <c:v>2.2163983894856337E-2</c:v>
                </c:pt>
                <c:pt idx="14">
                  <c:v>2.0619128296678016E-2</c:v>
                </c:pt>
                <c:pt idx="15">
                  <c:v>1.8942164316315541E-2</c:v>
                </c:pt>
                <c:pt idx="16">
                  <c:v>1.7087512844836679E-2</c:v>
                </c:pt>
                <c:pt idx="17">
                  <c:v>1.8700149098108243E-2</c:v>
                </c:pt>
                <c:pt idx="18">
                  <c:v>1.7451890090864453E-2</c:v>
                </c:pt>
                <c:pt idx="19">
                  <c:v>1.7324027965143714E-2</c:v>
                </c:pt>
                <c:pt idx="20">
                  <c:v>2.5363795433603752E-2</c:v>
                </c:pt>
                <c:pt idx="21">
                  <c:v>3.7100069838233919E-2</c:v>
                </c:pt>
                <c:pt idx="22">
                  <c:v>5.1388290447509047E-2</c:v>
                </c:pt>
                <c:pt idx="23">
                  <c:v>4.9837952342584174E-2</c:v>
                </c:pt>
                <c:pt idx="24">
                  <c:v>4.1428087248611058E-2</c:v>
                </c:pt>
                <c:pt idx="25">
                  <c:v>3.7141828481253074E-2</c:v>
                </c:pt>
                <c:pt idx="26">
                  <c:v>3.198870950279159E-2</c:v>
                </c:pt>
                <c:pt idx="27">
                  <c:v>3.0447223249718318E-2</c:v>
                </c:pt>
                <c:pt idx="28">
                  <c:v>3.4856589463922463E-2</c:v>
                </c:pt>
                <c:pt idx="29">
                  <c:v>3.2418707067617736E-2</c:v>
                </c:pt>
                <c:pt idx="30">
                  <c:v>2.6602467463651761E-2</c:v>
                </c:pt>
                <c:pt idx="31">
                  <c:v>2.0887437619316405E-2</c:v>
                </c:pt>
                <c:pt idx="32">
                  <c:v>1.6899525343806513E-2</c:v>
                </c:pt>
                <c:pt idx="33">
                  <c:v>1.7371872182864897E-2</c:v>
                </c:pt>
                <c:pt idx="34">
                  <c:v>2.2676277089665763E-2</c:v>
                </c:pt>
                <c:pt idx="35">
                  <c:v>2.9565686909112023E-2</c:v>
                </c:pt>
                <c:pt idx="36">
                  <c:v>3.4734257591917193E-2</c:v>
                </c:pt>
                <c:pt idx="37">
                  <c:v>3.0480622395148489E-2</c:v>
                </c:pt>
                <c:pt idx="38">
                  <c:v>2.5499062305292298E-2</c:v>
                </c:pt>
                <c:pt idx="39">
                  <c:v>2.7776273644559556E-2</c:v>
                </c:pt>
                <c:pt idx="40">
                  <c:v>2.5416267699833624E-2</c:v>
                </c:pt>
                <c:pt idx="41">
                  <c:v>2.521060488719715E-2</c:v>
                </c:pt>
                <c:pt idx="42">
                  <c:v>2.7977239619267309E-2</c:v>
                </c:pt>
                <c:pt idx="43">
                  <c:v>3.0216818030444379E-2</c:v>
                </c:pt>
                <c:pt idx="44">
                  <c:v>3.1218005677754429E-2</c:v>
                </c:pt>
                <c:pt idx="45">
                  <c:v>2.7445486435615361E-2</c:v>
                </c:pt>
                <c:pt idx="46">
                  <c:v>2.9611854784494785E-2</c:v>
                </c:pt>
                <c:pt idx="47">
                  <c:v>3.1137540179506311E-2</c:v>
                </c:pt>
                <c:pt idx="48">
                  <c:v>3.5309642397360966E-2</c:v>
                </c:pt>
                <c:pt idx="49">
                  <c:v>3.342655425921226E-2</c:v>
                </c:pt>
                <c:pt idx="50">
                  <c:v>3.6634082937261656E-2</c:v>
                </c:pt>
                <c:pt idx="51">
                  <c:v>3.6191788003639438E-2</c:v>
                </c:pt>
                <c:pt idx="52">
                  <c:v>3.5593805834650993E-2</c:v>
                </c:pt>
                <c:pt idx="53">
                  <c:v>3.4278160892426968E-2</c:v>
                </c:pt>
                <c:pt idx="54">
                  <c:v>3.2962515950202942E-2</c:v>
                </c:pt>
                <c:pt idx="55">
                  <c:v>3.2855809666216373E-2</c:v>
                </c:pt>
                <c:pt idx="56">
                  <c:v>3.2749101519584656E-2</c:v>
                </c:pt>
                <c:pt idx="57">
                  <c:v>3.2745146192610264E-2</c:v>
                </c:pt>
                <c:pt idx="58">
                  <c:v>3.5896135494112968E-2</c:v>
                </c:pt>
                <c:pt idx="59">
                  <c:v>3.5885954275727272E-2</c:v>
                </c:pt>
                <c:pt idx="60">
                  <c:v>4.1074927896261215E-2</c:v>
                </c:pt>
                <c:pt idx="61">
                  <c:v>3.9038880728185177E-2</c:v>
                </c:pt>
                <c:pt idx="62">
                  <c:v>4.0297362953424454E-2</c:v>
                </c:pt>
                <c:pt idx="63">
                  <c:v>3.8214022293686867E-2</c:v>
                </c:pt>
                <c:pt idx="64">
                  <c:v>3.9681004360318184E-2</c:v>
                </c:pt>
                <c:pt idx="65">
                  <c:v>4.0805581957101822E-2</c:v>
                </c:pt>
                <c:pt idx="66">
                  <c:v>4.001200944185257E-2</c:v>
                </c:pt>
                <c:pt idx="67">
                  <c:v>4.0917033329606056E-2</c:v>
                </c:pt>
                <c:pt idx="68">
                  <c:v>3.8782021030783653E-2</c:v>
                </c:pt>
                <c:pt idx="69">
                  <c:v>3.6199565976858139E-2</c:v>
                </c:pt>
                <c:pt idx="70">
                  <c:v>3.8890982046723366E-2</c:v>
                </c:pt>
                <c:pt idx="71">
                  <c:v>4.458218440413475E-2</c:v>
                </c:pt>
                <c:pt idx="72">
                  <c:v>4.2551834136247635E-2</c:v>
                </c:pt>
                <c:pt idx="73">
                  <c:v>4.2392607778310776E-2</c:v>
                </c:pt>
                <c:pt idx="74">
                  <c:v>3.9532848633825779E-2</c:v>
                </c:pt>
                <c:pt idx="75">
                  <c:v>4.1932631283998489E-2</c:v>
                </c:pt>
                <c:pt idx="76">
                  <c:v>3.5333713516592979E-2</c:v>
                </c:pt>
                <c:pt idx="77">
                  <c:v>3.7470201030373573E-2</c:v>
                </c:pt>
                <c:pt idx="78">
                  <c:v>3.5545025952160358E-2</c:v>
                </c:pt>
                <c:pt idx="79">
                  <c:v>3.6527727730572224E-2</c:v>
                </c:pt>
                <c:pt idx="80">
                  <c:v>3.7132685072720051E-2</c:v>
                </c:pt>
                <c:pt idx="81">
                  <c:v>4.053060058504343E-2</c:v>
                </c:pt>
                <c:pt idx="82">
                  <c:v>3.9318651892244816E-2</c:v>
                </c:pt>
                <c:pt idx="83">
                  <c:v>4.0006998926401138E-2</c:v>
                </c:pt>
                <c:pt idx="84">
                  <c:v>4.0154449641704559E-2</c:v>
                </c:pt>
                <c:pt idx="85">
                  <c:v>3.8872487843036652E-2</c:v>
                </c:pt>
                <c:pt idx="86">
                  <c:v>3.5858839750289917E-2</c:v>
                </c:pt>
                <c:pt idx="87">
                  <c:v>3.220010083168745E-2</c:v>
                </c:pt>
                <c:pt idx="88">
                  <c:v>2.9894767794758081E-2</c:v>
                </c:pt>
                <c:pt idx="89">
                  <c:v>2.8272256720811129E-2</c:v>
                </c:pt>
                <c:pt idx="90">
                  <c:v>2.6048061437904835E-2</c:v>
                </c:pt>
                <c:pt idx="91">
                  <c:v>3.1738813500851393E-2</c:v>
                </c:pt>
                <c:pt idx="92">
                  <c:v>3.3167332410812378E-2</c:v>
                </c:pt>
                <c:pt idx="93">
                  <c:v>3.3220983110368252E-2</c:v>
                </c:pt>
                <c:pt idx="94">
                  <c:v>3.0461916234344244E-2</c:v>
                </c:pt>
                <c:pt idx="95">
                  <c:v>2.852812921628356E-2</c:v>
                </c:pt>
                <c:pt idx="96">
                  <c:v>2.7680912055075169E-2</c:v>
                </c:pt>
                <c:pt idx="97">
                  <c:v>2.6203861925750971E-2</c:v>
                </c:pt>
                <c:pt idx="98">
                  <c:v>3.1049520708620548E-2</c:v>
                </c:pt>
                <c:pt idx="99">
                  <c:v>3.2268644310534E-2</c:v>
                </c:pt>
                <c:pt idx="100">
                  <c:v>3.0821309890598059E-2</c:v>
                </c:pt>
                <c:pt idx="101">
                  <c:v>3.165071876719594E-2</c:v>
                </c:pt>
                <c:pt idx="102">
                  <c:v>2.835613489151001E-2</c:v>
                </c:pt>
                <c:pt idx="103">
                  <c:v>3.1475597526878119E-2</c:v>
                </c:pt>
                <c:pt idx="104">
                  <c:v>2.9410016722977161E-2</c:v>
                </c:pt>
                <c:pt idx="105">
                  <c:v>2.9657095670700073E-2</c:v>
                </c:pt>
                <c:pt idx="106">
                  <c:v>3.090600436553359E-2</c:v>
                </c:pt>
                <c:pt idx="107">
                  <c:v>2.8956396039575338E-2</c:v>
                </c:pt>
                <c:pt idx="108">
                  <c:v>2.9074666555970907E-2</c:v>
                </c:pt>
                <c:pt idx="109">
                  <c:v>2.994163753464818E-2</c:v>
                </c:pt>
                <c:pt idx="110">
                  <c:v>2.7693977579474449E-2</c:v>
                </c:pt>
                <c:pt idx="111">
                  <c:v>2.3233498446643353E-2</c:v>
                </c:pt>
              </c:numCache>
            </c:numRef>
          </c:val>
          <c:extLst>
            <c:ext xmlns:c16="http://schemas.microsoft.com/office/drawing/2014/chart" uri="{C3380CC4-5D6E-409C-BE32-E72D297353CC}">
              <c16:uniqueId val="{00000000-E7DD-7748-8ABB-49595ED45D6A}"/>
            </c:ext>
          </c:extLst>
        </c:ser>
        <c:ser>
          <c:idx val="1"/>
          <c:order val="1"/>
          <c:spPr>
            <a:solidFill>
              <a:schemeClr val="accent1">
                <a:lumMod val="20000"/>
                <a:lumOff val="80000"/>
              </a:schemeClr>
            </a:solidFill>
            <a:ln>
              <a:solidFill>
                <a:schemeClr val="tx1"/>
              </a:solidFill>
            </a:ln>
            <a:effectLst/>
          </c:spPr>
          <c:cat>
            <c:numRef>
              <c:f>DataF1B!$A$3:$A$114</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DataF1B!$F$3:$F$114</c:f>
              <c:numCache>
                <c:formatCode>0.0%</c:formatCode>
                <c:ptCount val="112"/>
                <c:pt idx="0">
                  <c:v>9.3006944082605347E-2</c:v>
                </c:pt>
                <c:pt idx="1">
                  <c:v>9.3006944082605347E-2</c:v>
                </c:pt>
                <c:pt idx="2">
                  <c:v>9.3006944082605347E-2</c:v>
                </c:pt>
                <c:pt idx="3">
                  <c:v>9.3006944082605347E-2</c:v>
                </c:pt>
                <c:pt idx="4">
                  <c:v>0.10643640550556191</c:v>
                </c:pt>
                <c:pt idx="5">
                  <c:v>0.11057728328582242</c:v>
                </c:pt>
                <c:pt idx="6">
                  <c:v>9.1764888163917327E-2</c:v>
                </c:pt>
                <c:pt idx="7">
                  <c:v>0.10523601757780113</c:v>
                </c:pt>
                <c:pt idx="8">
                  <c:v>0.11945649711203853</c:v>
                </c:pt>
                <c:pt idx="9">
                  <c:v>0.10153162883476138</c:v>
                </c:pt>
                <c:pt idx="10">
                  <c:v>9.7746744343637337E-2</c:v>
                </c:pt>
                <c:pt idx="11">
                  <c:v>0.1185280737847709</c:v>
                </c:pt>
                <c:pt idx="12">
                  <c:v>0.13304196806920032</c:v>
                </c:pt>
                <c:pt idx="13">
                  <c:v>0.13931925441706614</c:v>
                </c:pt>
                <c:pt idx="14">
                  <c:v>0.1449287842176116</c:v>
                </c:pt>
                <c:pt idx="15">
                  <c:v>0.14369150536431144</c:v>
                </c:pt>
                <c:pt idx="16">
                  <c:v>0.14467685205654293</c:v>
                </c:pt>
                <c:pt idx="17">
                  <c:v>0.14527087030023647</c:v>
                </c:pt>
                <c:pt idx="18">
                  <c:v>0.1410442499006882</c:v>
                </c:pt>
                <c:pt idx="19">
                  <c:v>0.14431552497085393</c:v>
                </c:pt>
                <c:pt idx="20">
                  <c:v>0.15392398042331873</c:v>
                </c:pt>
                <c:pt idx="21">
                  <c:v>0.17325306959567927</c:v>
                </c:pt>
                <c:pt idx="22">
                  <c:v>0.22698900369974084</c:v>
                </c:pt>
                <c:pt idx="23">
                  <c:v>0.23717696540964633</c:v>
                </c:pt>
                <c:pt idx="24">
                  <c:v>0.19718850805015453</c:v>
                </c:pt>
                <c:pt idx="25">
                  <c:v>0.18283509143349275</c:v>
                </c:pt>
                <c:pt idx="26">
                  <c:v>0.18487480932479289</c:v>
                </c:pt>
                <c:pt idx="27">
                  <c:v>0.18516486091492629</c:v>
                </c:pt>
                <c:pt idx="28">
                  <c:v>0.17944388442636972</c:v>
                </c:pt>
                <c:pt idx="29">
                  <c:v>0.18360365510599466</c:v>
                </c:pt>
                <c:pt idx="30">
                  <c:v>0.21514161259378639</c:v>
                </c:pt>
                <c:pt idx="31">
                  <c:v>0.30082552898442927</c:v>
                </c:pt>
                <c:pt idx="32">
                  <c:v>0.31509078682204927</c:v>
                </c:pt>
                <c:pt idx="33">
                  <c:v>0.31123905848931271</c:v>
                </c:pt>
                <c:pt idx="34">
                  <c:v>0.2873541446072978</c:v>
                </c:pt>
                <c:pt idx="35">
                  <c:v>0.24980546493640332</c:v>
                </c:pt>
                <c:pt idx="36">
                  <c:v>0.23203796293855958</c:v>
                </c:pt>
                <c:pt idx="37">
                  <c:v>0.27633432455176171</c:v>
                </c:pt>
                <c:pt idx="38">
                  <c:v>0.25641956777790209</c:v>
                </c:pt>
                <c:pt idx="39">
                  <c:v>0.24240905030188339</c:v>
                </c:pt>
                <c:pt idx="40">
                  <c:v>0.32803487688709349</c:v>
                </c:pt>
                <c:pt idx="41">
                  <c:v>0.35472353059756395</c:v>
                </c:pt>
                <c:pt idx="42">
                  <c:v>0.33330452643548586</c:v>
                </c:pt>
                <c:pt idx="43">
                  <c:v>0.34381488309097852</c:v>
                </c:pt>
                <c:pt idx="44">
                  <c:v>0.31221909613041643</c:v>
                </c:pt>
                <c:pt idx="45">
                  <c:v>0.3354513069085639</c:v>
                </c:pt>
                <c:pt idx="46">
                  <c:v>0.34015118033818992</c:v>
                </c:pt>
                <c:pt idx="47">
                  <c:v>0.32707451494537759</c:v>
                </c:pt>
                <c:pt idx="48">
                  <c:v>0.31686399076368033</c:v>
                </c:pt>
                <c:pt idx="49">
                  <c:v>0.32648015895056892</c:v>
                </c:pt>
                <c:pt idx="50">
                  <c:v>0.32704614984707203</c:v>
                </c:pt>
                <c:pt idx="51">
                  <c:v>0.32948021639953484</c:v>
                </c:pt>
                <c:pt idx="52">
                  <c:v>0.30899278819561005</c:v>
                </c:pt>
                <c:pt idx="53">
                  <c:v>0.30295608192682266</c:v>
                </c:pt>
                <c:pt idx="54">
                  <c:v>0.29691939055919647</c:v>
                </c:pt>
                <c:pt idx="55">
                  <c:v>0.29229649901390076</c:v>
                </c:pt>
                <c:pt idx="56">
                  <c:v>0.28767361119389534</c:v>
                </c:pt>
                <c:pt idx="57">
                  <c:v>0.28056633472442627</c:v>
                </c:pt>
                <c:pt idx="58">
                  <c:v>0.30227846652269363</c:v>
                </c:pt>
                <c:pt idx="59">
                  <c:v>0.30259846895933151</c:v>
                </c:pt>
                <c:pt idx="60">
                  <c:v>0.27586425095796585</c:v>
                </c:pt>
                <c:pt idx="61">
                  <c:v>0.26967071741819382</c:v>
                </c:pt>
                <c:pt idx="62">
                  <c:v>0.25965840369462967</c:v>
                </c:pt>
                <c:pt idx="63">
                  <c:v>0.24697920680046082</c:v>
                </c:pt>
                <c:pt idx="64">
                  <c:v>0.23664534464478493</c:v>
                </c:pt>
                <c:pt idx="65">
                  <c:v>0.20326514914631844</c:v>
                </c:pt>
                <c:pt idx="66">
                  <c:v>0.21893412992358208</c:v>
                </c:pt>
                <c:pt idx="67">
                  <c:v>0.21442906185984612</c:v>
                </c:pt>
                <c:pt idx="68">
                  <c:v>0.19981701299548149</c:v>
                </c:pt>
                <c:pt idx="69">
                  <c:v>0.19139568135142326</c:v>
                </c:pt>
                <c:pt idx="70">
                  <c:v>0.1750057190656662</c:v>
                </c:pt>
                <c:pt idx="71">
                  <c:v>0.14576917886734009</c:v>
                </c:pt>
                <c:pt idx="72">
                  <c:v>0.12709849700331688</c:v>
                </c:pt>
                <c:pt idx="73">
                  <c:v>0.13275627419352531</c:v>
                </c:pt>
                <c:pt idx="74">
                  <c:v>0.1265273243188858</c:v>
                </c:pt>
                <c:pt idx="75">
                  <c:v>0.11767191812396049</c:v>
                </c:pt>
                <c:pt idx="76">
                  <c:v>0.12034442648291588</c:v>
                </c:pt>
                <c:pt idx="77">
                  <c:v>0.12881746143102646</c:v>
                </c:pt>
                <c:pt idx="78">
                  <c:v>0.12141924351453781</c:v>
                </c:pt>
                <c:pt idx="79">
                  <c:v>0.13176904246211052</c:v>
                </c:pt>
                <c:pt idx="80">
                  <c:v>0.12379435449838638</c:v>
                </c:pt>
                <c:pt idx="81">
                  <c:v>0.12016443535685539</c:v>
                </c:pt>
                <c:pt idx="82">
                  <c:v>0.11837528645992279</c:v>
                </c:pt>
                <c:pt idx="83">
                  <c:v>0.12908529490232468</c:v>
                </c:pt>
                <c:pt idx="84">
                  <c:v>0.13267681002616882</c:v>
                </c:pt>
                <c:pt idx="85">
                  <c:v>0.13066574558615685</c:v>
                </c:pt>
                <c:pt idx="86">
                  <c:v>0.12356507405638695</c:v>
                </c:pt>
                <c:pt idx="87">
                  <c:v>0.11049614101648331</c:v>
                </c:pt>
                <c:pt idx="88">
                  <c:v>9.9235575646162033E-2</c:v>
                </c:pt>
                <c:pt idx="89">
                  <c:v>9.159739688038826E-2</c:v>
                </c:pt>
                <c:pt idx="90">
                  <c:v>8.7098252028226852E-2</c:v>
                </c:pt>
                <c:pt idx="91">
                  <c:v>8.742007240653038E-2</c:v>
                </c:pt>
                <c:pt idx="92">
                  <c:v>8.8010471314191818E-2</c:v>
                </c:pt>
                <c:pt idx="93">
                  <c:v>0.10045452788472176</c:v>
                </c:pt>
                <c:pt idx="94">
                  <c:v>9.6208427101373672E-2</c:v>
                </c:pt>
                <c:pt idx="95">
                  <c:v>9.5327276736497879E-2</c:v>
                </c:pt>
                <c:pt idx="96">
                  <c:v>9.9361661821603775E-2</c:v>
                </c:pt>
                <c:pt idx="97">
                  <c:v>9.1054607182741165E-2</c:v>
                </c:pt>
                <c:pt idx="98">
                  <c:v>9.5125440508127213E-2</c:v>
                </c:pt>
                <c:pt idx="99">
                  <c:v>9.5503754913806915E-2</c:v>
                </c:pt>
                <c:pt idx="100">
                  <c:v>9.8152425140142441E-2</c:v>
                </c:pt>
                <c:pt idx="101">
                  <c:v>9.67368483543396E-2</c:v>
                </c:pt>
                <c:pt idx="102">
                  <c:v>9.2244159430265427E-2</c:v>
                </c:pt>
                <c:pt idx="103">
                  <c:v>0.10216513276100159</c:v>
                </c:pt>
                <c:pt idx="104">
                  <c:v>9.9797215312719345E-2</c:v>
                </c:pt>
                <c:pt idx="105">
                  <c:v>9.8563272505998611E-2</c:v>
                </c:pt>
                <c:pt idx="106">
                  <c:v>9.9952928721904755E-2</c:v>
                </c:pt>
                <c:pt idx="107">
                  <c:v>7.8103583306074142E-2</c:v>
                </c:pt>
                <c:pt idx="108">
                  <c:v>7.5497612357139587E-2</c:v>
                </c:pt>
                <c:pt idx="109">
                  <c:v>7.8261900693178177E-2</c:v>
                </c:pt>
                <c:pt idx="110">
                  <c:v>7.5990326702594757E-2</c:v>
                </c:pt>
                <c:pt idx="111">
                  <c:v>6.7368399351835251E-2</c:v>
                </c:pt>
              </c:numCache>
            </c:numRef>
          </c:val>
          <c:extLst>
            <c:ext xmlns:c16="http://schemas.microsoft.com/office/drawing/2014/chart" uri="{C3380CC4-5D6E-409C-BE32-E72D297353CC}">
              <c16:uniqueId val="{00000001-E7DD-7748-8ABB-49595ED45D6A}"/>
            </c:ext>
          </c:extLst>
        </c:ser>
        <c:ser>
          <c:idx val="3"/>
          <c:order val="2"/>
          <c:spPr>
            <a:solidFill>
              <a:schemeClr val="bg1">
                <a:lumMod val="85000"/>
              </a:schemeClr>
            </a:solidFill>
            <a:ln>
              <a:solidFill>
                <a:schemeClr val="tx1"/>
              </a:solidFill>
            </a:ln>
            <a:effectLst/>
          </c:spPr>
          <c:cat>
            <c:numRef>
              <c:f>DataF1B!$A$3:$A$114</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DataF1B!$D$3:$D$114</c:f>
              <c:numCache>
                <c:formatCode>0.0%</c:formatCode>
                <c:ptCount val="112"/>
                <c:pt idx="0">
                  <c:v>0</c:v>
                </c:pt>
                <c:pt idx="1">
                  <c:v>0</c:v>
                </c:pt>
                <c:pt idx="2">
                  <c:v>0</c:v>
                </c:pt>
                <c:pt idx="3">
                  <c:v>5.7069749241001326E-2</c:v>
                </c:pt>
                <c:pt idx="4">
                  <c:v>6.4284828629084537E-2</c:v>
                </c:pt>
                <c:pt idx="5">
                  <c:v>6.5166826009647197E-2</c:v>
                </c:pt>
                <c:pt idx="6">
                  <c:v>5.8815996060566936E-2</c:v>
                </c:pt>
                <c:pt idx="7">
                  <c:v>8.1660866213061276E-2</c:v>
                </c:pt>
                <c:pt idx="8">
                  <c:v>0.16740855111580066</c:v>
                </c:pt>
                <c:pt idx="9">
                  <c:v>0.16386069402309178</c:v>
                </c:pt>
                <c:pt idx="10">
                  <c:v>0.20979753484858837</c:v>
                </c:pt>
                <c:pt idx="11">
                  <c:v>0.18178244632420829</c:v>
                </c:pt>
                <c:pt idx="12">
                  <c:v>0.14728969123650296</c:v>
                </c:pt>
                <c:pt idx="13">
                  <c:v>0.16562480255920314</c:v>
                </c:pt>
                <c:pt idx="14">
                  <c:v>0.12524588525332514</c:v>
                </c:pt>
                <c:pt idx="15">
                  <c:v>0.12978450405635319</c:v>
                </c:pt>
                <c:pt idx="16">
                  <c:v>0.12071559662226808</c:v>
                </c:pt>
                <c:pt idx="17">
                  <c:v>0.12878257626529688</c:v>
                </c:pt>
                <c:pt idx="18">
                  <c:v>0.12517534957188281</c:v>
                </c:pt>
                <c:pt idx="19">
                  <c:v>0.14877447042326775</c:v>
                </c:pt>
                <c:pt idx="20">
                  <c:v>0.21273157372583262</c:v>
                </c:pt>
                <c:pt idx="21">
                  <c:v>0.20616911226918372</c:v>
                </c:pt>
                <c:pt idx="22">
                  <c:v>0.20137836400306022</c:v>
                </c:pt>
                <c:pt idx="23">
                  <c:v>0.17474907587321131</c:v>
                </c:pt>
                <c:pt idx="24">
                  <c:v>0.15868616025062865</c:v>
                </c:pt>
                <c:pt idx="25">
                  <c:v>0.16223635031614539</c:v>
                </c:pt>
                <c:pt idx="26">
                  <c:v>0.16596957522545933</c:v>
                </c:pt>
                <c:pt idx="27">
                  <c:v>0.21519359237075766</c:v>
                </c:pt>
                <c:pt idx="28">
                  <c:v>0.24791564751912895</c:v>
                </c:pt>
                <c:pt idx="29">
                  <c:v>0.17397826292208146</c:v>
                </c:pt>
                <c:pt idx="30">
                  <c:v>0.1537485006610475</c:v>
                </c:pt>
                <c:pt idx="31">
                  <c:v>0.15024756516075369</c:v>
                </c:pt>
                <c:pt idx="32">
                  <c:v>0.15252127643687449</c:v>
                </c:pt>
                <c:pt idx="33">
                  <c:v>0.21605759523856513</c:v>
                </c:pt>
                <c:pt idx="34">
                  <c:v>0.21423324536693769</c:v>
                </c:pt>
                <c:pt idx="35">
                  <c:v>0.26925948958350832</c:v>
                </c:pt>
                <c:pt idx="36">
                  <c:v>0.27234876817050491</c:v>
                </c:pt>
                <c:pt idx="37">
                  <c:v>0.22721653621588347</c:v>
                </c:pt>
                <c:pt idx="38">
                  <c:v>0.20950399379605311</c:v>
                </c:pt>
                <c:pt idx="39">
                  <c:v>0.184454694836167</c:v>
                </c:pt>
                <c:pt idx="40">
                  <c:v>0.18637618478734724</c:v>
                </c:pt>
                <c:pt idx="41">
                  <c:v>0.18882030289436308</c:v>
                </c:pt>
                <c:pt idx="42">
                  <c:v>0.15773169884171892</c:v>
                </c:pt>
                <c:pt idx="43">
                  <c:v>0.16535901741522999</c:v>
                </c:pt>
                <c:pt idx="44">
                  <c:v>0.17496813721139184</c:v>
                </c:pt>
                <c:pt idx="45">
                  <c:v>0.16158258916226712</c:v>
                </c:pt>
                <c:pt idx="46">
                  <c:v>0.16032692367076182</c:v>
                </c:pt>
                <c:pt idx="47">
                  <c:v>0.15524426821343251</c:v>
                </c:pt>
                <c:pt idx="48">
                  <c:v>0.16608399642944011</c:v>
                </c:pt>
                <c:pt idx="49">
                  <c:v>0.14884804814319583</c:v>
                </c:pt>
                <c:pt idx="50">
                  <c:v>0.14808710193605773</c:v>
                </c:pt>
                <c:pt idx="51">
                  <c:v>0.15411743447116968</c:v>
                </c:pt>
                <c:pt idx="52">
                  <c:v>0.12345474568428472</c:v>
                </c:pt>
                <c:pt idx="53">
                  <c:v>0.12182091851718724</c:v>
                </c:pt>
                <c:pt idx="54">
                  <c:v>0.12018709135008976</c:v>
                </c:pt>
                <c:pt idx="55">
                  <c:v>0.12598340900149196</c:v>
                </c:pt>
                <c:pt idx="56">
                  <c:v>0.13177973416168243</c:v>
                </c:pt>
                <c:pt idx="57">
                  <c:v>0.15445305954199284</c:v>
                </c:pt>
                <c:pt idx="58">
                  <c:v>0.15946851507760584</c:v>
                </c:pt>
                <c:pt idx="59">
                  <c:v>0.17536684649530798</c:v>
                </c:pt>
                <c:pt idx="60">
                  <c:v>0.16694776271469891</c:v>
                </c:pt>
                <c:pt idx="61">
                  <c:v>0.15723179595079273</c:v>
                </c:pt>
                <c:pt idx="62">
                  <c:v>0.1624993939185515</c:v>
                </c:pt>
                <c:pt idx="63">
                  <c:v>0.14918837207369506</c:v>
                </c:pt>
                <c:pt idx="64">
                  <c:v>0.18371692462824285</c:v>
                </c:pt>
                <c:pt idx="65">
                  <c:v>0.16009373520500958</c:v>
                </c:pt>
                <c:pt idx="66">
                  <c:v>0.17177626327611506</c:v>
                </c:pt>
                <c:pt idx="67">
                  <c:v>0.16783812223002315</c:v>
                </c:pt>
                <c:pt idx="68">
                  <c:v>0.17116860044188797</c:v>
                </c:pt>
                <c:pt idx="69">
                  <c:v>0.18596426071599126</c:v>
                </c:pt>
                <c:pt idx="70">
                  <c:v>0.19654951267875731</c:v>
                </c:pt>
                <c:pt idx="71">
                  <c:v>0.17423798004165292</c:v>
                </c:pt>
                <c:pt idx="72">
                  <c:v>0.18130266643129289</c:v>
                </c:pt>
                <c:pt idx="73">
                  <c:v>0.17666020360775292</c:v>
                </c:pt>
                <c:pt idx="74">
                  <c:v>0.1666012299247086</c:v>
                </c:pt>
                <c:pt idx="75">
                  <c:v>0.18262873287312686</c:v>
                </c:pt>
                <c:pt idx="76">
                  <c:v>0.21490757958963513</c:v>
                </c:pt>
                <c:pt idx="77">
                  <c:v>0.19350684015080333</c:v>
                </c:pt>
                <c:pt idx="78">
                  <c:v>0.18254395853728056</c:v>
                </c:pt>
                <c:pt idx="79">
                  <c:v>0.17791714100167155</c:v>
                </c:pt>
                <c:pt idx="80">
                  <c:v>0.1743516200222075</c:v>
                </c:pt>
                <c:pt idx="81">
                  <c:v>0.17850162275135517</c:v>
                </c:pt>
                <c:pt idx="82">
                  <c:v>0.18885460728779435</c:v>
                </c:pt>
                <c:pt idx="83">
                  <c:v>0.21218336373567581</c:v>
                </c:pt>
                <c:pt idx="84">
                  <c:v>0.21678042691200972</c:v>
                </c:pt>
                <c:pt idx="85">
                  <c:v>0.22646624315530062</c:v>
                </c:pt>
                <c:pt idx="86">
                  <c:v>0.2466712798923254</c:v>
                </c:pt>
                <c:pt idx="87">
                  <c:v>0.24019953142851591</c:v>
                </c:pt>
                <c:pt idx="88">
                  <c:v>0.25098465476185083</c:v>
                </c:pt>
                <c:pt idx="89">
                  <c:v>0.25582786556333303</c:v>
                </c:pt>
                <c:pt idx="90">
                  <c:v>0.2624738123267889</c:v>
                </c:pt>
                <c:pt idx="91">
                  <c:v>0.25932259671390057</c:v>
                </c:pt>
                <c:pt idx="92">
                  <c:v>0.2121483301743865</c:v>
                </c:pt>
                <c:pt idx="93">
                  <c:v>0.19403497036546469</c:v>
                </c:pt>
                <c:pt idx="94">
                  <c:v>0.19603358954191208</c:v>
                </c:pt>
                <c:pt idx="95">
                  <c:v>0.20260490011423826</c:v>
                </c:pt>
                <c:pt idx="96">
                  <c:v>0.2018289165571332</c:v>
                </c:pt>
                <c:pt idx="97">
                  <c:v>0.21375284157693386</c:v>
                </c:pt>
                <c:pt idx="98">
                  <c:v>0.23661045543849468</c:v>
                </c:pt>
                <c:pt idx="99">
                  <c:v>0.18924419675022364</c:v>
                </c:pt>
                <c:pt idx="100">
                  <c:v>0.17608120478689671</c:v>
                </c:pt>
                <c:pt idx="101">
                  <c:v>0.18769727554172277</c:v>
                </c:pt>
                <c:pt idx="102">
                  <c:v>0.18196117598563433</c:v>
                </c:pt>
                <c:pt idx="103">
                  <c:v>0.22580080479383469</c:v>
                </c:pt>
                <c:pt idx="104">
                  <c:v>0.22508527059108019</c:v>
                </c:pt>
                <c:pt idx="105">
                  <c:v>0.23530144989490509</c:v>
                </c:pt>
                <c:pt idx="106">
                  <c:v>0.22891619428992271</c:v>
                </c:pt>
                <c:pt idx="107">
                  <c:v>0.232502780854702</c:v>
                </c:pt>
                <c:pt idx="108">
                  <c:v>0.22474741749465466</c:v>
                </c:pt>
                <c:pt idx="109">
                  <c:v>0.22777540981769562</c:v>
                </c:pt>
                <c:pt idx="110">
                  <c:v>0.23844511061906815</c:v>
                </c:pt>
                <c:pt idx="111">
                  <c:v>0.23675754014402628</c:v>
                </c:pt>
              </c:numCache>
            </c:numRef>
          </c:val>
          <c:extLst>
            <c:ext xmlns:c16="http://schemas.microsoft.com/office/drawing/2014/chart" uri="{C3380CC4-5D6E-409C-BE32-E72D297353CC}">
              <c16:uniqueId val="{00000002-E7DD-7748-8ABB-49595ED45D6A}"/>
            </c:ext>
          </c:extLst>
        </c:ser>
        <c:ser>
          <c:idx val="4"/>
          <c:order val="3"/>
          <c:spPr>
            <a:solidFill>
              <a:schemeClr val="tx1">
                <a:lumMod val="50000"/>
                <a:lumOff val="50000"/>
              </a:schemeClr>
            </a:solidFill>
            <a:ln>
              <a:solidFill>
                <a:schemeClr val="tx1"/>
              </a:solidFill>
            </a:ln>
            <a:effectLst/>
          </c:spPr>
          <c:cat>
            <c:numRef>
              <c:f>DataF1B!$A$3:$A$114</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DataF1B!$H$3:$H$114</c:f>
              <c:numCache>
                <c:formatCode>0.0%</c:formatCode>
                <c:ptCount val="112"/>
                <c:pt idx="0">
                  <c:v>0</c:v>
                </c:pt>
                <c:pt idx="1">
                  <c:v>0</c:v>
                </c:pt>
                <c:pt idx="2">
                  <c:v>0</c:v>
                </c:pt>
                <c:pt idx="3">
                  <c:v>0</c:v>
                </c:pt>
                <c:pt idx="4">
                  <c:v>0</c:v>
                </c:pt>
                <c:pt idx="5">
                  <c:v>0</c:v>
                </c:pt>
                <c:pt idx="6">
                  <c:v>0</c:v>
                </c:pt>
                <c:pt idx="7">
                  <c:v>1.0136560303174174E-2</c:v>
                </c:pt>
                <c:pt idx="8">
                  <c:v>2.474301290210518E-2</c:v>
                </c:pt>
                <c:pt idx="9">
                  <c:v>2.4096045453540139E-2</c:v>
                </c:pt>
                <c:pt idx="10">
                  <c:v>3.0035432697390143E-2</c:v>
                </c:pt>
                <c:pt idx="11">
                  <c:v>2.9483988303792757E-2</c:v>
                </c:pt>
                <c:pt idx="12">
                  <c:v>2.9739122084608535E-2</c:v>
                </c:pt>
                <c:pt idx="13">
                  <c:v>3.113779248075027E-2</c:v>
                </c:pt>
                <c:pt idx="14">
                  <c:v>2.9589921469907045E-2</c:v>
                </c:pt>
                <c:pt idx="15">
                  <c:v>2.5670059834944841E-2</c:v>
                </c:pt>
                <c:pt idx="16">
                  <c:v>2.3550283377102924E-2</c:v>
                </c:pt>
                <c:pt idx="17">
                  <c:v>2.4841352024937789E-2</c:v>
                </c:pt>
                <c:pt idx="18">
                  <c:v>2.2527091529057058E-2</c:v>
                </c:pt>
                <c:pt idx="19">
                  <c:v>2.2180300486213916E-2</c:v>
                </c:pt>
                <c:pt idx="20">
                  <c:v>3.4535216809984469E-2</c:v>
                </c:pt>
                <c:pt idx="21">
                  <c:v>4.892751523205869E-2</c:v>
                </c:pt>
                <c:pt idx="22">
                  <c:v>4.725767593650685E-2</c:v>
                </c:pt>
                <c:pt idx="23">
                  <c:v>4.6806471540607991E-2</c:v>
                </c:pt>
                <c:pt idx="24">
                  <c:v>4.3375814267387208E-2</c:v>
                </c:pt>
                <c:pt idx="25">
                  <c:v>5.8091637779465952E-2</c:v>
                </c:pt>
                <c:pt idx="26">
                  <c:v>6.8704244724761054E-2</c:v>
                </c:pt>
                <c:pt idx="27">
                  <c:v>6.5806706092605513E-2</c:v>
                </c:pt>
                <c:pt idx="28">
                  <c:v>7.9999214222525192E-2</c:v>
                </c:pt>
                <c:pt idx="29">
                  <c:v>6.6623932225041677E-2</c:v>
                </c:pt>
                <c:pt idx="30">
                  <c:v>4.8903353457206394E-2</c:v>
                </c:pt>
                <c:pt idx="31">
                  <c:v>4.0578503847652957E-2</c:v>
                </c:pt>
                <c:pt idx="32">
                  <c:v>3.5484959487910576E-2</c:v>
                </c:pt>
                <c:pt idx="33">
                  <c:v>3.2301204002237273E-2</c:v>
                </c:pt>
                <c:pt idx="34">
                  <c:v>4.4563984438653163E-2</c:v>
                </c:pt>
                <c:pt idx="35">
                  <c:v>5.8810155624301669E-2</c:v>
                </c:pt>
                <c:pt idx="36">
                  <c:v>6.7525119349000504E-2</c:v>
                </c:pt>
                <c:pt idx="37">
                  <c:v>6.2206058407534674E-2</c:v>
                </c:pt>
                <c:pt idx="38">
                  <c:v>5.1638364593024122E-2</c:v>
                </c:pt>
                <c:pt idx="39">
                  <c:v>4.6102786261489961E-2</c:v>
                </c:pt>
                <c:pt idx="40">
                  <c:v>3.4069097458474459E-2</c:v>
                </c:pt>
                <c:pt idx="41">
                  <c:v>3.5712093155226741E-2</c:v>
                </c:pt>
                <c:pt idx="42">
                  <c:v>4.009153654413964E-2</c:v>
                </c:pt>
                <c:pt idx="43">
                  <c:v>4.3962244329044643E-2</c:v>
                </c:pt>
                <c:pt idx="44">
                  <c:v>4.4605273421646115E-2</c:v>
                </c:pt>
                <c:pt idx="45">
                  <c:v>3.9137290785708115E-2</c:v>
                </c:pt>
                <c:pt idx="46">
                  <c:v>4.9404076248810318E-2</c:v>
                </c:pt>
                <c:pt idx="47">
                  <c:v>5.3842757054504378E-2</c:v>
                </c:pt>
                <c:pt idx="48">
                  <c:v>5.5189070360659169E-2</c:v>
                </c:pt>
                <c:pt idx="49">
                  <c:v>4.9702726642184288E-2</c:v>
                </c:pt>
                <c:pt idx="50">
                  <c:v>5.826223706729107E-2</c:v>
                </c:pt>
                <c:pt idx="51">
                  <c:v>6.1024631981779986E-2</c:v>
                </c:pt>
                <c:pt idx="52">
                  <c:v>5.2203498780727386E-2</c:v>
                </c:pt>
                <c:pt idx="53">
                  <c:v>5.2207145839929581E-2</c:v>
                </c:pt>
                <c:pt idx="54">
                  <c:v>5.2210792899131775E-2</c:v>
                </c:pt>
                <c:pt idx="55">
                  <c:v>5.101756751537323E-2</c:v>
                </c:pt>
                <c:pt idx="56">
                  <c:v>4.9824345856904984E-2</c:v>
                </c:pt>
                <c:pt idx="57">
                  <c:v>5.0932057201862335E-2</c:v>
                </c:pt>
                <c:pt idx="58">
                  <c:v>4.606286808848381E-2</c:v>
                </c:pt>
                <c:pt idx="59">
                  <c:v>5.1546130329370499E-2</c:v>
                </c:pt>
                <c:pt idx="60">
                  <c:v>5.641648918390274E-2</c:v>
                </c:pt>
                <c:pt idx="61">
                  <c:v>5.829712375998497E-2</c:v>
                </c:pt>
                <c:pt idx="62">
                  <c:v>6.1125710606575012E-2</c:v>
                </c:pt>
                <c:pt idx="63">
                  <c:v>5.2959896624088287E-2</c:v>
                </c:pt>
                <c:pt idx="64">
                  <c:v>4.6350520104169846E-2</c:v>
                </c:pt>
                <c:pt idx="65">
                  <c:v>4.1281186044216156E-2</c:v>
                </c:pt>
                <c:pt idx="66">
                  <c:v>4.1064735502004623E-2</c:v>
                </c:pt>
                <c:pt idx="67">
                  <c:v>4.4218029826879501E-2</c:v>
                </c:pt>
                <c:pt idx="68">
                  <c:v>3.5422876477241516E-2</c:v>
                </c:pt>
                <c:pt idx="69">
                  <c:v>3.0243940651416779E-2</c:v>
                </c:pt>
                <c:pt idx="70">
                  <c:v>3.495967760682106E-2</c:v>
                </c:pt>
                <c:pt idx="71">
                  <c:v>3.1819183379411697E-2</c:v>
                </c:pt>
                <c:pt idx="72">
                  <c:v>3.0020883306860924E-2</c:v>
                </c:pt>
                <c:pt idx="73">
                  <c:v>2.1468710154294968E-2</c:v>
                </c:pt>
                <c:pt idx="74">
                  <c:v>1.8930604681372643E-2</c:v>
                </c:pt>
                <c:pt idx="75">
                  <c:v>1.9701831042766571E-2</c:v>
                </c:pt>
                <c:pt idx="76">
                  <c:v>2.0053248852491379E-2</c:v>
                </c:pt>
                <c:pt idx="77">
                  <c:v>2.0500104874372482E-2</c:v>
                </c:pt>
                <c:pt idx="78">
                  <c:v>1.724470779299736E-2</c:v>
                </c:pt>
                <c:pt idx="79">
                  <c:v>1.9579729065299034E-2</c:v>
                </c:pt>
                <c:pt idx="80">
                  <c:v>2.3561900481581688E-2</c:v>
                </c:pt>
                <c:pt idx="81">
                  <c:v>2.4559380486607552E-2</c:v>
                </c:pt>
                <c:pt idx="82">
                  <c:v>2.0537760108709335E-2</c:v>
                </c:pt>
                <c:pt idx="83">
                  <c:v>2.3325944319367409E-2</c:v>
                </c:pt>
                <c:pt idx="84">
                  <c:v>2.4903016164898872E-2</c:v>
                </c:pt>
                <c:pt idx="85">
                  <c:v>2.1784232929348946E-2</c:v>
                </c:pt>
                <c:pt idx="86">
                  <c:v>2.0737007260322571E-2</c:v>
                </c:pt>
                <c:pt idx="87">
                  <c:v>1.9220815971493721E-2</c:v>
                </c:pt>
                <c:pt idx="88">
                  <c:v>1.953718438744545E-2</c:v>
                </c:pt>
                <c:pt idx="89">
                  <c:v>1.9416233524680138E-2</c:v>
                </c:pt>
                <c:pt idx="90">
                  <c:v>1.5990037471055984E-2</c:v>
                </c:pt>
                <c:pt idx="91">
                  <c:v>2.0119734108448029E-2</c:v>
                </c:pt>
                <c:pt idx="92">
                  <c:v>1.9243033602833748E-2</c:v>
                </c:pt>
                <c:pt idx="93">
                  <c:v>1.5546455048024654E-2</c:v>
                </c:pt>
                <c:pt idx="94">
                  <c:v>1.4503339305520058E-2</c:v>
                </c:pt>
                <c:pt idx="95">
                  <c:v>1.255670003592968E-2</c:v>
                </c:pt>
                <c:pt idx="96">
                  <c:v>1.2966852635145187E-2</c:v>
                </c:pt>
                <c:pt idx="97">
                  <c:v>1.2452145107090473E-2</c:v>
                </c:pt>
                <c:pt idx="98">
                  <c:v>1.6020709648728371E-2</c:v>
                </c:pt>
                <c:pt idx="99">
                  <c:v>1.4737280085682869E-2</c:v>
                </c:pt>
                <c:pt idx="100">
                  <c:v>1.0762246325612068E-2</c:v>
                </c:pt>
                <c:pt idx="101">
                  <c:v>8.0286795273423195E-3</c:v>
                </c:pt>
                <c:pt idx="102">
                  <c:v>8.7880911305546761E-3</c:v>
                </c:pt>
                <c:pt idx="103">
                  <c:v>1.3666809536516666E-2</c:v>
                </c:pt>
                <c:pt idx="104">
                  <c:v>1.1488125659525394E-2</c:v>
                </c:pt>
                <c:pt idx="105">
                  <c:v>1.2131958268582821E-2</c:v>
                </c:pt>
                <c:pt idx="106">
                  <c:v>1.2390676885843277E-2</c:v>
                </c:pt>
                <c:pt idx="107">
                  <c:v>1.2377269566059113E-2</c:v>
                </c:pt>
                <c:pt idx="108">
                  <c:v>1.411601435393095E-2</c:v>
                </c:pt>
                <c:pt idx="109">
                  <c:v>1.0868682526051998E-2</c:v>
                </c:pt>
                <c:pt idx="110">
                  <c:v>1.1796976439654827E-2</c:v>
                </c:pt>
                <c:pt idx="111">
                  <c:v>1.1232827790081501E-2</c:v>
                </c:pt>
              </c:numCache>
            </c:numRef>
          </c:val>
          <c:extLst>
            <c:ext xmlns:c16="http://schemas.microsoft.com/office/drawing/2014/chart" uri="{C3380CC4-5D6E-409C-BE32-E72D297353CC}">
              <c16:uniqueId val="{00000003-E7DD-7748-8ABB-49595ED45D6A}"/>
            </c:ext>
          </c:extLst>
        </c:ser>
        <c:dLbls>
          <c:showLegendKey val="0"/>
          <c:showVal val="0"/>
          <c:showCatName val="0"/>
          <c:showSerName val="0"/>
          <c:showPercent val="0"/>
          <c:showBubbleSize val="0"/>
        </c:dLbls>
        <c:axId val="2055345720"/>
        <c:axId val="-2065581480"/>
      </c:areaChart>
      <c:catAx>
        <c:axId val="2055345720"/>
        <c:scaling>
          <c:orientation val="minMax"/>
        </c:scaling>
        <c:delete val="0"/>
        <c:axPos val="b"/>
        <c:majorGridlines>
          <c:spPr>
            <a:ln w="9525">
              <a:solidFill>
                <a:schemeClr val="bg1">
                  <a:lumMod val="85000"/>
                  <a:alpha val="99000"/>
                </a:schemeClr>
              </a:solidFill>
              <a:prstDash val="dash"/>
            </a:ln>
          </c:spPr>
        </c:majorGridlines>
        <c:numFmt formatCode="General" sourceLinked="1"/>
        <c:majorTickMark val="none"/>
        <c:minorTickMark val="none"/>
        <c:tickLblPos val="nextTo"/>
        <c:txPr>
          <a:bodyPr rot="0" vert="horz"/>
          <a:lstStyle/>
          <a:p>
            <a:pPr>
              <a:defRPr sz="1600">
                <a:latin typeface="Arial" panose="020B0604020202020204" pitchFamily="34" charset="0"/>
                <a:cs typeface="Arial" panose="020B0604020202020204" pitchFamily="34" charset="0"/>
              </a:defRPr>
            </a:pPr>
            <a:endParaRPr lang="en-US"/>
          </a:p>
        </c:txPr>
        <c:crossAx val="-2065581480"/>
        <c:crosses val="autoZero"/>
        <c:auto val="1"/>
        <c:lblAlgn val="ctr"/>
        <c:lblOffset val="100"/>
        <c:tickLblSkip val="10"/>
        <c:tickMarkSkip val="10"/>
        <c:noMultiLvlLbl val="0"/>
      </c:catAx>
      <c:valAx>
        <c:axId val="-2065581480"/>
        <c:scaling>
          <c:orientation val="minMax"/>
          <c:max val="0.62"/>
          <c:min val="0"/>
        </c:scaling>
        <c:delete val="0"/>
        <c:axPos val="l"/>
        <c:majorGridlines>
          <c:spPr>
            <a:ln w="9525">
              <a:solidFill>
                <a:schemeClr val="bg1">
                  <a:lumMod val="85000"/>
                </a:schemeClr>
              </a:solidFill>
              <a:prstDash val="dash"/>
            </a:ln>
          </c:spPr>
        </c:majorGridlines>
        <c:numFmt formatCode="0%" sourceLinked="0"/>
        <c:majorTickMark val="none"/>
        <c:minorTickMark val="none"/>
        <c:tickLblPos val="nextTo"/>
        <c:txPr>
          <a:bodyPr/>
          <a:lstStyle/>
          <a:p>
            <a:pPr>
              <a:defRPr sz="1600">
                <a:latin typeface="Arial" panose="020B0604020202020204" pitchFamily="34" charset="0"/>
                <a:cs typeface="Arial" panose="020B0604020202020204" pitchFamily="34" charset="0"/>
              </a:defRPr>
            </a:pPr>
            <a:endParaRPr lang="en-US"/>
          </a:p>
        </c:txPr>
        <c:crossAx val="2055345720"/>
        <c:crosses val="autoZero"/>
        <c:crossBetween val="midCat"/>
        <c:majorUnit val="0.1"/>
      </c:valAx>
    </c:plotArea>
    <c:plotVisOnly val="1"/>
    <c:dispBlanksAs val="zero"/>
    <c:showDLblsOverMax val="0"/>
  </c:chart>
  <c:spPr>
    <a:ln>
      <a:noFill/>
    </a:ln>
  </c:spPr>
  <c:txPr>
    <a:bodyPr/>
    <a:lstStyle/>
    <a:p>
      <a:pPr>
        <a:defRPr sz="1600">
          <a:latin typeface="Palatino"/>
          <a:cs typeface="Palatino"/>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DataF1B!$H$10:$H$114</c:f>
              <c:numCache>
                <c:formatCode>0.0%</c:formatCode>
                <c:ptCount val="105"/>
                <c:pt idx="0">
                  <c:v>1.0136560303174174E-2</c:v>
                </c:pt>
                <c:pt idx="1">
                  <c:v>2.474301290210518E-2</c:v>
                </c:pt>
                <c:pt idx="2">
                  <c:v>2.4096045453540139E-2</c:v>
                </c:pt>
                <c:pt idx="3">
                  <c:v>3.0035432697390143E-2</c:v>
                </c:pt>
                <c:pt idx="4">
                  <c:v>2.9483988303792757E-2</c:v>
                </c:pt>
                <c:pt idx="5">
                  <c:v>2.9739122084608535E-2</c:v>
                </c:pt>
                <c:pt idx="6">
                  <c:v>3.113779248075027E-2</c:v>
                </c:pt>
                <c:pt idx="7">
                  <c:v>2.9589921469907045E-2</c:v>
                </c:pt>
                <c:pt idx="8">
                  <c:v>2.5670059834944841E-2</c:v>
                </c:pt>
                <c:pt idx="9">
                  <c:v>2.3550283377102924E-2</c:v>
                </c:pt>
                <c:pt idx="10">
                  <c:v>2.4841352024937789E-2</c:v>
                </c:pt>
                <c:pt idx="11">
                  <c:v>2.2527091529057058E-2</c:v>
                </c:pt>
                <c:pt idx="12">
                  <c:v>2.2180300486213916E-2</c:v>
                </c:pt>
                <c:pt idx="13">
                  <c:v>3.4535216809984469E-2</c:v>
                </c:pt>
                <c:pt idx="14">
                  <c:v>4.892751523205869E-2</c:v>
                </c:pt>
                <c:pt idx="15">
                  <c:v>4.725767593650685E-2</c:v>
                </c:pt>
                <c:pt idx="16">
                  <c:v>4.6806471540607991E-2</c:v>
                </c:pt>
                <c:pt idx="17">
                  <c:v>4.3375814267387208E-2</c:v>
                </c:pt>
                <c:pt idx="18">
                  <c:v>5.8091637779465952E-2</c:v>
                </c:pt>
                <c:pt idx="19">
                  <c:v>6.8704244724761054E-2</c:v>
                </c:pt>
                <c:pt idx="20">
                  <c:v>6.5806706092605513E-2</c:v>
                </c:pt>
                <c:pt idx="21">
                  <c:v>7.9999214222525192E-2</c:v>
                </c:pt>
                <c:pt idx="22">
                  <c:v>6.6623932225041677E-2</c:v>
                </c:pt>
                <c:pt idx="23">
                  <c:v>4.8903353457206394E-2</c:v>
                </c:pt>
                <c:pt idx="24">
                  <c:v>4.0578503847652957E-2</c:v>
                </c:pt>
                <c:pt idx="25">
                  <c:v>3.5484959487910576E-2</c:v>
                </c:pt>
                <c:pt idx="26">
                  <c:v>3.2301204002237273E-2</c:v>
                </c:pt>
                <c:pt idx="27">
                  <c:v>4.4563984438653163E-2</c:v>
                </c:pt>
                <c:pt idx="28">
                  <c:v>5.8810155624301669E-2</c:v>
                </c:pt>
                <c:pt idx="29">
                  <c:v>6.7525119349000504E-2</c:v>
                </c:pt>
                <c:pt idx="30">
                  <c:v>6.2206058407534674E-2</c:v>
                </c:pt>
                <c:pt idx="31">
                  <c:v>5.1638364593024122E-2</c:v>
                </c:pt>
                <c:pt idx="32">
                  <c:v>4.6102786261489961E-2</c:v>
                </c:pt>
                <c:pt idx="33">
                  <c:v>3.4069097458474459E-2</c:v>
                </c:pt>
                <c:pt idx="34">
                  <c:v>3.5712093155226741E-2</c:v>
                </c:pt>
                <c:pt idx="35">
                  <c:v>4.009153654413964E-2</c:v>
                </c:pt>
                <c:pt idx="36">
                  <c:v>4.3962244329044643E-2</c:v>
                </c:pt>
                <c:pt idx="37">
                  <c:v>4.4605273421646115E-2</c:v>
                </c:pt>
                <c:pt idx="38">
                  <c:v>3.9137290785708115E-2</c:v>
                </c:pt>
                <c:pt idx="39">
                  <c:v>4.9404076248810318E-2</c:v>
                </c:pt>
                <c:pt idx="40">
                  <c:v>5.3842757054504378E-2</c:v>
                </c:pt>
                <c:pt idx="41">
                  <c:v>5.5189070360659169E-2</c:v>
                </c:pt>
                <c:pt idx="42">
                  <c:v>4.9702726642184288E-2</c:v>
                </c:pt>
                <c:pt idx="43">
                  <c:v>5.826223706729107E-2</c:v>
                </c:pt>
                <c:pt idx="44">
                  <c:v>6.1024631981779986E-2</c:v>
                </c:pt>
                <c:pt idx="45">
                  <c:v>5.2203498780727386E-2</c:v>
                </c:pt>
                <c:pt idx="46">
                  <c:v>5.2207145839929581E-2</c:v>
                </c:pt>
                <c:pt idx="47">
                  <c:v>5.2210792899131775E-2</c:v>
                </c:pt>
                <c:pt idx="48">
                  <c:v>5.101756751537323E-2</c:v>
                </c:pt>
                <c:pt idx="49">
                  <c:v>4.9824345856904984E-2</c:v>
                </c:pt>
                <c:pt idx="50">
                  <c:v>5.0932057201862335E-2</c:v>
                </c:pt>
                <c:pt idx="51">
                  <c:v>4.606286808848381E-2</c:v>
                </c:pt>
                <c:pt idx="52">
                  <c:v>5.1546130329370499E-2</c:v>
                </c:pt>
                <c:pt idx="53">
                  <c:v>5.641648918390274E-2</c:v>
                </c:pt>
                <c:pt idx="54">
                  <c:v>5.829712375998497E-2</c:v>
                </c:pt>
                <c:pt idx="55">
                  <c:v>6.1125710606575012E-2</c:v>
                </c:pt>
                <c:pt idx="56">
                  <c:v>5.2959896624088287E-2</c:v>
                </c:pt>
                <c:pt idx="57">
                  <c:v>4.6350520104169846E-2</c:v>
                </c:pt>
                <c:pt idx="58">
                  <c:v>4.1281186044216156E-2</c:v>
                </c:pt>
                <c:pt idx="59">
                  <c:v>4.1064735502004623E-2</c:v>
                </c:pt>
                <c:pt idx="60">
                  <c:v>4.4218029826879501E-2</c:v>
                </c:pt>
                <c:pt idx="61">
                  <c:v>3.5422876477241516E-2</c:v>
                </c:pt>
                <c:pt idx="62">
                  <c:v>3.0243940651416779E-2</c:v>
                </c:pt>
                <c:pt idx="63">
                  <c:v>3.495967760682106E-2</c:v>
                </c:pt>
                <c:pt idx="64">
                  <c:v>3.1819183379411697E-2</c:v>
                </c:pt>
                <c:pt idx="65">
                  <c:v>3.0020883306860924E-2</c:v>
                </c:pt>
                <c:pt idx="66">
                  <c:v>2.1468710154294968E-2</c:v>
                </c:pt>
                <c:pt idx="67">
                  <c:v>1.8930604681372643E-2</c:v>
                </c:pt>
                <c:pt idx="68">
                  <c:v>1.9701831042766571E-2</c:v>
                </c:pt>
                <c:pt idx="69">
                  <c:v>2.0053248852491379E-2</c:v>
                </c:pt>
                <c:pt idx="70">
                  <c:v>2.0500104874372482E-2</c:v>
                </c:pt>
                <c:pt idx="71">
                  <c:v>1.724470779299736E-2</c:v>
                </c:pt>
                <c:pt idx="72">
                  <c:v>1.9579729065299034E-2</c:v>
                </c:pt>
                <c:pt idx="73">
                  <c:v>2.3561900481581688E-2</c:v>
                </c:pt>
                <c:pt idx="74">
                  <c:v>2.4559380486607552E-2</c:v>
                </c:pt>
                <c:pt idx="75">
                  <c:v>2.0537760108709335E-2</c:v>
                </c:pt>
                <c:pt idx="76">
                  <c:v>2.3325944319367409E-2</c:v>
                </c:pt>
                <c:pt idx="77">
                  <c:v>2.4903016164898872E-2</c:v>
                </c:pt>
                <c:pt idx="78">
                  <c:v>2.1784232929348946E-2</c:v>
                </c:pt>
                <c:pt idx="79">
                  <c:v>2.0737007260322571E-2</c:v>
                </c:pt>
                <c:pt idx="80">
                  <c:v>1.9220815971493721E-2</c:v>
                </c:pt>
                <c:pt idx="81">
                  <c:v>1.953718438744545E-2</c:v>
                </c:pt>
                <c:pt idx="82">
                  <c:v>1.9416233524680138E-2</c:v>
                </c:pt>
                <c:pt idx="83">
                  <c:v>1.5990037471055984E-2</c:v>
                </c:pt>
                <c:pt idx="84">
                  <c:v>2.0119734108448029E-2</c:v>
                </c:pt>
                <c:pt idx="85">
                  <c:v>1.9243033602833748E-2</c:v>
                </c:pt>
                <c:pt idx="86">
                  <c:v>1.5546455048024654E-2</c:v>
                </c:pt>
                <c:pt idx="87">
                  <c:v>1.4503339305520058E-2</c:v>
                </c:pt>
                <c:pt idx="88">
                  <c:v>1.255670003592968E-2</c:v>
                </c:pt>
                <c:pt idx="89">
                  <c:v>1.2966852635145187E-2</c:v>
                </c:pt>
                <c:pt idx="90">
                  <c:v>1.2452145107090473E-2</c:v>
                </c:pt>
                <c:pt idx="91">
                  <c:v>1.6020709648728371E-2</c:v>
                </c:pt>
                <c:pt idx="92">
                  <c:v>1.4737280085682869E-2</c:v>
                </c:pt>
                <c:pt idx="93">
                  <c:v>1.0762246325612068E-2</c:v>
                </c:pt>
                <c:pt idx="94">
                  <c:v>8.0286795273423195E-3</c:v>
                </c:pt>
                <c:pt idx="95">
                  <c:v>8.7880911305546761E-3</c:v>
                </c:pt>
                <c:pt idx="96">
                  <c:v>1.3666809536516666E-2</c:v>
                </c:pt>
                <c:pt idx="97">
                  <c:v>1.1488125659525394E-2</c:v>
                </c:pt>
                <c:pt idx="98">
                  <c:v>1.2131958268582821E-2</c:v>
                </c:pt>
                <c:pt idx="99">
                  <c:v>1.2390676885843277E-2</c:v>
                </c:pt>
                <c:pt idx="100">
                  <c:v>1.2377269566059113E-2</c:v>
                </c:pt>
                <c:pt idx="101">
                  <c:v>1.411601435393095E-2</c:v>
                </c:pt>
                <c:pt idx="102">
                  <c:v>1.0868682526051998E-2</c:v>
                </c:pt>
                <c:pt idx="103">
                  <c:v>1.1796976439654827E-2</c:v>
                </c:pt>
                <c:pt idx="104">
                  <c:v>1.1232827790081501E-2</c:v>
                </c:pt>
              </c:numCache>
            </c:numRef>
          </c:val>
          <c:smooth val="0"/>
          <c:extLst>
            <c:ext xmlns:c16="http://schemas.microsoft.com/office/drawing/2014/chart" uri="{C3380CC4-5D6E-409C-BE32-E72D297353CC}">
              <c16:uniqueId val="{00000000-88DC-1A44-BF64-8468544DAF6B}"/>
            </c:ext>
          </c:extLst>
        </c:ser>
        <c:dLbls>
          <c:showLegendKey val="0"/>
          <c:showVal val="0"/>
          <c:showCatName val="0"/>
          <c:showSerName val="0"/>
          <c:showPercent val="0"/>
          <c:showBubbleSize val="0"/>
        </c:dLbls>
        <c:smooth val="0"/>
        <c:axId val="365212368"/>
        <c:axId val="365214096"/>
      </c:lineChart>
      <c:catAx>
        <c:axId val="365212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214096"/>
        <c:crosses val="autoZero"/>
        <c:auto val="1"/>
        <c:lblAlgn val="ctr"/>
        <c:lblOffset val="100"/>
        <c:noMultiLvlLbl val="0"/>
      </c:catAx>
      <c:valAx>
        <c:axId val="365214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212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DataF1B!$K$23:$K$114</c:f>
              <c:numCache>
                <c:formatCode>0.0%</c:formatCode>
                <c:ptCount val="92"/>
                <c:pt idx="0">
                  <c:v>0.23809536915943635</c:v>
                </c:pt>
                <c:pt idx="1">
                  <c:v>0.24326918210741763</c:v>
                </c:pt>
                <c:pt idx="2">
                  <c:v>0.25276665445056928</c:v>
                </c:pt>
                <c:pt idx="3">
                  <c:v>0.22458702821579549</c:v>
                </c:pt>
                <c:pt idx="4">
                  <c:v>0.20011424749923973</c:v>
                </c:pt>
                <c:pt idx="5">
                  <c:v>0.19937817879739847</c:v>
                </c:pt>
                <c:pt idx="6">
                  <c:v>0.19795828472825092</c:v>
                </c:pt>
                <c:pt idx="7">
                  <c:v>0.24564081562047599</c:v>
                </c:pt>
                <c:pt idx="8">
                  <c:v>0.28277223698305143</c:v>
                </c:pt>
                <c:pt idx="9">
                  <c:v>0.2063969699896992</c:v>
                </c:pt>
                <c:pt idx="10">
                  <c:v>0.18035096812469925</c:v>
                </c:pt>
                <c:pt idx="11">
                  <c:v>0.1711350027800701</c:v>
                </c:pt>
                <c:pt idx="12">
                  <c:v>0.16942080178068103</c:v>
                </c:pt>
                <c:pt idx="13">
                  <c:v>0.23342946742143</c:v>
                </c:pt>
                <c:pt idx="14">
                  <c:v>0.23690952245660346</c:v>
                </c:pt>
                <c:pt idx="15">
                  <c:v>0.29882517649262036</c:v>
                </c:pt>
                <c:pt idx="16">
                  <c:v>0.30708302576242213</c:v>
                </c:pt>
                <c:pt idx="17">
                  <c:v>0.25769715861103193</c:v>
                </c:pt>
                <c:pt idx="18">
                  <c:v>0.23500305610134539</c:v>
                </c:pt>
                <c:pt idx="19">
                  <c:v>0.21223096848072656</c:v>
                </c:pt>
                <c:pt idx="20">
                  <c:v>0.21179245248718087</c:v>
                </c:pt>
                <c:pt idx="21">
                  <c:v>0.21403090778156023</c:v>
                </c:pt>
                <c:pt idx="22">
                  <c:v>0.18570893846098624</c:v>
                </c:pt>
                <c:pt idx="23">
                  <c:v>0.19557583544567436</c:v>
                </c:pt>
                <c:pt idx="24">
                  <c:v>0.20618614288914627</c:v>
                </c:pt>
                <c:pt idx="25">
                  <c:v>0.18902807559788246</c:v>
                </c:pt>
                <c:pt idx="26">
                  <c:v>0.18993877845525661</c:v>
                </c:pt>
                <c:pt idx="27">
                  <c:v>0.18638180839293883</c:v>
                </c:pt>
                <c:pt idx="28">
                  <c:v>0.20139363882680106</c:v>
                </c:pt>
                <c:pt idx="29">
                  <c:v>0.18227460240240809</c:v>
                </c:pt>
                <c:pt idx="30">
                  <c:v>0.1847211848733194</c:v>
                </c:pt>
                <c:pt idx="31">
                  <c:v>0.19030922247480911</c:v>
                </c:pt>
                <c:pt idx="32">
                  <c:v>0.15904855151893571</c:v>
                </c:pt>
                <c:pt idx="33">
                  <c:v>0.15609907940961421</c:v>
                </c:pt>
                <c:pt idx="34">
                  <c:v>0.1531496073002927</c:v>
                </c:pt>
                <c:pt idx="35">
                  <c:v>0.15883921866770834</c:v>
                </c:pt>
                <c:pt idx="36">
                  <c:v>0.16452883568126708</c:v>
                </c:pt>
                <c:pt idx="37">
                  <c:v>0.18719820573460311</c:v>
                </c:pt>
                <c:pt idx="38">
                  <c:v>0.19536465057171881</c:v>
                </c:pt>
                <c:pt idx="39">
                  <c:v>0.21125280077103525</c:v>
                </c:pt>
                <c:pt idx="40">
                  <c:v>0.20802269061096013</c:v>
                </c:pt>
                <c:pt idx="41">
                  <c:v>0.19627067667897791</c:v>
                </c:pt>
                <c:pt idx="42">
                  <c:v>0.20279675687197596</c:v>
                </c:pt>
                <c:pt idx="43">
                  <c:v>0.18740239436738193</c:v>
                </c:pt>
                <c:pt idx="44">
                  <c:v>0.22339792898856103</c:v>
                </c:pt>
                <c:pt idx="45">
                  <c:v>0.2008993171621114</c:v>
                </c:pt>
                <c:pt idx="46">
                  <c:v>0.21178827271796763</c:v>
                </c:pt>
                <c:pt idx="47">
                  <c:v>0.2087551555596292</c:v>
                </c:pt>
                <c:pt idx="48">
                  <c:v>0.20995062147267163</c:v>
                </c:pt>
                <c:pt idx="49">
                  <c:v>0.2221638266928494</c:v>
                </c:pt>
                <c:pt idx="50">
                  <c:v>0.23544049472548068</c:v>
                </c:pt>
                <c:pt idx="51">
                  <c:v>0.21882016444578767</c:v>
                </c:pt>
                <c:pt idx="52">
                  <c:v>0.22385450056754053</c:v>
                </c:pt>
                <c:pt idx="53">
                  <c:v>0.21905281138606369</c:v>
                </c:pt>
                <c:pt idx="54">
                  <c:v>0.20613407855853438</c:v>
                </c:pt>
                <c:pt idx="55">
                  <c:v>0.22456136415712535</c:v>
                </c:pt>
                <c:pt idx="56">
                  <c:v>0.25024129310622811</c:v>
                </c:pt>
                <c:pt idx="57">
                  <c:v>0.2309770411811769</c:v>
                </c:pt>
                <c:pt idx="58">
                  <c:v>0.21808898448944092</c:v>
                </c:pt>
                <c:pt idx="59">
                  <c:v>0.21444486873224378</c:v>
                </c:pt>
                <c:pt idx="60">
                  <c:v>0.21148430509492755</c:v>
                </c:pt>
                <c:pt idx="61">
                  <c:v>0.2190322233363986</c:v>
                </c:pt>
                <c:pt idx="62">
                  <c:v>0.22817325918003917</c:v>
                </c:pt>
                <c:pt idx="63">
                  <c:v>0.25219036266207695</c:v>
                </c:pt>
                <c:pt idx="64">
                  <c:v>0.25693487655371428</c:v>
                </c:pt>
                <c:pt idx="65">
                  <c:v>0.26533873099833727</c:v>
                </c:pt>
                <c:pt idx="66">
                  <c:v>0.28253011964261532</c:v>
                </c:pt>
                <c:pt idx="67">
                  <c:v>0.27239963226020336</c:v>
                </c:pt>
                <c:pt idx="68">
                  <c:v>0.28087942255660892</c:v>
                </c:pt>
                <c:pt idx="69">
                  <c:v>0.28410012228414416</c:v>
                </c:pt>
                <c:pt idx="70">
                  <c:v>0.28852187376469374</c:v>
                </c:pt>
                <c:pt idx="71">
                  <c:v>0.29106141021475196</c:v>
                </c:pt>
                <c:pt idx="72">
                  <c:v>0.24531566258519888</c:v>
                </c:pt>
                <c:pt idx="73">
                  <c:v>0.22725595347583294</c:v>
                </c:pt>
                <c:pt idx="74">
                  <c:v>0.22649550577625632</c:v>
                </c:pt>
                <c:pt idx="75">
                  <c:v>0.23113302933052182</c:v>
                </c:pt>
                <c:pt idx="76">
                  <c:v>0.22950982861220837</c:v>
                </c:pt>
                <c:pt idx="77">
                  <c:v>0.23995670350268483</c:v>
                </c:pt>
                <c:pt idx="78">
                  <c:v>0.26765997614711523</c:v>
                </c:pt>
                <c:pt idx="79">
                  <c:v>0.22151284106075764</c:v>
                </c:pt>
                <c:pt idx="80">
                  <c:v>0.20690251467749476</c:v>
                </c:pt>
                <c:pt idx="81">
                  <c:v>0.21934799430891871</c:v>
                </c:pt>
                <c:pt idx="82">
                  <c:v>0.21031731087714434</c:v>
                </c:pt>
                <c:pt idx="83">
                  <c:v>0.2572764023207128</c:v>
                </c:pt>
                <c:pt idx="84">
                  <c:v>0.25449528731405735</c:v>
                </c:pt>
                <c:pt idx="85">
                  <c:v>0.26495854556560516</c:v>
                </c:pt>
                <c:pt idx="86">
                  <c:v>0.2598221986554563</c:v>
                </c:pt>
                <c:pt idx="87">
                  <c:v>0.26145917689427733</c:v>
                </c:pt>
                <c:pt idx="88">
                  <c:v>0.25382208405062556</c:v>
                </c:pt>
                <c:pt idx="89">
                  <c:v>0.2577170473523438</c:v>
                </c:pt>
                <c:pt idx="90">
                  <c:v>0.26613908819854259</c:v>
                </c:pt>
                <c:pt idx="91">
                  <c:v>0.25999103859066963</c:v>
                </c:pt>
              </c:numCache>
            </c:numRef>
          </c:val>
          <c:smooth val="0"/>
          <c:extLst>
            <c:ext xmlns:c16="http://schemas.microsoft.com/office/drawing/2014/chart" uri="{C3380CC4-5D6E-409C-BE32-E72D297353CC}">
              <c16:uniqueId val="{00000000-DABD-F944-992C-BAF0EC95ABBC}"/>
            </c:ext>
          </c:extLst>
        </c:ser>
        <c:dLbls>
          <c:showLegendKey val="0"/>
          <c:showVal val="0"/>
          <c:showCatName val="0"/>
          <c:showSerName val="0"/>
          <c:showPercent val="0"/>
          <c:showBubbleSize val="0"/>
        </c:dLbls>
        <c:smooth val="0"/>
        <c:axId val="368237168"/>
        <c:axId val="368239168"/>
      </c:lineChart>
      <c:catAx>
        <c:axId val="368237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239168"/>
        <c:crosses val="autoZero"/>
        <c:auto val="1"/>
        <c:lblAlgn val="ctr"/>
        <c:lblOffset val="100"/>
        <c:noMultiLvlLbl val="0"/>
      </c:catAx>
      <c:valAx>
        <c:axId val="368239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2371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7382604025005E-2"/>
          <c:y val="5.1541866090268125E-2"/>
          <c:w val="0.90538335828485872"/>
          <c:h val="0.87770418403581907"/>
        </c:manualLayout>
      </c:layout>
      <c:lineChart>
        <c:grouping val="standard"/>
        <c:varyColors val="0"/>
        <c:ser>
          <c:idx val="0"/>
          <c:order val="0"/>
          <c:spPr>
            <a:ln w="28575" cap="rnd">
              <a:solidFill>
                <a:schemeClr val="accent1"/>
              </a:solidFill>
              <a:round/>
            </a:ln>
            <a:effectLst/>
          </c:spPr>
          <c:marker>
            <c:symbol val="diamond"/>
            <c:size val="10"/>
            <c:spPr>
              <a:solidFill>
                <a:schemeClr val="accent1"/>
              </a:solidFill>
              <a:ln w="9525">
                <a:solidFill>
                  <a:schemeClr val="accent1"/>
                </a:solidFill>
              </a:ln>
              <a:effectLst/>
            </c:spPr>
          </c:marker>
          <c:cat>
            <c:numRef>
              <c:f>Data!$A$4:$A$117</c:f>
              <c:numCache>
                <c:formatCode>General</c:formatCode>
                <c:ptCount val="114"/>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pt idx="112">
                  <c:v>2022</c:v>
                </c:pt>
                <c:pt idx="113">
                  <c:v>2023</c:v>
                </c:pt>
              </c:numCache>
            </c:numRef>
          </c:cat>
          <c:val>
            <c:numRef>
              <c:f>Data!$AW$4:$AW$117</c:f>
              <c:numCache>
                <c:formatCode>General</c:formatCode>
                <c:ptCount val="114"/>
                <c:pt idx="3" formatCode="0.0%">
                  <c:v>6.0217640571068906E-4</c:v>
                </c:pt>
                <c:pt idx="4" formatCode="0.0%">
                  <c:v>5.743122658710577E-4</c:v>
                </c:pt>
                <c:pt idx="5" formatCode="0.0%">
                  <c:v>5.6692872317176657E-4</c:v>
                </c:pt>
                <c:pt idx="6" formatCode="0.0%">
                  <c:v>1.732334602656012E-3</c:v>
                </c:pt>
                <c:pt idx="7" formatCode="0.0%">
                  <c:v>6.0453449680029402E-3</c:v>
                </c:pt>
                <c:pt idx="8" formatCode="0.0%">
                  <c:v>1.2847225473932626E-2</c:v>
                </c:pt>
                <c:pt idx="9" formatCode="0.0%">
                  <c:v>1.1690970322667882E-2</c:v>
                </c:pt>
                <c:pt idx="10" formatCode="0.0%">
                  <c:v>1.1181109061393005E-2</c:v>
                </c:pt>
                <c:pt idx="11" formatCode="0.0%">
                  <c:v>8.243105703944929E-3</c:v>
                </c:pt>
                <c:pt idx="12" formatCode="0.0%">
                  <c:v>7.7280784293556892E-3</c:v>
                </c:pt>
                <c:pt idx="13" formatCode="0.0%">
                  <c:v>1.2277418872865273E-2</c:v>
                </c:pt>
                <c:pt idx="14" formatCode="0.0%">
                  <c:v>1.0958208645629875E-2</c:v>
                </c:pt>
                <c:pt idx="15" formatCode="0.0%">
                  <c:v>1.3441180256284735E-2</c:v>
                </c:pt>
                <c:pt idx="16" formatCode="0.0%">
                  <c:v>1.7279917746339572E-2</c:v>
                </c:pt>
                <c:pt idx="17" formatCode="0.0%">
                  <c:v>1.4062428161586923E-2</c:v>
                </c:pt>
                <c:pt idx="18" formatCode="0.0%">
                  <c:v>1.2583916675434154E-2</c:v>
                </c:pt>
                <c:pt idx="19" formatCode="0.0%">
                  <c:v>1.4493369150890308E-2</c:v>
                </c:pt>
                <c:pt idx="20" formatCode="0.0%">
                  <c:v>1.01323706377858E-2</c:v>
                </c:pt>
                <c:pt idx="21" formatCode="0.0%">
                  <c:v>7.3608750277141376E-3</c:v>
                </c:pt>
                <c:pt idx="22" formatCode="0.0%">
                  <c:v>7.4695270599707464E-3</c:v>
                </c:pt>
                <c:pt idx="23" formatCode="0.0%">
                  <c:v>1.0648952478283088E-2</c:v>
                </c:pt>
                <c:pt idx="24" formatCode="0.0%">
                  <c:v>1.2766614616400981E-2</c:v>
                </c:pt>
                <c:pt idx="25" formatCode="0.0%">
                  <c:v>1.4336971597419043E-2</c:v>
                </c:pt>
                <c:pt idx="26" formatCode="0.0%">
                  <c:v>1.8759403000971921E-2</c:v>
                </c:pt>
                <c:pt idx="27" formatCode="0.0%">
                  <c:v>1.7955553430323606E-2</c:v>
                </c:pt>
                <c:pt idx="28" formatCode="0.0%">
                  <c:v>1.3362248078121754E-2</c:v>
                </c:pt>
                <c:pt idx="29" formatCode="0.0%">
                  <c:v>1.7484681186677183E-2</c:v>
                </c:pt>
                <c:pt idx="30" formatCode="0.0%">
                  <c:v>3.0960158187399629E-2</c:v>
                </c:pt>
                <c:pt idx="31" formatCode="0.0%">
                  <c:v>6.4852058903736035E-2</c:v>
                </c:pt>
                <c:pt idx="32" formatCode="0.0%">
                  <c:v>7.4920747435367321E-2</c:v>
                </c:pt>
                <c:pt idx="33" formatCode="0.0%">
                  <c:v>7.5177608033758878E-2</c:v>
                </c:pt>
                <c:pt idx="34" formatCode="0.0%">
                  <c:v>6.4456236062440275E-2</c:v>
                </c:pt>
                <c:pt idx="35" formatCode="0.0%">
                  <c:v>5.3091147501899839E-2</c:v>
                </c:pt>
                <c:pt idx="36" formatCode="0.0%">
                  <c:v>4.5234120359329034E-2</c:v>
                </c:pt>
                <c:pt idx="37" formatCode="0.0%">
                  <c:v>5.116963742839771E-2</c:v>
                </c:pt>
                <c:pt idx="38" formatCode="0.0%">
                  <c:v>5.0047171930455096E-2</c:v>
                </c:pt>
                <c:pt idx="39" formatCode="0.0%">
                  <c:v>4.175583059063017E-2</c:v>
                </c:pt>
                <c:pt idx="40" formatCode="0.0%">
                  <c:v>6.6493880597574759E-2</c:v>
                </c:pt>
                <c:pt idx="41" formatCode="0.0%">
                  <c:v>7.2501267731994945E-2</c:v>
                </c:pt>
                <c:pt idx="42" formatCode="0.0%">
                  <c:v>5.8589581621263598E-2</c:v>
                </c:pt>
                <c:pt idx="43" formatCode="0.0%">
                  <c:v>5.8004397445293683E-2</c:v>
                </c:pt>
                <c:pt idx="44" formatCode="0.0%">
                  <c:v>5.0466321846436693E-2</c:v>
                </c:pt>
                <c:pt idx="45" formatCode="0.0%">
                  <c:v>5.7810170175056914E-2</c:v>
                </c:pt>
                <c:pt idx="46" formatCode="0.0%">
                  <c:v>5.3969809302174439E-2</c:v>
                </c:pt>
                <c:pt idx="47" formatCode="0.0%">
                  <c:v>4.9888658453833876E-2</c:v>
                </c:pt>
                <c:pt idx="48" formatCode="0.0%">
                  <c:v>4.3825875329169407E-2</c:v>
                </c:pt>
                <c:pt idx="49" formatCode="0.0%">
                  <c:v>4.9732548051982017E-2</c:v>
                </c:pt>
                <c:pt idx="50" formatCode="0.0%">
                  <c:v>4.5698571097454788E-2</c:v>
                </c:pt>
                <c:pt idx="51" formatCode="0.0%">
                  <c:v>4.4760503185226994E-2</c:v>
                </c:pt>
                <c:pt idx="52" formatCode="0.0%">
                  <c:v>4.3629635040050643E-2</c:v>
                </c:pt>
                <c:pt idx="53" formatCode="0.0%">
                  <c:v>4.5086649993455699E-2</c:v>
                </c:pt>
                <c:pt idx="54" formatCode="0.0%">
                  <c:v>4.377471006852926E-2</c:v>
                </c:pt>
                <c:pt idx="55" formatCode="0.0%">
                  <c:v>4.5183882067760646E-2</c:v>
                </c:pt>
                <c:pt idx="56" formatCode="0.0%">
                  <c:v>4.4885363516855681E-2</c:v>
                </c:pt>
                <c:pt idx="57" formatCode="0.0%">
                  <c:v>4.0862985323764534E-2</c:v>
                </c:pt>
                <c:pt idx="58" formatCode="0.0%">
                  <c:v>4.4762582701292512E-2</c:v>
                </c:pt>
                <c:pt idx="59" formatCode="0.0%">
                  <c:v>4.1190349613095138E-2</c:v>
                </c:pt>
                <c:pt idx="60" formatCode="0.0%">
                  <c:v>3.3346417470736689E-2</c:v>
                </c:pt>
                <c:pt idx="61" formatCode="0.0%">
                  <c:v>3.4327382320135783E-2</c:v>
                </c:pt>
                <c:pt idx="62" formatCode="0.0%">
                  <c:v>3.4935301358287374E-2</c:v>
                </c:pt>
                <c:pt idx="63" formatCode="0.0%">
                  <c:v>3.6413401267989448E-2</c:v>
                </c:pt>
                <c:pt idx="64" formatCode="0.0%">
                  <c:v>3.5082259673338001E-2</c:v>
                </c:pt>
                <c:pt idx="65" formatCode="0.0%">
                  <c:v>3.1993538223647727E-2</c:v>
                </c:pt>
                <c:pt idx="66" formatCode="0.0%">
                  <c:v>3.6919945270645606E-2</c:v>
                </c:pt>
                <c:pt idx="67" formatCode="0.0%">
                  <c:v>3.820976774279914E-2</c:v>
                </c:pt>
                <c:pt idx="68" formatCode="0.0%">
                  <c:v>3.8489890297978752E-2</c:v>
                </c:pt>
                <c:pt idx="69" formatCode="0.0%">
                  <c:v>3.6038139177376811E-2</c:v>
                </c:pt>
                <c:pt idx="70" formatCode="0.0%">
                  <c:v>3.120946818957052E-2</c:v>
                </c:pt>
                <c:pt idx="71" formatCode="0.0%">
                  <c:v>2.5901983197140557E-2</c:v>
                </c:pt>
                <c:pt idx="72" formatCode="0.0%">
                  <c:v>1.8096415432226818E-2</c:v>
                </c:pt>
                <c:pt idx="73" formatCode="0.0%">
                  <c:v>2.1765695737732852E-2</c:v>
                </c:pt>
                <c:pt idx="74" formatCode="0.0%">
                  <c:v>2.3727269629811264E-2</c:v>
                </c:pt>
                <c:pt idx="75" formatCode="0.0%">
                  <c:v>2.2237445012665068E-2</c:v>
                </c:pt>
                <c:pt idx="76" formatCode="0.0%">
                  <c:v>2.3979442686962969E-2</c:v>
                </c:pt>
                <c:pt idx="77" formatCode="0.0%">
                  <c:v>2.7498400021666498E-2</c:v>
                </c:pt>
                <c:pt idx="78" formatCode="0.0%">
                  <c:v>2.7790077636709581E-2</c:v>
                </c:pt>
                <c:pt idx="79" formatCode="0.0%">
                  <c:v>2.6138394714087281E-2</c:v>
                </c:pt>
                <c:pt idx="80" formatCode="0.0%">
                  <c:v>2.4296341327933794E-2</c:v>
                </c:pt>
                <c:pt idx="81" formatCode="0.0%">
                  <c:v>2.2812709730812619E-2</c:v>
                </c:pt>
                <c:pt idx="82" formatCode="0.0%">
                  <c:v>2.4092895560072061E-2</c:v>
                </c:pt>
                <c:pt idx="83" formatCode="0.0%">
                  <c:v>2.7057543022849361E-2</c:v>
                </c:pt>
                <c:pt idx="84" formatCode="0.0%">
                  <c:v>2.8238929363671866E-2</c:v>
                </c:pt>
                <c:pt idx="85" formatCode="0.0%">
                  <c:v>3.0136338768596053E-2</c:v>
                </c:pt>
                <c:pt idx="86" formatCode="0.0%">
                  <c:v>3.0766745262422495E-2</c:v>
                </c:pt>
                <c:pt idx="87" formatCode="0.0%">
                  <c:v>3.0580101097382659E-2</c:v>
                </c:pt>
                <c:pt idx="88" formatCode="0.0%">
                  <c:v>2.8343057244784704E-2</c:v>
                </c:pt>
                <c:pt idx="89" formatCode="0.0%">
                  <c:v>2.7424147181941114E-2</c:v>
                </c:pt>
                <c:pt idx="90" formatCode="0.0%">
                  <c:v>2.6311589596548411E-2</c:v>
                </c:pt>
                <c:pt idx="91" formatCode="0.0%">
                  <c:v>1.8602407594201009E-2</c:v>
                </c:pt>
                <c:pt idx="92" formatCode="0.0%">
                  <c:v>1.7103444575872387E-2</c:v>
                </c:pt>
                <c:pt idx="93" formatCode="0.0%">
                  <c:v>2.1777518104803856E-2</c:v>
                </c:pt>
                <c:pt idx="94" formatCode="0.0%">
                  <c:v>2.6535523628127285E-2</c:v>
                </c:pt>
                <c:pt idx="95" formatCode="0.0%">
                  <c:v>3.3919810409421006E-2</c:v>
                </c:pt>
                <c:pt idx="96" formatCode="0.0%">
                  <c:v>3.6018894246147716E-2</c:v>
                </c:pt>
                <c:pt idx="97" formatCode="0.0%">
                  <c:v>3.1859198965366042E-2</c:v>
                </c:pt>
                <c:pt idx="98" formatCode="0.0%">
                  <c:v>2.0706566117022464E-2</c:v>
                </c:pt>
                <c:pt idx="99" formatCode="0.0%">
                  <c:v>1.6917171452052307E-2</c:v>
                </c:pt>
                <c:pt idx="100" formatCode="0.0%">
                  <c:v>2.1302235237572964E-2</c:v>
                </c:pt>
                <c:pt idx="101" formatCode="0.0%">
                  <c:v>2.0990822631686917E-2</c:v>
                </c:pt>
                <c:pt idx="102" formatCode="0.0%">
                  <c:v>2.3730392880704824E-2</c:v>
                </c:pt>
                <c:pt idx="103" formatCode="0.0%">
                  <c:v>2.4997532244874103E-2</c:v>
                </c:pt>
                <c:pt idx="104" formatCode="0.0%">
                  <c:v>2.6731495205530684E-2</c:v>
                </c:pt>
                <c:pt idx="105" formatCode="0.0%">
                  <c:v>2.5161139780406076E-2</c:v>
                </c:pt>
                <c:pt idx="106" formatCode="0.0%">
                  <c:v>2.3460949570986434E-2</c:v>
                </c:pt>
                <c:pt idx="107" formatCode="0.0%">
                  <c:v>1.7733587875630851E-2</c:v>
                </c:pt>
                <c:pt idx="108" formatCode="0.0%">
                  <c:v>1.685479746414523E-2</c:v>
                </c:pt>
                <c:pt idx="109" formatCode="0.0%">
                  <c:v>1.6227639043540545E-2</c:v>
                </c:pt>
                <c:pt idx="110" formatCode="0.0%">
                  <c:v>1.6145213936434758E-2</c:v>
                </c:pt>
                <c:pt idx="111" formatCode="0.0%">
                  <c:v>1.9622071204980853E-2</c:v>
                </c:pt>
              </c:numCache>
            </c:numRef>
          </c:val>
          <c:smooth val="0"/>
          <c:extLst>
            <c:ext xmlns:c16="http://schemas.microsoft.com/office/drawing/2014/chart" uri="{C3380CC4-5D6E-409C-BE32-E72D297353CC}">
              <c16:uniqueId val="{00000000-E5CA-844A-A84B-C5B2888381E8}"/>
            </c:ext>
          </c:extLst>
        </c:ser>
        <c:ser>
          <c:idx val="1"/>
          <c:order val="1"/>
          <c:spPr>
            <a:ln w="28575" cap="rnd">
              <a:solidFill>
                <a:srgbClr val="FF0000"/>
              </a:solidFill>
              <a:prstDash val="sysDash"/>
              <a:round/>
            </a:ln>
            <a:effectLst/>
          </c:spPr>
          <c:marker>
            <c:symbol val="none"/>
          </c:marker>
          <c:cat>
            <c:numRef>
              <c:f>Data!$A$4:$A$117</c:f>
              <c:numCache>
                <c:formatCode>General</c:formatCode>
                <c:ptCount val="114"/>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pt idx="112">
                  <c:v>2022</c:v>
                </c:pt>
                <c:pt idx="113">
                  <c:v>2023</c:v>
                </c:pt>
              </c:numCache>
            </c:numRef>
          </c:cat>
          <c:val>
            <c:numRef>
              <c:f>Data!$BB$4:$BB$117</c:f>
              <c:numCache>
                <c:formatCode>General</c:formatCode>
                <c:ptCount val="114"/>
                <c:pt idx="3" formatCode="0.0%">
                  <c:v>0</c:v>
                </c:pt>
                <c:pt idx="4" formatCode="0.0%">
                  <c:v>0</c:v>
                </c:pt>
                <c:pt idx="5" formatCode="0.0%">
                  <c:v>0</c:v>
                </c:pt>
                <c:pt idx="6" formatCode="0.0%">
                  <c:v>0</c:v>
                </c:pt>
                <c:pt idx="7" formatCode="0.0%">
                  <c:v>0</c:v>
                </c:pt>
                <c:pt idx="8" formatCode="0.0%">
                  <c:v>0</c:v>
                </c:pt>
                <c:pt idx="9" formatCode="0.0%">
                  <c:v>0</c:v>
                </c:pt>
                <c:pt idx="10" formatCode="0.0%">
                  <c:v>0</c:v>
                </c:pt>
                <c:pt idx="11" formatCode="0.0%">
                  <c:v>0</c:v>
                </c:pt>
                <c:pt idx="12" formatCode="0.0%">
                  <c:v>0</c:v>
                </c:pt>
                <c:pt idx="13" formatCode="0.0%">
                  <c:v>0</c:v>
                </c:pt>
                <c:pt idx="14" formatCode="0.0%">
                  <c:v>0</c:v>
                </c:pt>
                <c:pt idx="15" formatCode="0.0%">
                  <c:v>0</c:v>
                </c:pt>
                <c:pt idx="16" formatCode="0.0%">
                  <c:v>0</c:v>
                </c:pt>
                <c:pt idx="17" formatCode="0.0%">
                  <c:v>0</c:v>
                </c:pt>
                <c:pt idx="18" formatCode="0.0%">
                  <c:v>0</c:v>
                </c:pt>
                <c:pt idx="19" formatCode="0.0%">
                  <c:v>0</c:v>
                </c:pt>
                <c:pt idx="20" formatCode="0.0%">
                  <c:v>0</c:v>
                </c:pt>
                <c:pt idx="21" formatCode="0.0%">
                  <c:v>0</c:v>
                </c:pt>
                <c:pt idx="22" formatCode="0.0%">
                  <c:v>0</c:v>
                </c:pt>
                <c:pt idx="23" formatCode="0.0%">
                  <c:v>0</c:v>
                </c:pt>
                <c:pt idx="24" formatCode="0.0%">
                  <c:v>0</c:v>
                </c:pt>
                <c:pt idx="25" formatCode="0.0%">
                  <c:v>0</c:v>
                </c:pt>
                <c:pt idx="26" formatCode="0.0%">
                  <c:v>0</c:v>
                </c:pt>
                <c:pt idx="27" formatCode="0.0%">
                  <c:v>0</c:v>
                </c:pt>
                <c:pt idx="28" formatCode="0.0%">
                  <c:v>0</c:v>
                </c:pt>
                <c:pt idx="29" formatCode="0.0%">
                  <c:v>0</c:v>
                </c:pt>
                <c:pt idx="30" formatCode="0.0%">
                  <c:v>0</c:v>
                </c:pt>
                <c:pt idx="31" formatCode="0.0%">
                  <c:v>0</c:v>
                </c:pt>
                <c:pt idx="32" formatCode="0.0%">
                  <c:v>0</c:v>
                </c:pt>
                <c:pt idx="33" formatCode="0.0%">
                  <c:v>0</c:v>
                </c:pt>
                <c:pt idx="34" formatCode="0.0%">
                  <c:v>0</c:v>
                </c:pt>
                <c:pt idx="35" formatCode="0.0%">
                  <c:v>0</c:v>
                </c:pt>
                <c:pt idx="36" formatCode="0.0%">
                  <c:v>0</c:v>
                </c:pt>
                <c:pt idx="37" formatCode="0.0%">
                  <c:v>0</c:v>
                </c:pt>
                <c:pt idx="38" formatCode="0.0%">
                  <c:v>0</c:v>
                </c:pt>
                <c:pt idx="39" formatCode="0.0%">
                  <c:v>0</c:v>
                </c:pt>
                <c:pt idx="40" formatCode="0.0%">
                  <c:v>0</c:v>
                </c:pt>
                <c:pt idx="41" formatCode="0.0%">
                  <c:v>0</c:v>
                </c:pt>
                <c:pt idx="42" formatCode="0.0%">
                  <c:v>0</c:v>
                </c:pt>
                <c:pt idx="43" formatCode="0.0%">
                  <c:v>0</c:v>
                </c:pt>
                <c:pt idx="44" formatCode="0.0%">
                  <c:v>0</c:v>
                </c:pt>
                <c:pt idx="45" formatCode="0.0%">
                  <c:v>0</c:v>
                </c:pt>
                <c:pt idx="46" formatCode="0.0%">
                  <c:v>0</c:v>
                </c:pt>
                <c:pt idx="47" formatCode="0.0%">
                  <c:v>0</c:v>
                </c:pt>
                <c:pt idx="48" formatCode="0.0%">
                  <c:v>0</c:v>
                </c:pt>
                <c:pt idx="49" formatCode="0.0%">
                  <c:v>0</c:v>
                </c:pt>
                <c:pt idx="50" formatCode="0.0%">
                  <c:v>0</c:v>
                </c:pt>
                <c:pt idx="51" formatCode="0.0%">
                  <c:v>0</c:v>
                </c:pt>
                <c:pt idx="52" formatCode="0.0%">
                  <c:v>0</c:v>
                </c:pt>
                <c:pt idx="53" formatCode="0.0%">
                  <c:v>0</c:v>
                </c:pt>
                <c:pt idx="54" formatCode="0.0%">
                  <c:v>0</c:v>
                </c:pt>
                <c:pt idx="55" formatCode="0.0%">
                  <c:v>0</c:v>
                </c:pt>
                <c:pt idx="56" formatCode="0.0%">
                  <c:v>3.0875381852056728E-3</c:v>
                </c:pt>
                <c:pt idx="57" formatCode="0.0%">
                  <c:v>3.1045695517224691E-3</c:v>
                </c:pt>
                <c:pt idx="58" formatCode="0.0%">
                  <c:v>3.2113360571572221E-3</c:v>
                </c:pt>
                <c:pt idx="59" formatCode="0.0%">
                  <c:v>3.3187931530639652E-3</c:v>
                </c:pt>
                <c:pt idx="60" formatCode="0.0%">
                  <c:v>3.2368064868158182E-3</c:v>
                </c:pt>
                <c:pt idx="61" formatCode="0.0%">
                  <c:v>3.3253693137163722E-3</c:v>
                </c:pt>
                <c:pt idx="62" formatCode="0.0%">
                  <c:v>3.4640355301468017E-3</c:v>
                </c:pt>
                <c:pt idx="63" formatCode="0.0%">
                  <c:v>3.5941037465220529E-3</c:v>
                </c:pt>
                <c:pt idx="64" formatCode="0.0%">
                  <c:v>3.6475499409874515E-3</c:v>
                </c:pt>
                <c:pt idx="65" formatCode="0.0%">
                  <c:v>3.2589421714734564E-3</c:v>
                </c:pt>
                <c:pt idx="66" formatCode="0.0%">
                  <c:v>2.9571676554361165E-3</c:v>
                </c:pt>
                <c:pt idx="67" formatCode="0.0%">
                  <c:v>2.9093236960163918E-3</c:v>
                </c:pt>
                <c:pt idx="68" formatCode="0.0%">
                  <c:v>2.9192362029303435E-3</c:v>
                </c:pt>
                <c:pt idx="69" formatCode="0.0%">
                  <c:v>2.8897071293502228E-3</c:v>
                </c:pt>
                <c:pt idx="70" formatCode="0.0%">
                  <c:v>2.3120010710566659E-3</c:v>
                </c:pt>
                <c:pt idx="71" formatCode="0.0%">
                  <c:v>1.9410338556949871E-3</c:v>
                </c:pt>
                <c:pt idx="72" formatCode="0.0%">
                  <c:v>2.4629733347680633E-3</c:v>
                </c:pt>
                <c:pt idx="73" formatCode="0.0%">
                  <c:v>3.7857232525931889E-3</c:v>
                </c:pt>
                <c:pt idx="74" formatCode="0.0%">
                  <c:v>5.6281953164262905E-3</c:v>
                </c:pt>
                <c:pt idx="75" formatCode="0.0%">
                  <c:v>5.8549227538062755E-3</c:v>
                </c:pt>
                <c:pt idx="76" formatCode="0.0%">
                  <c:v>6.3934339937054161E-3</c:v>
                </c:pt>
                <c:pt idx="77" formatCode="0.0%">
                  <c:v>1.0060967746815265E-2</c:v>
                </c:pt>
                <c:pt idx="78" formatCode="0.0%">
                  <c:v>1.4655711553438672E-2</c:v>
                </c:pt>
                <c:pt idx="79" formatCode="0.0%">
                  <c:v>1.5406165492935256E-2</c:v>
                </c:pt>
                <c:pt idx="80" formatCode="0.0%">
                  <c:v>1.5351402205953928E-2</c:v>
                </c:pt>
                <c:pt idx="81" formatCode="0.0%">
                  <c:v>1.444905320266539E-2</c:v>
                </c:pt>
                <c:pt idx="82" formatCode="0.0%">
                  <c:v>1.6623951821254927E-2</c:v>
                </c:pt>
                <c:pt idx="83" formatCode="0.0%">
                  <c:v>1.6662317761552872E-2</c:v>
                </c:pt>
                <c:pt idx="84" formatCode="0.0%">
                  <c:v>1.9947077745371525E-2</c:v>
                </c:pt>
                <c:pt idx="85" formatCode="0.0%">
                  <c:v>2.0499234209350438E-2</c:v>
                </c:pt>
                <c:pt idx="86" formatCode="0.0%">
                  <c:v>2.1786411142386223E-2</c:v>
                </c:pt>
                <c:pt idx="87" formatCode="0.0%">
                  <c:v>2.2859078534219576E-2</c:v>
                </c:pt>
                <c:pt idx="88" formatCode="0.0%">
                  <c:v>2.3934606758758668E-2</c:v>
                </c:pt>
                <c:pt idx="89" formatCode="0.0%">
                  <c:v>2.4789963146578418E-2</c:v>
                </c:pt>
                <c:pt idx="90" formatCode="0.0%">
                  <c:v>2.4383938417233051E-2</c:v>
                </c:pt>
                <c:pt idx="91" formatCode="0.0%">
                  <c:v>2.4463081008572279E-2</c:v>
                </c:pt>
                <c:pt idx="92" formatCode="0.0%">
                  <c:v>2.5052150235243782E-2</c:v>
                </c:pt>
                <c:pt idx="93" formatCode="0.0%">
                  <c:v>2.5926925220939319E-2</c:v>
                </c:pt>
                <c:pt idx="94" formatCode="0.0%">
                  <c:v>2.9577268467809947E-2</c:v>
                </c:pt>
                <c:pt idx="95" formatCode="0.0%">
                  <c:v>3.4395829306221967E-2</c:v>
                </c:pt>
                <c:pt idx="96" formatCode="0.0%">
                  <c:v>3.3934728368666719E-2</c:v>
                </c:pt>
                <c:pt idx="97" formatCode="0.0%">
                  <c:v>3.3529883977075389E-2</c:v>
                </c:pt>
                <c:pt idx="98" formatCode="0.0%">
                  <c:v>3.2643026242034447E-2</c:v>
                </c:pt>
                <c:pt idx="99" formatCode="0.0%">
                  <c:v>2.9954650042337123E-2</c:v>
                </c:pt>
                <c:pt idx="100" formatCode="0.0%">
                  <c:v>2.9927867344889093E-2</c:v>
                </c:pt>
                <c:pt idx="101" formatCode="0.0%">
                  <c:v>3.0016949920801849E-2</c:v>
                </c:pt>
                <c:pt idx="102" formatCode="0.0%">
                  <c:v>3.4145654365464885E-2</c:v>
                </c:pt>
                <c:pt idx="103" formatCode="0.0%">
                  <c:v>3.3651494522135075E-2</c:v>
                </c:pt>
                <c:pt idx="104" formatCode="0.0%">
                  <c:v>3.5642540842511394E-2</c:v>
                </c:pt>
                <c:pt idx="105" formatCode="0.0%">
                  <c:v>3.8933809114878072E-2</c:v>
                </c:pt>
                <c:pt idx="106" formatCode="0.0%">
                  <c:v>3.914276745513072E-2</c:v>
                </c:pt>
                <c:pt idx="107" formatCode="0.0%">
                  <c:v>3.7300736746433888E-2</c:v>
                </c:pt>
                <c:pt idx="108" formatCode="0.0%">
                  <c:v>3.8489872202264137E-2</c:v>
                </c:pt>
                <c:pt idx="109" formatCode="0.0%">
                  <c:v>3.7235178960811757E-2</c:v>
                </c:pt>
                <c:pt idx="110" formatCode="0.0%">
                  <c:v>4.1829650688575262E-2</c:v>
                </c:pt>
                <c:pt idx="111" formatCode="0.0%">
                  <c:v>4.8199531566120016E-2</c:v>
                </c:pt>
              </c:numCache>
            </c:numRef>
          </c:val>
          <c:smooth val="0"/>
          <c:extLst>
            <c:ext xmlns:c16="http://schemas.microsoft.com/office/drawing/2014/chart" uri="{C3380CC4-5D6E-409C-BE32-E72D297353CC}">
              <c16:uniqueId val="{00000001-E5CA-844A-A84B-C5B2888381E8}"/>
            </c:ext>
          </c:extLst>
        </c:ser>
        <c:ser>
          <c:idx val="2"/>
          <c:order val="2"/>
          <c:spPr>
            <a:ln w="28575" cap="rnd">
              <a:solidFill>
                <a:srgbClr val="FF0000"/>
              </a:solidFill>
              <a:round/>
            </a:ln>
            <a:effectLst/>
          </c:spPr>
          <c:marker>
            <c:symbol val="circle"/>
            <c:size val="9"/>
            <c:spPr>
              <a:solidFill>
                <a:srgbClr val="FF0000"/>
              </a:solidFill>
              <a:ln w="9525">
                <a:solidFill>
                  <a:srgbClr val="FF0000"/>
                </a:solidFill>
              </a:ln>
              <a:effectLst/>
            </c:spPr>
          </c:marker>
          <c:cat>
            <c:numRef>
              <c:f>Data!$A$4:$A$117</c:f>
              <c:numCache>
                <c:formatCode>General</c:formatCode>
                <c:ptCount val="114"/>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pt idx="112">
                  <c:v>2022</c:v>
                </c:pt>
                <c:pt idx="113">
                  <c:v>2023</c:v>
                </c:pt>
              </c:numCache>
            </c:numRef>
          </c:cat>
          <c:val>
            <c:numRef>
              <c:f>Data!$BF$4:$BF$117</c:f>
              <c:numCache>
                <c:formatCode>General</c:formatCode>
                <c:ptCount val="114"/>
                <c:pt idx="56" formatCode="0.0%">
                  <c:v>5.9200493039877639E-4</c:v>
                </c:pt>
                <c:pt idx="57" formatCode="0.0%">
                  <c:v>5.9494166765164077E-4</c:v>
                </c:pt>
                <c:pt idx="58" formatCode="0.0%">
                  <c:v>6.595632402141197E-4</c:v>
                </c:pt>
                <c:pt idx="59" formatCode="0.0%">
                  <c:v>7.1656545354480833E-4</c:v>
                </c:pt>
                <c:pt idx="60" formatCode="0.0%">
                  <c:v>6.4135564746791893E-4</c:v>
                </c:pt>
                <c:pt idx="61" formatCode="0.0%">
                  <c:v>6.3380615002478426E-4</c:v>
                </c:pt>
                <c:pt idx="62" formatCode="0.0%">
                  <c:v>6.4256699489358062E-4</c:v>
                </c:pt>
                <c:pt idx="63" formatCode="0.0%">
                  <c:v>6.4507119696310836E-4</c:v>
                </c:pt>
                <c:pt idx="64" formatCode="0.0%">
                  <c:v>7.8411788567963377E-4</c:v>
                </c:pt>
                <c:pt idx="65" formatCode="0.0%">
                  <c:v>6.6411408954137566E-4</c:v>
                </c:pt>
                <c:pt idx="66" formatCode="0.0%">
                  <c:v>6.4393287467869357E-4</c:v>
                </c:pt>
                <c:pt idx="67" formatCode="0.0%">
                  <c:v>5.9944053452713948E-4</c:v>
                </c:pt>
                <c:pt idx="68" formatCode="0.0%">
                  <c:v>6.3778819557381997E-4</c:v>
                </c:pt>
                <c:pt idx="69" formatCode="0.0%">
                  <c:v>5.9269733953124599E-4</c:v>
                </c:pt>
                <c:pt idx="70" formatCode="0.0%">
                  <c:v>4.7834007925317754E-4</c:v>
                </c:pt>
                <c:pt idx="71" formatCode="0.0%">
                  <c:v>3.9529262500892487E-4</c:v>
                </c:pt>
                <c:pt idx="72" formatCode="0.0%">
                  <c:v>4.9061576024011827E-4</c:v>
                </c:pt>
                <c:pt idx="73" formatCode="0.0%">
                  <c:v>7.5825379183319034E-4</c:v>
                </c:pt>
                <c:pt idx="74" formatCode="0.0%">
                  <c:v>1.1572760235435029E-3</c:v>
                </c:pt>
                <c:pt idx="75" formatCode="0.0%">
                  <c:v>1.1738396308504419E-3</c:v>
                </c:pt>
                <c:pt idx="76" formatCode="0.0%">
                  <c:v>1.2862437073393508E-3</c:v>
                </c:pt>
                <c:pt idx="77" formatCode="0.0%">
                  <c:v>2.100708378088774E-3</c:v>
                </c:pt>
                <c:pt idx="78" formatCode="0.0%">
                  <c:v>2.9396437905026464E-3</c:v>
                </c:pt>
                <c:pt idx="79" formatCode="0.0%">
                  <c:v>2.9247344248668735E-3</c:v>
                </c:pt>
                <c:pt idx="80" formatCode="0.0%">
                  <c:v>2.9570158630651774E-3</c:v>
                </c:pt>
                <c:pt idx="81" formatCode="0.0%">
                  <c:v>2.8770711889566066E-3</c:v>
                </c:pt>
                <c:pt idx="82" formatCode="0.0%">
                  <c:v>3.465868410469915E-3</c:v>
                </c:pt>
                <c:pt idx="83" formatCode="0.0%">
                  <c:v>3.6389386606962477E-3</c:v>
                </c:pt>
                <c:pt idx="84" formatCode="0.0%">
                  <c:v>4.5249236269663783E-3</c:v>
                </c:pt>
                <c:pt idx="85" formatCode="0.0%">
                  <c:v>4.7207258586438585E-3</c:v>
                </c:pt>
                <c:pt idx="86" formatCode="0.0%">
                  <c:v>5.0020319771705872E-3</c:v>
                </c:pt>
                <c:pt idx="87" formatCode="0.0%">
                  <c:v>5.4296428162535102E-3</c:v>
                </c:pt>
                <c:pt idx="88" formatCode="0.0%">
                  <c:v>5.6902099400399425E-3</c:v>
                </c:pt>
                <c:pt idx="89" formatCode="0.0%">
                  <c:v>5.9542297757859625E-3</c:v>
                </c:pt>
                <c:pt idx="90" formatCode="0.0%">
                  <c:v>5.8652003815132152E-3</c:v>
                </c:pt>
                <c:pt idx="91" formatCode="0.0%">
                  <c:v>5.639759590721531E-3</c:v>
                </c:pt>
                <c:pt idx="92" formatCode="0.0%">
                  <c:v>5.6927667564576024E-3</c:v>
                </c:pt>
                <c:pt idx="93" formatCode="0.0%">
                  <c:v>5.2730196329738178E-3</c:v>
                </c:pt>
                <c:pt idx="94" formatCode="0.0%">
                  <c:v>6.2300161806254552E-3</c:v>
                </c:pt>
                <c:pt idx="95" formatCode="0.0%">
                  <c:v>7.3831026279683491E-3</c:v>
                </c:pt>
                <c:pt idx="96" formatCode="0.0%">
                  <c:v>7.202178698540989E-3</c:v>
                </c:pt>
                <c:pt idx="97" formatCode="0.0%">
                  <c:v>6.9089274161777238E-3</c:v>
                </c:pt>
                <c:pt idx="98" formatCode="0.0%">
                  <c:v>6.5859209048585122E-3</c:v>
                </c:pt>
                <c:pt idx="99" formatCode="0.0%">
                  <c:v>6.07993680144071E-3</c:v>
                </c:pt>
                <c:pt idx="100" formatCode="0.0%">
                  <c:v>5.8172666533115192E-3</c:v>
                </c:pt>
                <c:pt idx="101" formatCode="0.0%">
                  <c:v>5.9749326492690028E-3</c:v>
                </c:pt>
                <c:pt idx="102" formatCode="0.0%">
                  <c:v>6.9427945023343108E-3</c:v>
                </c:pt>
                <c:pt idx="103" formatCode="0.0%">
                  <c:v>7.2564407873421059E-3</c:v>
                </c:pt>
                <c:pt idx="104" formatCode="0.0%">
                  <c:v>7.5449304278785928E-3</c:v>
                </c:pt>
                <c:pt idx="105" formatCode="0.0%">
                  <c:v>8.0823328019340463E-3</c:v>
                </c:pt>
                <c:pt idx="106" formatCode="0.0%">
                  <c:v>7.8179926119946088E-3</c:v>
                </c:pt>
                <c:pt idx="107" formatCode="0.0%">
                  <c:v>7.7552455702106105E-3</c:v>
                </c:pt>
                <c:pt idx="108" formatCode="0.0%">
                  <c:v>6.892037487990727E-3</c:v>
                </c:pt>
                <c:pt idx="109" formatCode="0.0%">
                  <c:v>6.7301419788297285E-3</c:v>
                </c:pt>
                <c:pt idx="110" formatCode="0.0%">
                  <c:v>8.0599487665453905E-3</c:v>
                </c:pt>
                <c:pt idx="111" formatCode="0.0%">
                  <c:v>1.0421528371198613E-2</c:v>
                </c:pt>
              </c:numCache>
            </c:numRef>
          </c:val>
          <c:smooth val="0"/>
          <c:extLst>
            <c:ext xmlns:c16="http://schemas.microsoft.com/office/drawing/2014/chart" uri="{C3380CC4-5D6E-409C-BE32-E72D297353CC}">
              <c16:uniqueId val="{00000000-E541-754A-8B6B-9D7B0E5C8078}"/>
            </c:ext>
          </c:extLst>
        </c:ser>
        <c:dLbls>
          <c:showLegendKey val="0"/>
          <c:showVal val="0"/>
          <c:showCatName val="0"/>
          <c:showSerName val="0"/>
          <c:showPercent val="0"/>
          <c:showBubbleSize val="0"/>
        </c:dLbls>
        <c:marker val="1"/>
        <c:smooth val="0"/>
        <c:axId val="417595488"/>
        <c:axId val="417780784"/>
      </c:lineChart>
      <c:catAx>
        <c:axId val="4175954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780784"/>
        <c:crosses val="autoZero"/>
        <c:auto val="1"/>
        <c:lblAlgn val="ctr"/>
        <c:lblOffset val="100"/>
        <c:tickLblSkip val="10"/>
        <c:tickMarkSkip val="10"/>
        <c:noMultiLvlLbl val="0"/>
      </c:catAx>
      <c:valAx>
        <c:axId val="417780784"/>
        <c:scaling>
          <c:orientation val="minMax"/>
          <c:max val="0.08"/>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5954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chemeClr val="tx1"/>
                </a:solidFill>
                <a:latin typeface="Arial" panose="020B0604020202020204" pitchFamily="34" charset="0"/>
                <a:cs typeface="Arial" panose="020B0604020202020204" pitchFamily="34" charset="0"/>
              </a:rPr>
              <a:t>(a) Fraction of corporate tax paid by the top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6"/>
              </a:solidFill>
              <a:round/>
            </a:ln>
            <a:effectLst/>
          </c:spPr>
          <c:marker>
            <c:symbol val="diamond"/>
            <c:size val="10"/>
            <c:spPr>
              <a:solidFill>
                <a:schemeClr val="accent6"/>
              </a:solidFill>
              <a:ln w="9525">
                <a:solidFill>
                  <a:schemeClr val="accent6"/>
                </a:solidFill>
              </a:ln>
              <a:effectLst/>
            </c:spPr>
          </c:marker>
          <c:cat>
            <c:numRef>
              <c:f>Data!$A$4:$A$115</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Data!$D$4:$D$115</c:f>
              <c:numCache>
                <c:formatCode>General</c:formatCode>
                <c:ptCount val="112"/>
                <c:pt idx="3" formatCode="0.0%">
                  <c:v>0.76232966782929534</c:v>
                </c:pt>
                <c:pt idx="4" formatCode="0.0%">
                  <c:v>0.76118127552133585</c:v>
                </c:pt>
                <c:pt idx="5" formatCode="0.0%">
                  <c:v>0.74498303737966431</c:v>
                </c:pt>
                <c:pt idx="6" formatCode="0.0%">
                  <c:v>0.76712470094713925</c:v>
                </c:pt>
                <c:pt idx="7" formatCode="0.0%">
                  <c:v>0.85678562802735991</c:v>
                </c:pt>
                <c:pt idx="8" formatCode="0.0%">
                  <c:v>0.71884424343598807</c:v>
                </c:pt>
                <c:pt idx="9" formatCode="0.0%">
                  <c:v>0.70734945476590694</c:v>
                </c:pt>
                <c:pt idx="10" formatCode="0.0%">
                  <c:v>0.65800191684615028</c:v>
                </c:pt>
                <c:pt idx="11" formatCode="0.0%">
                  <c:v>0.71883993934644475</c:v>
                </c:pt>
                <c:pt idx="12" formatCode="0.0%">
                  <c:v>0.71546975389011369</c:v>
                </c:pt>
                <c:pt idx="13" formatCode="0.0%">
                  <c:v>0.67678507999312965</c:v>
                </c:pt>
                <c:pt idx="14" formatCode="0.0%">
                  <c:v>0.69105739676216527</c:v>
                </c:pt>
                <c:pt idx="15" formatCode="0.0%">
                  <c:v>0.67869896500176019</c:v>
                </c:pt>
                <c:pt idx="16" formatCode="0.0%">
                  <c:v>0.68689910505868212</c:v>
                </c:pt>
                <c:pt idx="17" formatCode="0.0%">
                  <c:v>0.68454214781967226</c:v>
                </c:pt>
                <c:pt idx="18" formatCode="0.0%">
                  <c:v>0.68155543136361352</c:v>
                </c:pt>
                <c:pt idx="19" formatCode="0.0%">
                  <c:v>0.67945448399136965</c:v>
                </c:pt>
                <c:pt idx="20" formatCode="0.0%">
                  <c:v>0.64952487315473961</c:v>
                </c:pt>
                <c:pt idx="21" formatCode="0.0%">
                  <c:v>0.59618672664376382</c:v>
                </c:pt>
                <c:pt idx="22" formatCode="0.0%">
                  <c:v>0.58706788208122496</c:v>
                </c:pt>
                <c:pt idx="23" formatCode="0.0%">
                  <c:v>0.62471164613173746</c:v>
                </c:pt>
                <c:pt idx="24" formatCode="0.0%">
                  <c:v>0.69226605695259735</c:v>
                </c:pt>
                <c:pt idx="25" formatCode="0.0%">
                  <c:v>0.68903808853640192</c:v>
                </c:pt>
                <c:pt idx="26" formatCode="0.0%">
                  <c:v>0.72113994958251604</c:v>
                </c:pt>
                <c:pt idx="27" formatCode="0.0%">
                  <c:v>0.7575276935528894</c:v>
                </c:pt>
                <c:pt idx="28" formatCode="0.0%">
                  <c:v>0.69285665324199652</c:v>
                </c:pt>
                <c:pt idx="29" formatCode="0.0%">
                  <c:v>0.69833057076838434</c:v>
                </c:pt>
                <c:pt idx="30" formatCode="0.0%">
                  <c:v>0.70599131466784282</c:v>
                </c:pt>
                <c:pt idx="31" formatCode="0.0%">
                  <c:v>0.6669987565836194</c:v>
                </c:pt>
                <c:pt idx="32" formatCode="0.0%">
                  <c:v>0.67350697296416251</c:v>
                </c:pt>
                <c:pt idx="33" formatCode="0.0%">
                  <c:v>0.62907894166414779</c:v>
                </c:pt>
                <c:pt idx="34" formatCode="0.0%">
                  <c:v>0.56051794917867004</c:v>
                </c:pt>
                <c:pt idx="35" formatCode="0.0%">
                  <c:v>0.51417620962790966</c:v>
                </c:pt>
                <c:pt idx="36" formatCode="0.0%">
                  <c:v>0.49750122780102285</c:v>
                </c:pt>
                <c:pt idx="37" formatCode="0.0%">
                  <c:v>0.54241784926054026</c:v>
                </c:pt>
                <c:pt idx="38" formatCode="0.0%">
                  <c:v>0.57100895225903481</c:v>
                </c:pt>
                <c:pt idx="39" formatCode="0.0%">
                  <c:v>0.58563117480319082</c:v>
                </c:pt>
                <c:pt idx="40" formatCode="0.0%">
                  <c:v>0.57878036677033207</c:v>
                </c:pt>
                <c:pt idx="41" formatCode="0.0%">
                  <c:v>0.57198763190697</c:v>
                </c:pt>
                <c:pt idx="42" formatCode="0.0%">
                  <c:v>0.57012928324483259</c:v>
                </c:pt>
                <c:pt idx="43" formatCode="0.0%">
                  <c:v>0.56097019775866297</c:v>
                </c:pt>
                <c:pt idx="44" formatCode="0.0%">
                  <c:v>0.54173583630316913</c:v>
                </c:pt>
                <c:pt idx="45" formatCode="0.0%">
                  <c:v>0.54963812000167034</c:v>
                </c:pt>
                <c:pt idx="46" formatCode="0.0%">
                  <c:v>0.5397251022243359</c:v>
                </c:pt>
                <c:pt idx="47" formatCode="0.0%">
                  <c:v>0.53502396603949065</c:v>
                </c:pt>
                <c:pt idx="48" formatCode="0.0%">
                  <c:v>0.51359855699972223</c:v>
                </c:pt>
                <c:pt idx="49" formatCode="0.0%">
                  <c:v>0.50978189961203357</c:v>
                </c:pt>
                <c:pt idx="50" formatCode="0.0%">
                  <c:v>0.50835148187898138</c:v>
                </c:pt>
                <c:pt idx="51" formatCode="0.0%">
                  <c:v>0.50476090384890793</c:v>
                </c:pt>
                <c:pt idx="52" formatCode="0.0%">
                  <c:v>0.49430000305175781</c:v>
                </c:pt>
                <c:pt idx="53" formatCode="0.0%">
                  <c:v>0.49184997558593752</c:v>
                </c:pt>
                <c:pt idx="54" formatCode="0.0%">
                  <c:v>0.48939998626708986</c:v>
                </c:pt>
                <c:pt idx="55" formatCode="0.0%">
                  <c:v>0.48610000610351561</c:v>
                </c:pt>
                <c:pt idx="56" formatCode="0.0%">
                  <c:v>0.48279998779296873</c:v>
                </c:pt>
                <c:pt idx="57" formatCode="0.0%">
                  <c:v>0.46930000305175779</c:v>
                </c:pt>
                <c:pt idx="58" formatCode="0.0%">
                  <c:v>0.47619998931884766</c:v>
                </c:pt>
                <c:pt idx="59" formatCode="0.0%">
                  <c:v>0.45819999694824221</c:v>
                </c:pt>
                <c:pt idx="60" formatCode="0.0%">
                  <c:v>0.41630001068115235</c:v>
                </c:pt>
                <c:pt idx="61" formatCode="0.0%">
                  <c:v>0.4165999984741211</c:v>
                </c:pt>
                <c:pt idx="62" formatCode="0.0%">
                  <c:v>0.40880001068115235</c:v>
                </c:pt>
                <c:pt idx="63" formatCode="0.0%">
                  <c:v>0.38630001068115233</c:v>
                </c:pt>
                <c:pt idx="64" formatCode="0.0%">
                  <c:v>0.35200000762939454</c:v>
                </c:pt>
                <c:pt idx="65" formatCode="0.0%">
                  <c:v>0.33549999237060546</c:v>
                </c:pt>
                <c:pt idx="66" formatCode="0.0%">
                  <c:v>0.32220001220703126</c:v>
                </c:pt>
                <c:pt idx="67" formatCode="0.0%">
                  <c:v>0.3227000045776367</c:v>
                </c:pt>
                <c:pt idx="68" formatCode="0.0%">
                  <c:v>0.30010000228881833</c:v>
                </c:pt>
                <c:pt idx="69" formatCode="0.0%">
                  <c:v>0.32900001525878908</c:v>
                </c:pt>
                <c:pt idx="70" formatCode="0.0%">
                  <c:v>0.32810001373291015</c:v>
                </c:pt>
                <c:pt idx="71" formatCode="0.0%">
                  <c:v>0.32419998168945313</c:v>
                </c:pt>
                <c:pt idx="72" formatCode="0.0%">
                  <c:v>0.34830001831054686</c:v>
                </c:pt>
                <c:pt idx="73" formatCode="0.0%">
                  <c:v>0.33549999237060546</c:v>
                </c:pt>
                <c:pt idx="74" formatCode="0.0%">
                  <c:v>0.32310001373291014</c:v>
                </c:pt>
                <c:pt idx="75" formatCode="0.0%">
                  <c:v>0.31280000686645509</c:v>
                </c:pt>
                <c:pt idx="76" formatCode="0.0%">
                  <c:v>0.2996999931335449</c:v>
                </c:pt>
                <c:pt idx="77" formatCode="0.0%">
                  <c:v>0.29469999313354495</c:v>
                </c:pt>
                <c:pt idx="78" formatCode="0.0%">
                  <c:v>0.32119998931884763</c:v>
                </c:pt>
                <c:pt idx="79" formatCode="0.0%">
                  <c:v>0.33229999542236327</c:v>
                </c:pt>
                <c:pt idx="80" formatCode="0.0%">
                  <c:v>0.31989999771118166</c:v>
                </c:pt>
                <c:pt idx="81" formatCode="0.0%">
                  <c:v>0.29889999389648436</c:v>
                </c:pt>
                <c:pt idx="82" formatCode="0.0%">
                  <c:v>0.31129999160766603</c:v>
                </c:pt>
                <c:pt idx="83" formatCode="0.0%">
                  <c:v>0.30340000152587893</c:v>
                </c:pt>
                <c:pt idx="84" formatCode="0.0%">
                  <c:v>0.2968000030517578</c:v>
                </c:pt>
                <c:pt idx="85" formatCode="0.0%">
                  <c:v>0.29569999694824217</c:v>
                </c:pt>
                <c:pt idx="86" formatCode="0.0%">
                  <c:v>0.30360000610351562</c:v>
                </c:pt>
                <c:pt idx="87" formatCode="0.0%">
                  <c:v>0.30819999694824218</c:v>
                </c:pt>
                <c:pt idx="88" formatCode="0.0%">
                  <c:v>0.31600000381469728</c:v>
                </c:pt>
                <c:pt idx="89" formatCode="0.0%">
                  <c:v>0.31520000457763669</c:v>
                </c:pt>
                <c:pt idx="90" formatCode="0.0%">
                  <c:v>0.32500000000000001</c:v>
                </c:pt>
                <c:pt idx="91" formatCode="0.0%">
                  <c:v>0.3096999931335449</c:v>
                </c:pt>
                <c:pt idx="92" formatCode="0.0%">
                  <c:v>0.28690000534057619</c:v>
                </c:pt>
                <c:pt idx="93" formatCode="0.0%">
                  <c:v>0.29780000686645508</c:v>
                </c:pt>
                <c:pt idx="94" formatCode="0.0%">
                  <c:v>0.29690000534057615</c:v>
                </c:pt>
                <c:pt idx="95" formatCode="0.0%">
                  <c:v>0.30030000686645508</c:v>
                </c:pt>
                <c:pt idx="96" formatCode="0.0%">
                  <c:v>0.31540000915527344</c:v>
                </c:pt>
                <c:pt idx="97" formatCode="0.0%">
                  <c:v>0.31440000534057616</c:v>
                </c:pt>
                <c:pt idx="98" formatCode="0.0%">
                  <c:v>0.32159999847412107</c:v>
                </c:pt>
                <c:pt idx="99" formatCode="0.0%">
                  <c:v>0.29770000457763673</c:v>
                </c:pt>
                <c:pt idx="100" formatCode="0.0%">
                  <c:v>0.31590000152587888</c:v>
                </c:pt>
                <c:pt idx="101" formatCode="0.0%">
                  <c:v>0.31879999160766603</c:v>
                </c:pt>
                <c:pt idx="102" formatCode="0.0%">
                  <c:v>0.34</c:v>
                </c:pt>
                <c:pt idx="103" formatCode="0.0%">
                  <c:v>0.31610000610351563</c:v>
                </c:pt>
                <c:pt idx="104" formatCode="0.0%">
                  <c:v>0.32939998626708983</c:v>
                </c:pt>
                <c:pt idx="105" formatCode="0.0%">
                  <c:v>0.32959999084472658</c:v>
                </c:pt>
                <c:pt idx="106" formatCode="0.0%">
                  <c:v>0.32680000305175783</c:v>
                </c:pt>
                <c:pt idx="107" formatCode="0.0%">
                  <c:v>0.32889999389648439</c:v>
                </c:pt>
                <c:pt idx="108" formatCode="0.0%">
                  <c:v>0.33549999237060546</c:v>
                </c:pt>
                <c:pt idx="109" formatCode="0.0%">
                  <c:v>0.33790000915527346</c:v>
                </c:pt>
                <c:pt idx="110" formatCode="0.0%">
                  <c:v>0.34220001220703122</c:v>
                </c:pt>
                <c:pt idx="111" formatCode="0.0%">
                  <c:v>0.36759998321533205</c:v>
                </c:pt>
              </c:numCache>
            </c:numRef>
          </c:val>
          <c:smooth val="0"/>
          <c:extLst>
            <c:ext xmlns:c16="http://schemas.microsoft.com/office/drawing/2014/chart" uri="{C3380CC4-5D6E-409C-BE32-E72D297353CC}">
              <c16:uniqueId val="{00000000-E858-EB45-A669-37650E6B29ED}"/>
            </c:ext>
          </c:extLst>
        </c:ser>
        <c:ser>
          <c:idx val="1"/>
          <c:order val="1"/>
          <c:spPr>
            <a:ln w="28575" cap="rnd">
              <a:solidFill>
                <a:schemeClr val="accent3"/>
              </a:solidFill>
              <a:round/>
            </a:ln>
            <a:effectLst/>
          </c:spPr>
          <c:marker>
            <c:symbol val="circle"/>
            <c:size val="9"/>
            <c:spPr>
              <a:solidFill>
                <a:schemeClr val="accent3"/>
              </a:solidFill>
              <a:ln w="9525">
                <a:solidFill>
                  <a:schemeClr val="accent3"/>
                </a:solidFill>
              </a:ln>
              <a:effectLst/>
            </c:spPr>
          </c:marker>
          <c:cat>
            <c:numRef>
              <c:f>Data!$A$4:$A$115</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Data!$I$4:$I$115</c:f>
              <c:numCache>
                <c:formatCode>General</c:formatCode>
                <c:ptCount val="112"/>
                <c:pt idx="3" formatCode="0.0%">
                  <c:v>0.39891165204147516</c:v>
                </c:pt>
                <c:pt idx="4" formatCode="0.0%">
                  <c:v>0.3983107216407677</c:v>
                </c:pt>
                <c:pt idx="5" formatCode="0.0%">
                  <c:v>0.3898345121871139</c:v>
                </c:pt>
                <c:pt idx="6" formatCode="0.0%">
                  <c:v>0.40142079560934824</c:v>
                </c:pt>
                <c:pt idx="7" formatCode="0.0%">
                  <c:v>0.46436171857791925</c:v>
                </c:pt>
                <c:pt idx="8" formatCode="0.0%">
                  <c:v>0.42124834351927842</c:v>
                </c:pt>
                <c:pt idx="9" formatCode="0.0%">
                  <c:v>0.43722042816745066</c:v>
                </c:pt>
                <c:pt idx="10" formatCode="0.0%">
                  <c:v>0.40309049443730272</c:v>
                </c:pt>
                <c:pt idx="11" formatCode="0.0%">
                  <c:v>0.38303531897588777</c:v>
                </c:pt>
                <c:pt idx="12" formatCode="0.0%">
                  <c:v>0.38581468115698758</c:v>
                </c:pt>
                <c:pt idx="13" formatCode="0.0%">
                  <c:v>0.37413670751746159</c:v>
                </c:pt>
                <c:pt idx="14" formatCode="0.0%">
                  <c:v>0.37150038138140162</c:v>
                </c:pt>
                <c:pt idx="15" formatCode="0.0%">
                  <c:v>0.40005504246334816</c:v>
                </c:pt>
                <c:pt idx="16" formatCode="0.0%">
                  <c:v>0.42902357123741625</c:v>
                </c:pt>
                <c:pt idx="17" formatCode="0.0%">
                  <c:v>0.42616628034766824</c:v>
                </c:pt>
                <c:pt idx="18" formatCode="0.0%">
                  <c:v>0.43619089403143618</c:v>
                </c:pt>
                <c:pt idx="19" formatCode="0.0%">
                  <c:v>0.44345667110678672</c:v>
                </c:pt>
                <c:pt idx="20" formatCode="0.0%">
                  <c:v>0.40763446261024577</c:v>
                </c:pt>
                <c:pt idx="21" formatCode="0.0%">
                  <c:v>0.35711508184364471</c:v>
                </c:pt>
                <c:pt idx="22" formatCode="0.0%">
                  <c:v>0.34503552731482018</c:v>
                </c:pt>
                <c:pt idx="23" formatCode="0.0%">
                  <c:v>0.38228616206542526</c:v>
                </c:pt>
                <c:pt idx="24" formatCode="0.0%">
                  <c:v>0.44074388646792118</c:v>
                </c:pt>
                <c:pt idx="25" formatCode="0.0%">
                  <c:v>0.44479053015742542</c:v>
                </c:pt>
                <c:pt idx="26" formatCode="0.0%">
                  <c:v>0.46972132632770691</c:v>
                </c:pt>
                <c:pt idx="27" formatCode="0.0%">
                  <c:v>0.50653737686874856</c:v>
                </c:pt>
                <c:pt idx="28" formatCode="0.0%">
                  <c:v>0.44694746798366458</c:v>
                </c:pt>
                <c:pt idx="29" formatCode="0.0%">
                  <c:v>0.46160573854753068</c:v>
                </c:pt>
                <c:pt idx="30" formatCode="0.0%">
                  <c:v>0.46439689931164452</c:v>
                </c:pt>
                <c:pt idx="31" formatCode="0.0%">
                  <c:v>0.44730735303688812</c:v>
                </c:pt>
                <c:pt idx="32" formatCode="0.0%">
                  <c:v>0.4561809268951515</c:v>
                </c:pt>
                <c:pt idx="33" formatCode="0.0%">
                  <c:v>0.43629615058273674</c:v>
                </c:pt>
                <c:pt idx="34" formatCode="0.0%">
                  <c:v>0.39762196728831223</c:v>
                </c:pt>
                <c:pt idx="35" formatCode="0.0%">
                  <c:v>0.36847274345152087</c:v>
                </c:pt>
                <c:pt idx="36" formatCode="0.0%">
                  <c:v>0.35872691035993703</c:v>
                </c:pt>
                <c:pt idx="37" formatCode="0.0%">
                  <c:v>0.38963666867207558</c:v>
                </c:pt>
                <c:pt idx="38" formatCode="0.0%">
                  <c:v>0.41033832360038597</c:v>
                </c:pt>
                <c:pt idx="39" formatCode="0.0%">
                  <c:v>0.41024764872550651</c:v>
                </c:pt>
                <c:pt idx="40" formatCode="0.0%">
                  <c:v>0.41372512356363506</c:v>
                </c:pt>
                <c:pt idx="41" formatCode="0.0%">
                  <c:v>0.40540092208837858</c:v>
                </c:pt>
                <c:pt idx="42" formatCode="0.0%">
                  <c:v>0.39537815216667205</c:v>
                </c:pt>
                <c:pt idx="43" formatCode="0.0%">
                  <c:v>0.37966137891477975</c:v>
                </c:pt>
                <c:pt idx="44" formatCode="0.0%">
                  <c:v>0.3657701701304707</c:v>
                </c:pt>
                <c:pt idx="45" formatCode="0.0%">
                  <c:v>0.37140142251373615</c:v>
                </c:pt>
                <c:pt idx="46" formatCode="0.0%">
                  <c:v>0.36748205285454716</c:v>
                </c:pt>
                <c:pt idx="47" formatCode="0.0%">
                  <c:v>0.36060050999781162</c:v>
                </c:pt>
                <c:pt idx="48" formatCode="0.0%">
                  <c:v>0.33814843555846752</c:v>
                </c:pt>
                <c:pt idx="49" formatCode="0.0%">
                  <c:v>0.33929955326175182</c:v>
                </c:pt>
                <c:pt idx="50" formatCode="0.0%">
                  <c:v>0.3372946299089713</c:v>
                </c:pt>
                <c:pt idx="51" formatCode="0.0%">
                  <c:v>0.32812099149479668</c:v>
                </c:pt>
                <c:pt idx="52" formatCode="0.0%">
                  <c:v>0.33209999084472658</c:v>
                </c:pt>
                <c:pt idx="53" formatCode="0.0%">
                  <c:v>0.32400001525878908</c:v>
                </c:pt>
                <c:pt idx="54" formatCode="0.0%">
                  <c:v>0.31590000152587888</c:v>
                </c:pt>
                <c:pt idx="55" formatCode="0.0%">
                  <c:v>0.3129999923706055</c:v>
                </c:pt>
                <c:pt idx="56" formatCode="0.0%">
                  <c:v>0.31010000228881834</c:v>
                </c:pt>
                <c:pt idx="57" formatCode="0.0%">
                  <c:v>0.30520000457763674</c:v>
                </c:pt>
                <c:pt idx="58" formatCode="0.0%">
                  <c:v>0.31120000839233397</c:v>
                </c:pt>
                <c:pt idx="59" formatCode="0.0%">
                  <c:v>0.30610000610351562</c:v>
                </c:pt>
                <c:pt idx="60" formatCode="0.0%">
                  <c:v>0.28510000228881838</c:v>
                </c:pt>
                <c:pt idx="61" formatCode="0.0%">
                  <c:v>0.28350000381469725</c:v>
                </c:pt>
                <c:pt idx="62" formatCode="0.0%">
                  <c:v>0.2763999938964844</c:v>
                </c:pt>
                <c:pt idx="63" formatCode="0.0%">
                  <c:v>0.26090000152587889</c:v>
                </c:pt>
                <c:pt idx="64" formatCode="0.0%">
                  <c:v>0.25610000610351563</c:v>
                </c:pt>
                <c:pt idx="65" formatCode="0.0%">
                  <c:v>0.24850000381469728</c:v>
                </c:pt>
                <c:pt idx="66" formatCode="0.0%">
                  <c:v>0.23559999465942383</c:v>
                </c:pt>
                <c:pt idx="67" formatCode="0.0%">
                  <c:v>0.23770000457763671</c:v>
                </c:pt>
                <c:pt idx="68" formatCode="0.0%">
                  <c:v>0.22979999542236329</c:v>
                </c:pt>
                <c:pt idx="69" formatCode="0.0%">
                  <c:v>0.25840000152587889</c:v>
                </c:pt>
                <c:pt idx="70" formatCode="0.0%">
                  <c:v>0.2475</c:v>
                </c:pt>
                <c:pt idx="71" formatCode="0.0%">
                  <c:v>0.24510000228881837</c:v>
                </c:pt>
                <c:pt idx="72" formatCode="0.0%">
                  <c:v>0.25690000534057617</c:v>
                </c:pt>
                <c:pt idx="73" formatCode="0.0%">
                  <c:v>0.24629999160766602</c:v>
                </c:pt>
                <c:pt idx="74" formatCode="0.0%">
                  <c:v>0.25569999694824219</c:v>
                </c:pt>
                <c:pt idx="75" formatCode="0.0%">
                  <c:v>0.26379999160766604</c:v>
                </c:pt>
                <c:pt idx="76" formatCode="0.0%">
                  <c:v>0.26600000381469724</c:v>
                </c:pt>
                <c:pt idx="77" formatCode="0.0%">
                  <c:v>0.25809999465942385</c:v>
                </c:pt>
                <c:pt idx="78" formatCode="0.0%">
                  <c:v>0.30350000381469727</c:v>
                </c:pt>
                <c:pt idx="79" formatCode="0.0%">
                  <c:v>0.28979999542236329</c:v>
                </c:pt>
                <c:pt idx="80" formatCode="0.0%">
                  <c:v>0.29180000305175779</c:v>
                </c:pt>
                <c:pt idx="81" formatCode="0.0%">
                  <c:v>0.28159999847412109</c:v>
                </c:pt>
                <c:pt idx="82" formatCode="0.0%">
                  <c:v>0.30540000915527343</c:v>
                </c:pt>
                <c:pt idx="83" formatCode="0.0%">
                  <c:v>0.31309999465942384</c:v>
                </c:pt>
                <c:pt idx="84" formatCode="0.0%">
                  <c:v>0.32529998779296876</c:v>
                </c:pt>
                <c:pt idx="85" formatCode="0.0%">
                  <c:v>0.32419998168945313</c:v>
                </c:pt>
                <c:pt idx="86" formatCode="0.0%">
                  <c:v>0.3306999969482422</c:v>
                </c:pt>
                <c:pt idx="87" formatCode="0.0%">
                  <c:v>0.3252000045776367</c:v>
                </c:pt>
                <c:pt idx="88" formatCode="0.0%">
                  <c:v>0.3384000015258789</c:v>
                </c:pt>
                <c:pt idx="89" formatCode="0.0%">
                  <c:v>0.33909999847412109</c:v>
                </c:pt>
                <c:pt idx="90" formatCode="0.0%">
                  <c:v>0.34749999999999998</c:v>
                </c:pt>
                <c:pt idx="91" formatCode="0.0%">
                  <c:v>0.35020000457763673</c:v>
                </c:pt>
                <c:pt idx="92" formatCode="0.0%">
                  <c:v>0.35069999694824217</c:v>
                </c:pt>
                <c:pt idx="93" formatCode="0.0%">
                  <c:v>0.37330001831054688</c:v>
                </c:pt>
                <c:pt idx="94" formatCode="0.0%">
                  <c:v>0.38639999389648438</c:v>
                </c:pt>
                <c:pt idx="95" formatCode="0.0%">
                  <c:v>0.39860000610351565</c:v>
                </c:pt>
                <c:pt idx="96" formatCode="0.0%">
                  <c:v>0.40189998626708984</c:v>
                </c:pt>
                <c:pt idx="97" formatCode="0.0%">
                  <c:v>0.40270000457763672</c:v>
                </c:pt>
                <c:pt idx="98" formatCode="0.0%">
                  <c:v>0.41729999542236329</c:v>
                </c:pt>
                <c:pt idx="99" formatCode="0.0%">
                  <c:v>0.4090999984741211</c:v>
                </c:pt>
                <c:pt idx="100" formatCode="0.0%">
                  <c:v>0.44549999237060545</c:v>
                </c:pt>
                <c:pt idx="101" formatCode="0.0%">
                  <c:v>0.43900001525878907</c:v>
                </c:pt>
                <c:pt idx="102" formatCode="0.0%">
                  <c:v>0.46529998779296877</c:v>
                </c:pt>
                <c:pt idx="103" formatCode="0.0%">
                  <c:v>0.41049999237060547</c:v>
                </c:pt>
                <c:pt idx="104" formatCode="0.0%">
                  <c:v>0.42509998321533204</c:v>
                </c:pt>
                <c:pt idx="105" formatCode="0.0%">
                  <c:v>0.42590000152587892</c:v>
                </c:pt>
                <c:pt idx="106" formatCode="0.0%">
                  <c:v>0.42389999389648436</c:v>
                </c:pt>
                <c:pt idx="107" formatCode="0.0%">
                  <c:v>0.41490001678466798</c:v>
                </c:pt>
                <c:pt idx="108" formatCode="0.0%">
                  <c:v>0.41069999694824216</c:v>
                </c:pt>
                <c:pt idx="109" formatCode="0.0%">
                  <c:v>0.39639999389648439</c:v>
                </c:pt>
                <c:pt idx="110" formatCode="0.0%">
                  <c:v>0.39400001525878908</c:v>
                </c:pt>
                <c:pt idx="111" formatCode="0.0%">
                  <c:v>0.40529998779296877</c:v>
                </c:pt>
              </c:numCache>
            </c:numRef>
          </c:val>
          <c:smooth val="0"/>
          <c:extLst>
            <c:ext xmlns:c16="http://schemas.microsoft.com/office/drawing/2014/chart" uri="{C3380CC4-5D6E-409C-BE32-E72D297353CC}">
              <c16:uniqueId val="{00000001-E858-EB45-A669-37650E6B29ED}"/>
            </c:ext>
          </c:extLst>
        </c:ser>
        <c:dLbls>
          <c:showLegendKey val="0"/>
          <c:showVal val="0"/>
          <c:showCatName val="0"/>
          <c:showSerName val="0"/>
          <c:showPercent val="0"/>
          <c:showBubbleSize val="0"/>
        </c:dLbls>
        <c:marker val="1"/>
        <c:smooth val="0"/>
        <c:axId val="417595488"/>
        <c:axId val="417780784"/>
      </c:lineChart>
      <c:catAx>
        <c:axId val="4175954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780784"/>
        <c:crosses val="autoZero"/>
        <c:auto val="1"/>
        <c:lblAlgn val="ctr"/>
        <c:lblOffset val="100"/>
        <c:tickLblSkip val="10"/>
        <c:tickMarkSkip val="10"/>
        <c:noMultiLvlLbl val="0"/>
      </c:catAx>
      <c:valAx>
        <c:axId val="417780784"/>
        <c:scaling>
          <c:orientation val="minMax"/>
          <c:max val="0.9"/>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5954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chemeClr val="tx1"/>
                </a:solidFill>
                <a:latin typeface="Arial" panose="020B0604020202020204" pitchFamily="34" charset="0"/>
                <a:cs typeface="Arial" panose="020B0604020202020204" pitchFamily="34" charset="0"/>
              </a:rPr>
              <a:t>(b) Corporate tax paid by the top 1%</a:t>
            </a:r>
            <a:r>
              <a:rPr lang="en-US" sz="2000" baseline="0">
                <a:solidFill>
                  <a:schemeClr val="tx1"/>
                </a:solidFill>
                <a:latin typeface="Arial" panose="020B0604020202020204" pitchFamily="34" charset="0"/>
                <a:cs typeface="Arial" panose="020B0604020202020204" pitchFamily="34" charset="0"/>
              </a:rPr>
              <a:t> </a:t>
            </a:r>
            <a:r>
              <a:rPr lang="en-US" sz="2000">
                <a:solidFill>
                  <a:schemeClr val="tx1"/>
                </a:solidFill>
                <a:latin typeface="Arial" panose="020B0604020202020204" pitchFamily="34" charset="0"/>
                <a:cs typeface="Arial" panose="020B0604020202020204" pitchFamily="34" charset="0"/>
              </a:rPr>
              <a:t>(%</a:t>
            </a:r>
            <a:r>
              <a:rPr lang="en-US" sz="2000" baseline="0">
                <a:solidFill>
                  <a:schemeClr val="tx1"/>
                </a:solidFill>
                <a:latin typeface="Arial" panose="020B0604020202020204" pitchFamily="34" charset="0"/>
                <a:cs typeface="Arial" panose="020B0604020202020204" pitchFamily="34" charset="0"/>
              </a:rPr>
              <a:t> of pre-tax income)</a:t>
            </a:r>
            <a:endParaRPr lang="en-US" sz="20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3"/>
              </a:solidFill>
              <a:round/>
            </a:ln>
            <a:effectLst/>
          </c:spPr>
          <c:marker>
            <c:symbol val="circle"/>
            <c:size val="9"/>
            <c:spPr>
              <a:solidFill>
                <a:schemeClr val="accent3"/>
              </a:solidFill>
              <a:ln w="9525">
                <a:solidFill>
                  <a:schemeClr val="accent3"/>
                </a:solidFill>
              </a:ln>
              <a:effectLst/>
            </c:spPr>
          </c:marker>
          <c:cat>
            <c:numRef>
              <c:f>Data!$A$4:$A$115</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Data!$L$4:$L$115</c:f>
              <c:numCache>
                <c:formatCode>0.0%</c:formatCode>
                <c:ptCount val="112"/>
                <c:pt idx="6">
                  <c:v>3.285453216962048E-3</c:v>
                </c:pt>
                <c:pt idx="7">
                  <c:v>1.3492211965104856E-2</c:v>
                </c:pt>
                <c:pt idx="8">
                  <c:v>2.8362023404619834E-2</c:v>
                </c:pt>
                <c:pt idx="9">
                  <c:v>2.4273237386792348E-2</c:v>
                </c:pt>
                <c:pt idx="10">
                  <c:v>2.4206407616959427E-2</c:v>
                </c:pt>
                <c:pt idx="11">
                  <c:v>1.6778064245001702E-2</c:v>
                </c:pt>
                <c:pt idx="12">
                  <c:v>1.6330858920545095E-2</c:v>
                </c:pt>
                <c:pt idx="13">
                  <c:v>2.6618754529778958E-2</c:v>
                </c:pt>
                <c:pt idx="14">
                  <c:v>2.2520978854103615E-2</c:v>
                </c:pt>
                <c:pt idx="15">
                  <c:v>2.6538212295445028E-2</c:v>
                </c:pt>
                <c:pt idx="16">
                  <c:v>3.4766621021707321E-2</c:v>
                </c:pt>
                <c:pt idx="17">
                  <c:v>2.8868160975857201E-2</c:v>
                </c:pt>
                <c:pt idx="18">
                  <c:v>2.5056607576512457E-2</c:v>
                </c:pt>
                <c:pt idx="19">
                  <c:v>2.9581855603743958E-2</c:v>
                </c:pt>
                <c:pt idx="20">
                  <c:v>2.1670304110207515E-2</c:v>
                </c:pt>
                <c:pt idx="21">
                  <c:v>1.5832304427375436E-2</c:v>
                </c:pt>
                <c:pt idx="22">
                  <c:v>1.5806014370751759E-2</c:v>
                </c:pt>
                <c:pt idx="23">
                  <c:v>2.380319929146911E-2</c:v>
                </c:pt>
                <c:pt idx="24">
                  <c:v>3.0087833344643326E-2</c:v>
                </c:pt>
                <c:pt idx="25">
                  <c:v>3.3571132128092242E-2</c:v>
                </c:pt>
                <c:pt idx="26">
                  <c:v>4.3730474933411798E-2</c:v>
                </c:pt>
                <c:pt idx="27">
                  <c:v>4.5700713453471799E-2</c:v>
                </c:pt>
                <c:pt idx="28">
                  <c:v>3.2822629686836219E-2</c:v>
                </c:pt>
                <c:pt idx="29">
                  <c:v>4.2053079799955213E-2</c:v>
                </c:pt>
                <c:pt idx="30">
                  <c:v>7.1728426661968867E-2</c:v>
                </c:pt>
                <c:pt idx="31">
                  <c:v>0.1458375650753222</c:v>
                </c:pt>
                <c:pt idx="32">
                  <c:v>0.18178800021520497</c:v>
                </c:pt>
                <c:pt idx="33">
                  <c:v>0.19195000380910784</c:v>
                </c:pt>
                <c:pt idx="34">
                  <c:v>0.17830702816386687</c:v>
                </c:pt>
                <c:pt idx="35">
                  <c:v>0.14394850566839593</c:v>
                </c:pt>
                <c:pt idx="36">
                  <c:v>0.11785186491324659</c:v>
                </c:pt>
                <c:pt idx="37">
                  <c:v>0.1418094663355729</c:v>
                </c:pt>
                <c:pt idx="38">
                  <c:v>0.13400307822074345</c:v>
                </c:pt>
                <c:pt idx="39">
                  <c:v>0.11606820426003933</c:v>
                </c:pt>
                <c:pt idx="40">
                  <c:v>0.1781337532799189</c:v>
                </c:pt>
                <c:pt idx="41">
                  <c:v>0.19986715299840621</c:v>
                </c:pt>
                <c:pt idx="42">
                  <c:v>0.16794299552615002</c:v>
                </c:pt>
                <c:pt idx="43">
                  <c:v>0.17173849570954253</c:v>
                </c:pt>
                <c:pt idx="44">
                  <c:v>0.14322375908330076</c:v>
                </c:pt>
                <c:pt idx="45">
                  <c:v>0.16038396915887479</c:v>
                </c:pt>
                <c:pt idx="46">
                  <c:v>0.15576672200985642</c:v>
                </c:pt>
                <c:pt idx="47">
                  <c:v>0.14331895799606403</c:v>
                </c:pt>
                <c:pt idx="48">
                  <c:v>0.12512556197068941</c:v>
                </c:pt>
                <c:pt idx="49">
                  <c:v>0.13795874988718679</c:v>
                </c:pt>
                <c:pt idx="50">
                  <c:v>0.13096328572659302</c:v>
                </c:pt>
                <c:pt idx="51">
                  <c:v>0.12583022238570402</c:v>
                </c:pt>
                <c:pt idx="52">
                  <c:v>0.11939999580383301</c:v>
                </c:pt>
                <c:pt idx="53">
                  <c:v>0.11574999809265137</c:v>
                </c:pt>
                <c:pt idx="54">
                  <c:v>0.11210000038146972</c:v>
                </c:pt>
                <c:pt idx="55">
                  <c:v>0.11315000534057618</c:v>
                </c:pt>
                <c:pt idx="56">
                  <c:v>0.11420000076293946</c:v>
                </c:pt>
                <c:pt idx="57">
                  <c:v>0.10640000343322754</c:v>
                </c:pt>
                <c:pt idx="58">
                  <c:v>0.11720000267028809</c:v>
                </c:pt>
                <c:pt idx="59">
                  <c:v>0.115</c:v>
                </c:pt>
                <c:pt idx="60">
                  <c:v>9.3100004196166986E-2</c:v>
                </c:pt>
                <c:pt idx="61">
                  <c:v>9.2100000381469732E-2</c:v>
                </c:pt>
                <c:pt idx="62">
                  <c:v>9.1199998855590825E-2</c:v>
                </c:pt>
                <c:pt idx="63">
                  <c:v>9.1300001144409185E-2</c:v>
                </c:pt>
                <c:pt idx="64">
                  <c:v>8.9799995422363277E-2</c:v>
                </c:pt>
                <c:pt idx="65">
                  <c:v>7.8400001525878907E-2</c:v>
                </c:pt>
                <c:pt idx="66">
                  <c:v>8.7100000381469728E-2</c:v>
                </c:pt>
                <c:pt idx="67">
                  <c:v>8.8699998855590823E-2</c:v>
                </c:pt>
                <c:pt idx="68">
                  <c:v>8.8000001907348635E-2</c:v>
                </c:pt>
                <c:pt idx="69">
                  <c:v>8.8100004196166995E-2</c:v>
                </c:pt>
                <c:pt idx="70">
                  <c:v>7.5900001525878905E-2</c:v>
                </c:pt>
                <c:pt idx="71">
                  <c:v>6.0799999237060545E-2</c:v>
                </c:pt>
                <c:pt idx="72">
                  <c:v>4.300000190734863E-2</c:v>
                </c:pt>
                <c:pt idx="73">
                  <c:v>4.760000228881836E-2</c:v>
                </c:pt>
                <c:pt idx="74">
                  <c:v>5.0999999046325684E-2</c:v>
                </c:pt>
                <c:pt idx="75">
                  <c:v>4.8299999237060548E-2</c:v>
                </c:pt>
                <c:pt idx="76">
                  <c:v>0.05</c:v>
                </c:pt>
                <c:pt idx="77">
                  <c:v>5.4299998283386233E-2</c:v>
                </c:pt>
                <c:pt idx="78">
                  <c:v>5.6199998855590821E-2</c:v>
                </c:pt>
                <c:pt idx="79">
                  <c:v>5.3200001716613772E-2</c:v>
                </c:pt>
                <c:pt idx="80">
                  <c:v>4.9600000381469729E-2</c:v>
                </c:pt>
                <c:pt idx="81">
                  <c:v>4.730000019073486E-2</c:v>
                </c:pt>
                <c:pt idx="82">
                  <c:v>5.0199999809265136E-2</c:v>
                </c:pt>
                <c:pt idx="83">
                  <c:v>5.9899997711181638E-2</c:v>
                </c:pt>
                <c:pt idx="84">
                  <c:v>6.5100002288818362E-2</c:v>
                </c:pt>
                <c:pt idx="85">
                  <c:v>6.6999998092651364E-2</c:v>
                </c:pt>
                <c:pt idx="86">
                  <c:v>6.5000000000000002E-2</c:v>
                </c:pt>
                <c:pt idx="87">
                  <c:v>5.809999942779541E-2</c:v>
                </c:pt>
                <c:pt idx="88">
                  <c:v>5.3099999427795412E-2</c:v>
                </c:pt>
                <c:pt idx="89">
                  <c:v>4.9200000762939455E-2</c:v>
                </c:pt>
                <c:pt idx="90">
                  <c:v>4.5799999237060546E-2</c:v>
                </c:pt>
                <c:pt idx="91">
                  <c:v>3.8199999332427979E-2</c:v>
                </c:pt>
                <c:pt idx="92">
                  <c:v>3.7000000476837158E-2</c:v>
                </c:pt>
                <c:pt idx="93">
                  <c:v>4.9400000572204589E-2</c:v>
                </c:pt>
                <c:pt idx="94">
                  <c:v>5.6199998855590821E-2</c:v>
                </c:pt>
                <c:pt idx="95">
                  <c:v>6.6399998664855964E-2</c:v>
                </c:pt>
                <c:pt idx="96">
                  <c:v>6.8200001716613765E-2</c:v>
                </c:pt>
                <c:pt idx="97">
                  <c:v>5.920000076293945E-2</c:v>
                </c:pt>
                <c:pt idx="98">
                  <c:v>4.6300001144409179E-2</c:v>
                </c:pt>
                <c:pt idx="99">
                  <c:v>4.0900001525878908E-2</c:v>
                </c:pt>
                <c:pt idx="100">
                  <c:v>5.2199997901916505E-2</c:v>
                </c:pt>
                <c:pt idx="101">
                  <c:v>0.05</c:v>
                </c:pt>
                <c:pt idx="102">
                  <c:v>5.2699999809265138E-2</c:v>
                </c:pt>
                <c:pt idx="103">
                  <c:v>5.4299998283386233E-2</c:v>
                </c:pt>
                <c:pt idx="104">
                  <c:v>5.6199998855590821E-2</c:v>
                </c:pt>
                <c:pt idx="105">
                  <c:v>5.3400001525878905E-2</c:v>
                </c:pt>
                <c:pt idx="106">
                  <c:v>5.1199998855590817E-2</c:v>
                </c:pt>
                <c:pt idx="107">
                  <c:v>3.5799999237060544E-2</c:v>
                </c:pt>
                <c:pt idx="108">
                  <c:v>3.3199999332427982E-2</c:v>
                </c:pt>
                <c:pt idx="109">
                  <c:v>3.1700000762939454E-2</c:v>
                </c:pt>
                <c:pt idx="110">
                  <c:v>2.9700000286102295E-2</c:v>
                </c:pt>
                <c:pt idx="111">
                  <c:v>3.0599999427795409E-2</c:v>
                </c:pt>
              </c:numCache>
            </c:numRef>
          </c:val>
          <c:smooth val="0"/>
          <c:extLst>
            <c:ext xmlns:c16="http://schemas.microsoft.com/office/drawing/2014/chart" uri="{C3380CC4-5D6E-409C-BE32-E72D297353CC}">
              <c16:uniqueId val="{00000000-52C0-2F47-8B06-D44CC16CEAB6}"/>
            </c:ext>
          </c:extLst>
        </c:ser>
        <c:ser>
          <c:idx val="1"/>
          <c:order val="1"/>
          <c:spPr>
            <a:ln w="28575" cap="rnd">
              <a:solidFill>
                <a:schemeClr val="accent6"/>
              </a:solidFill>
              <a:round/>
            </a:ln>
            <a:effectLst/>
          </c:spPr>
          <c:marker>
            <c:symbol val="diamond"/>
            <c:size val="10"/>
            <c:spPr>
              <a:solidFill>
                <a:schemeClr val="accent6"/>
              </a:solidFill>
              <a:ln w="9525">
                <a:solidFill>
                  <a:schemeClr val="accent6"/>
                </a:solidFill>
              </a:ln>
              <a:effectLst/>
            </c:spPr>
          </c:marker>
          <c:cat>
            <c:numRef>
              <c:f>Data!$A$4:$A$115</c:f>
              <c:numCache>
                <c:formatCode>General</c:formatCode>
                <c:ptCount val="112"/>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pt idx="111">
                  <c:v>2021</c:v>
                </c:pt>
              </c:numCache>
            </c:numRef>
          </c:cat>
          <c:val>
            <c:numRef>
              <c:f>Data!$K$4:$K$115</c:f>
              <c:numCache>
                <c:formatCode>General</c:formatCode>
                <c:ptCount val="112"/>
                <c:pt idx="3" formatCode="0.0%">
                  <c:v>2.2708866146004163E-3</c:v>
                </c:pt>
                <c:pt idx="4" formatCode="0.0%">
                  <c:v>2.100510297949144E-3</c:v>
                </c:pt>
                <c:pt idx="5" formatCode="0.0%">
                  <c:v>2.0906403941331774E-3</c:v>
                </c:pt>
                <c:pt idx="6" formatCode="0.0%">
                  <c:v>6.2598428472313396E-3</c:v>
                </c:pt>
                <c:pt idx="7" formatCode="0.0%">
                  <c:v>2.4613597659162583E-2</c:v>
                </c:pt>
                <c:pt idx="8" formatCode="0.0%">
                  <c:v>4.7448010975412055E-2</c:v>
                </c:pt>
                <c:pt idx="9" formatCode="0.0%">
                  <c:v>3.868981110456788E-2</c:v>
                </c:pt>
                <c:pt idx="10" formatCode="0.0%">
                  <c:v>3.8918595286371045E-2</c:v>
                </c:pt>
                <c:pt idx="11" formatCode="0.0%">
                  <c:v>3.1030846517571955E-2</c:v>
                </c:pt>
                <c:pt idx="12" formatCode="0.0%">
                  <c:v>2.986781295929335E-2</c:v>
                </c:pt>
                <c:pt idx="13" formatCode="0.0%">
                  <c:v>4.7136352353385765E-2</c:v>
                </c:pt>
                <c:pt idx="14" formatCode="0.0%">
                  <c:v>4.1096930166154629E-2</c:v>
                </c:pt>
                <c:pt idx="15" formatCode="0.0%">
                  <c:v>4.4205345664265851E-2</c:v>
                </c:pt>
                <c:pt idx="16" formatCode="0.0%">
                  <c:v>5.4524563654430466E-2</c:v>
                </c:pt>
                <c:pt idx="17" formatCode="0.0%">
                  <c:v>4.5572712850068191E-2</c:v>
                </c:pt>
                <c:pt idx="18" formatCode="0.0%">
                  <c:v>3.8607201633899697E-2</c:v>
                </c:pt>
                <c:pt idx="19" formatCode="0.0%">
                  <c:v>4.4622185098270414E-2</c:v>
                </c:pt>
                <c:pt idx="20" formatCode="0.0%">
                  <c:v>3.4091086075339179E-2</c:v>
                </c:pt>
                <c:pt idx="21" formatCode="0.0%">
                  <c:v>2.6154076395635717E-2</c:v>
                </c:pt>
                <c:pt idx="22" formatCode="0.0%">
                  <c:v>2.6598561820894498E-2</c:v>
                </c:pt>
                <c:pt idx="23" formatCode="0.0%">
                  <c:v>3.8319496056461892E-2</c:v>
                </c:pt>
                <c:pt idx="24" formatCode="0.0%">
                  <c:v>4.6460505874316327E-2</c:v>
                </c:pt>
                <c:pt idx="25" formatCode="0.0%">
                  <c:v>5.1064656263922967E-2</c:v>
                </c:pt>
                <c:pt idx="26" formatCode="0.0%">
                  <c:v>6.5601714236720801E-2</c:v>
                </c:pt>
                <c:pt idx="27" formatCode="0.0%">
                  <c:v>6.6832111716920245E-2</c:v>
                </c:pt>
                <c:pt idx="28" formatCode="0.0%">
                  <c:v>4.9978978123894381E-2</c:v>
                </c:pt>
                <c:pt idx="29" formatCode="0.0%">
                  <c:v>6.2276072421389363E-2</c:v>
                </c:pt>
                <c:pt idx="30" formatCode="0.0%">
                  <c:v>0.10512124554832833</c:v>
                </c:pt>
                <c:pt idx="31" formatCode="0.0%">
                  <c:v>0.20292930429146683</c:v>
                </c:pt>
                <c:pt idx="32" formatCode="0.0%">
                  <c:v>0.24700101228472374</c:v>
                </c:pt>
                <c:pt idx="33" formatCode="0.0%">
                  <c:v>0.25512676756732416</c:v>
                </c:pt>
                <c:pt idx="34" formatCode="0.0%">
                  <c:v>0.23424399041564745</c:v>
                </c:pt>
                <c:pt idx="35" formatCode="0.0%">
                  <c:v>0.19005149484012285</c:v>
                </c:pt>
                <c:pt idx="36" formatCode="0.0%">
                  <c:v>0.15631646113411937</c:v>
                </c:pt>
                <c:pt idx="37" formatCode="0.0%">
                  <c:v>0.18701561086036986</c:v>
                </c:pt>
                <c:pt idx="38" formatCode="0.0%">
                  <c:v>0.17717644369462224</c:v>
                </c:pt>
                <c:pt idx="39" formatCode="0.0%">
                  <c:v>0.15785534525263428</c:v>
                </c:pt>
                <c:pt idx="40" formatCode="0.0%">
                  <c:v>0.23266537867291537</c:v>
                </c:pt>
                <c:pt idx="41" formatCode="0.0%">
                  <c:v>0.26059390728063531</c:v>
                </c:pt>
                <c:pt idx="42" formatCode="0.0%">
                  <c:v>0.22543742051521032</c:v>
                </c:pt>
                <c:pt idx="43" formatCode="0.0%">
                  <c:v>0.23451897035071176</c:v>
                </c:pt>
                <c:pt idx="44" formatCode="0.0%">
                  <c:v>0.1984523623821966</c:v>
                </c:pt>
                <c:pt idx="45" formatCode="0.0%">
                  <c:v>0.22038961783864286</c:v>
                </c:pt>
                <c:pt idx="46" formatCode="0.0%">
                  <c:v>0.21320998384803011</c:v>
                </c:pt>
                <c:pt idx="47" formatCode="0.0%">
                  <c:v>0.19885719977744598</c:v>
                </c:pt>
                <c:pt idx="48" formatCode="0.0%">
                  <c:v>0.17846153631241246</c:v>
                </c:pt>
                <c:pt idx="49" formatCode="0.0%">
                  <c:v>0.19384006123870928</c:v>
                </c:pt>
                <c:pt idx="50" formatCode="0.0%">
                  <c:v>0.18508749833922389</c:v>
                </c:pt>
                <c:pt idx="51" formatCode="0.0%">
                  <c:v>0.18128901460233474</c:v>
                </c:pt>
                <c:pt idx="52" formatCode="0.0%">
                  <c:v>0.16780000686645508</c:v>
                </c:pt>
                <c:pt idx="53" formatCode="0.0%">
                  <c:v>0.16549999237060548</c:v>
                </c:pt>
                <c:pt idx="54" formatCode="0.0%">
                  <c:v>0.16319999694824219</c:v>
                </c:pt>
                <c:pt idx="55" formatCode="0.0%">
                  <c:v>0.16510000228881835</c:v>
                </c:pt>
                <c:pt idx="56" formatCode="0.0%">
                  <c:v>0.16700000762939454</c:v>
                </c:pt>
                <c:pt idx="57" formatCode="0.0%">
                  <c:v>0.15460000038146973</c:v>
                </c:pt>
                <c:pt idx="58" formatCode="0.0%">
                  <c:v>0.16889999389648438</c:v>
                </c:pt>
                <c:pt idx="59" formatCode="0.0%">
                  <c:v>0.16280000686645507</c:v>
                </c:pt>
                <c:pt idx="60" formatCode="0.0%">
                  <c:v>0.13010000228881835</c:v>
                </c:pt>
                <c:pt idx="61" formatCode="0.0%">
                  <c:v>0.12939999580383302</c:v>
                </c:pt>
                <c:pt idx="62" formatCode="0.0%">
                  <c:v>0.1290999984741211</c:v>
                </c:pt>
                <c:pt idx="63" formatCode="0.0%">
                  <c:v>0.12930000305175782</c:v>
                </c:pt>
                <c:pt idx="64" formatCode="0.0%">
                  <c:v>0.11930000305175781</c:v>
                </c:pt>
                <c:pt idx="65" formatCode="0.0%">
                  <c:v>0.10289999961853027</c:v>
                </c:pt>
                <c:pt idx="66" formatCode="0.0%">
                  <c:v>0.11529999732971191</c:v>
                </c:pt>
                <c:pt idx="67" formatCode="0.0%">
                  <c:v>0.11649999618530274</c:v>
                </c:pt>
                <c:pt idx="68" formatCode="0.0%">
                  <c:v>0.11170000076293946</c:v>
                </c:pt>
                <c:pt idx="69" formatCode="0.0%">
                  <c:v>0.10939999580383301</c:v>
                </c:pt>
                <c:pt idx="70" formatCode="0.0%">
                  <c:v>9.8199996948242191E-2</c:v>
                </c:pt>
                <c:pt idx="71" formatCode="0.0%">
                  <c:v>7.8699998855590814E-2</c:v>
                </c:pt>
                <c:pt idx="72" formatCode="0.0%">
                  <c:v>5.7399997711181643E-2</c:v>
                </c:pt>
                <c:pt idx="73" formatCode="0.0%">
                  <c:v>6.3699998855590814E-2</c:v>
                </c:pt>
                <c:pt idx="74" formatCode="0.0%">
                  <c:v>6.3499999046325681E-2</c:v>
                </c:pt>
                <c:pt idx="75" formatCode="0.0%">
                  <c:v>5.6700000762939455E-2</c:v>
                </c:pt>
                <c:pt idx="76" formatCode="0.0%">
                  <c:v>5.6100001335144041E-2</c:v>
                </c:pt>
                <c:pt idx="77" formatCode="0.0%">
                  <c:v>6.1500000953674319E-2</c:v>
                </c:pt>
                <c:pt idx="78" formatCode="0.0%">
                  <c:v>5.9299998283386231E-2</c:v>
                </c:pt>
                <c:pt idx="79" formatCode="0.0%">
                  <c:v>6.0500001907348631E-2</c:v>
                </c:pt>
                <c:pt idx="80" formatCode="0.0%">
                  <c:v>5.4099998474121093E-2</c:v>
                </c:pt>
                <c:pt idx="81" formatCode="0.0%">
                  <c:v>0.05</c:v>
                </c:pt>
                <c:pt idx="82" formatCode="0.0%">
                  <c:v>5.1100001335144044E-2</c:v>
                </c:pt>
                <c:pt idx="83" formatCode="0.0%">
                  <c:v>5.8000001907348636E-2</c:v>
                </c:pt>
                <c:pt idx="84" formatCode="0.0%">
                  <c:v>5.9699997901916504E-2</c:v>
                </c:pt>
                <c:pt idx="85" formatCode="0.0%">
                  <c:v>6.1399998664855959E-2</c:v>
                </c:pt>
                <c:pt idx="86" formatCode="0.0%">
                  <c:v>0.06</c:v>
                </c:pt>
                <c:pt idx="87" formatCode="0.0%">
                  <c:v>5.5300002098083494E-2</c:v>
                </c:pt>
                <c:pt idx="88" formatCode="0.0%">
                  <c:v>4.9899997711181643E-2</c:v>
                </c:pt>
                <c:pt idx="89" formatCode="0.0%">
                  <c:v>4.5999999046325686E-2</c:v>
                </c:pt>
                <c:pt idx="90" formatCode="0.0%">
                  <c:v>4.309999942779541E-2</c:v>
                </c:pt>
                <c:pt idx="91" formatCode="0.0%">
                  <c:v>3.4000000953674316E-2</c:v>
                </c:pt>
                <c:pt idx="92" formatCode="0.0%">
                  <c:v>3.0499999523162843E-2</c:v>
                </c:pt>
                <c:pt idx="93" formatCode="0.0%">
                  <c:v>3.9700000286102294E-2</c:v>
                </c:pt>
                <c:pt idx="94" formatCode="0.0%">
                  <c:v>4.3800001144409177E-2</c:v>
                </c:pt>
                <c:pt idx="95" formatCode="0.0%">
                  <c:v>5.0999999046325684E-2</c:v>
                </c:pt>
                <c:pt idx="96" formatCode="0.0%">
                  <c:v>5.4499998092651367E-2</c:v>
                </c:pt>
                <c:pt idx="97" formatCode="0.0%">
                  <c:v>4.6999998092651367E-2</c:v>
                </c:pt>
                <c:pt idx="98" formatCode="0.0%">
                  <c:v>3.6099998950958251E-2</c:v>
                </c:pt>
                <c:pt idx="99" formatCode="0.0%">
                  <c:v>3.0099999904632569E-2</c:v>
                </c:pt>
                <c:pt idx="100" formatCode="0.0%">
                  <c:v>3.7499999999999999E-2</c:v>
                </c:pt>
                <c:pt idx="101" formatCode="0.0%">
                  <c:v>3.6800000667572025E-2</c:v>
                </c:pt>
                <c:pt idx="102" formatCode="0.0%">
                  <c:v>3.9100000858306887E-2</c:v>
                </c:pt>
                <c:pt idx="103" formatCode="0.0%">
                  <c:v>4.2399997711181643E-2</c:v>
                </c:pt>
                <c:pt idx="104" formatCode="0.0%">
                  <c:v>4.4200000762939451E-2</c:v>
                </c:pt>
                <c:pt idx="105" formatCode="0.0%">
                  <c:v>4.1900000572204589E-2</c:v>
                </c:pt>
                <c:pt idx="106" formatCode="0.0%">
                  <c:v>0.04</c:v>
                </c:pt>
                <c:pt idx="107" formatCode="0.0%">
                  <c:v>2.8599998950958251E-2</c:v>
                </c:pt>
                <c:pt idx="108" formatCode="0.0%">
                  <c:v>2.7300000190734863E-2</c:v>
                </c:pt>
                <c:pt idx="109" formatCode="0.0%">
                  <c:v>2.7200000286102297E-2</c:v>
                </c:pt>
                <c:pt idx="110" formatCode="0.0%">
                  <c:v>2.5899999141693116E-2</c:v>
                </c:pt>
                <c:pt idx="111" formatCode="0.0%">
                  <c:v>2.7899999618530274E-2</c:v>
                </c:pt>
              </c:numCache>
            </c:numRef>
          </c:val>
          <c:smooth val="0"/>
          <c:extLst>
            <c:ext xmlns:c16="http://schemas.microsoft.com/office/drawing/2014/chart" uri="{C3380CC4-5D6E-409C-BE32-E72D297353CC}">
              <c16:uniqueId val="{00000001-52C0-2F47-8B06-D44CC16CEAB6}"/>
            </c:ext>
          </c:extLst>
        </c:ser>
        <c:dLbls>
          <c:showLegendKey val="0"/>
          <c:showVal val="0"/>
          <c:showCatName val="0"/>
          <c:showSerName val="0"/>
          <c:showPercent val="0"/>
          <c:showBubbleSize val="0"/>
        </c:dLbls>
        <c:marker val="1"/>
        <c:smooth val="0"/>
        <c:axId val="417595488"/>
        <c:axId val="417780784"/>
      </c:lineChart>
      <c:catAx>
        <c:axId val="41759548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780784"/>
        <c:crosses val="autoZero"/>
        <c:auto val="1"/>
        <c:lblAlgn val="ctr"/>
        <c:lblOffset val="100"/>
        <c:tickLblSkip val="10"/>
        <c:tickMarkSkip val="10"/>
        <c:noMultiLvlLbl val="0"/>
      </c:catAx>
      <c:valAx>
        <c:axId val="417780784"/>
        <c:scaling>
          <c:orientation val="minMax"/>
          <c:max val="0.27"/>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175954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S-corporations and partnership profits on a national income basis (% of national 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busineses!$Q$3</c:f>
              <c:strCache>
                <c:ptCount val="1"/>
                <c:pt idx="0">
                  <c:v>S corp</c:v>
                </c:pt>
              </c:strCache>
            </c:strRef>
          </c:tx>
          <c:spPr>
            <a:ln w="28575" cap="rnd">
              <a:solidFill>
                <a:schemeClr val="accent1"/>
              </a:solidFill>
              <a:round/>
            </a:ln>
            <a:effectLst/>
          </c:spPr>
          <c:marker>
            <c:symbol val="none"/>
          </c:marker>
          <c:cat>
            <c:numRef>
              <c:f>busineses!$A$5:$A$76</c:f>
              <c:numCache>
                <c:formatCode>General</c:formatCode>
                <c:ptCount val="7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numCache>
            </c:numRef>
          </c:cat>
          <c:val>
            <c:numRef>
              <c:f>busineses!$Q$5:$Q$76</c:f>
              <c:numCache>
                <c:formatCode>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3.0875381852056728E-3</c:v>
                </c:pt>
                <c:pt idx="17">
                  <c:v>3.1045695517224691E-3</c:v>
                </c:pt>
                <c:pt idx="18">
                  <c:v>3.2113360571572221E-3</c:v>
                </c:pt>
                <c:pt idx="19">
                  <c:v>3.3187931530639652E-3</c:v>
                </c:pt>
                <c:pt idx="20">
                  <c:v>3.2368064868158182E-3</c:v>
                </c:pt>
                <c:pt idx="21">
                  <c:v>3.3253693137163722E-3</c:v>
                </c:pt>
                <c:pt idx="22">
                  <c:v>3.4640355301468017E-3</c:v>
                </c:pt>
                <c:pt idx="23">
                  <c:v>3.5941037465220529E-3</c:v>
                </c:pt>
                <c:pt idx="24">
                  <c:v>3.6475499409874515E-3</c:v>
                </c:pt>
                <c:pt idx="25">
                  <c:v>3.2589421714734564E-3</c:v>
                </c:pt>
                <c:pt idx="26">
                  <c:v>2.9571676554361165E-3</c:v>
                </c:pt>
                <c:pt idx="27">
                  <c:v>2.9093236960163918E-3</c:v>
                </c:pt>
                <c:pt idx="28">
                  <c:v>2.9192362029303435E-3</c:v>
                </c:pt>
                <c:pt idx="29">
                  <c:v>2.8897071293502228E-3</c:v>
                </c:pt>
                <c:pt idx="30">
                  <c:v>2.3120010710566659E-3</c:v>
                </c:pt>
                <c:pt idx="31">
                  <c:v>1.9410338556949871E-3</c:v>
                </c:pt>
                <c:pt idx="32">
                  <c:v>2.4629733347680633E-3</c:v>
                </c:pt>
                <c:pt idx="33">
                  <c:v>3.7857232525931889E-3</c:v>
                </c:pt>
                <c:pt idx="34">
                  <c:v>5.6281953164262905E-3</c:v>
                </c:pt>
                <c:pt idx="35">
                  <c:v>5.8549227538062755E-3</c:v>
                </c:pt>
                <c:pt idx="36">
                  <c:v>6.3934339937054161E-3</c:v>
                </c:pt>
                <c:pt idx="37">
                  <c:v>1.0060967746815265E-2</c:v>
                </c:pt>
                <c:pt idx="38">
                  <c:v>1.4655711553438672E-2</c:v>
                </c:pt>
                <c:pt idx="39">
                  <c:v>1.5406165492935256E-2</c:v>
                </c:pt>
                <c:pt idx="40">
                  <c:v>1.5351402205953928E-2</c:v>
                </c:pt>
                <c:pt idx="41">
                  <c:v>1.444905320266539E-2</c:v>
                </c:pt>
                <c:pt idx="42">
                  <c:v>1.6623951821254927E-2</c:v>
                </c:pt>
                <c:pt idx="43">
                  <c:v>1.6662317761552872E-2</c:v>
                </c:pt>
                <c:pt idx="44">
                  <c:v>1.9947077745371525E-2</c:v>
                </c:pt>
                <c:pt idx="45">
                  <c:v>2.0499234209350438E-2</c:v>
                </c:pt>
                <c:pt idx="46">
                  <c:v>2.1786411142386223E-2</c:v>
                </c:pt>
                <c:pt idx="47">
                  <c:v>2.2859078534219576E-2</c:v>
                </c:pt>
                <c:pt idx="48">
                  <c:v>2.3934606758758668E-2</c:v>
                </c:pt>
                <c:pt idx="49">
                  <c:v>2.4789963146578418E-2</c:v>
                </c:pt>
                <c:pt idx="50">
                  <c:v>2.4383938417233051E-2</c:v>
                </c:pt>
                <c:pt idx="51">
                  <c:v>2.4463081008572279E-2</c:v>
                </c:pt>
                <c:pt idx="52">
                  <c:v>2.5052150235243782E-2</c:v>
                </c:pt>
                <c:pt idx="53">
                  <c:v>2.5926925220939319E-2</c:v>
                </c:pt>
                <c:pt idx="54">
                  <c:v>2.9577268467809947E-2</c:v>
                </c:pt>
                <c:pt idx="55">
                  <c:v>3.4395829306221967E-2</c:v>
                </c:pt>
                <c:pt idx="56">
                  <c:v>3.3934728368666719E-2</c:v>
                </c:pt>
                <c:pt idx="57">
                  <c:v>3.3529883977075389E-2</c:v>
                </c:pt>
                <c:pt idx="58">
                  <c:v>3.2643026242034447E-2</c:v>
                </c:pt>
                <c:pt idx="59">
                  <c:v>2.9954650042337123E-2</c:v>
                </c:pt>
                <c:pt idx="60">
                  <c:v>2.9927867344889093E-2</c:v>
                </c:pt>
                <c:pt idx="61">
                  <c:v>3.0016949920801849E-2</c:v>
                </c:pt>
                <c:pt idx="62">
                  <c:v>3.4145654365464885E-2</c:v>
                </c:pt>
                <c:pt idx="63">
                  <c:v>3.3651494522135075E-2</c:v>
                </c:pt>
                <c:pt idx="64">
                  <c:v>3.5642540842511394E-2</c:v>
                </c:pt>
                <c:pt idx="65">
                  <c:v>3.8933809114878072E-2</c:v>
                </c:pt>
                <c:pt idx="66">
                  <c:v>3.914276745513072E-2</c:v>
                </c:pt>
                <c:pt idx="67">
                  <c:v>3.7300736746433888E-2</c:v>
                </c:pt>
                <c:pt idx="68">
                  <c:v>3.8489872202264137E-2</c:v>
                </c:pt>
                <c:pt idx="69">
                  <c:v>3.7235178960811757E-2</c:v>
                </c:pt>
                <c:pt idx="70">
                  <c:v>4.1829650688575262E-2</c:v>
                </c:pt>
                <c:pt idx="71">
                  <c:v>4.8199531566120016E-2</c:v>
                </c:pt>
              </c:numCache>
            </c:numRef>
          </c:val>
          <c:smooth val="0"/>
          <c:extLst>
            <c:ext xmlns:c16="http://schemas.microsoft.com/office/drawing/2014/chart" uri="{C3380CC4-5D6E-409C-BE32-E72D297353CC}">
              <c16:uniqueId val="{00000000-68F7-A442-87C4-C15A713BC231}"/>
            </c:ext>
          </c:extLst>
        </c:ser>
        <c:ser>
          <c:idx val="1"/>
          <c:order val="1"/>
          <c:tx>
            <c:strRef>
              <c:f>busineses!$R$3</c:f>
              <c:strCache>
                <c:ptCount val="1"/>
                <c:pt idx="0">
                  <c:v>Partnerships</c:v>
                </c:pt>
              </c:strCache>
            </c:strRef>
          </c:tx>
          <c:spPr>
            <a:ln w="28575" cap="rnd">
              <a:solidFill>
                <a:schemeClr val="accent2"/>
              </a:solidFill>
              <a:round/>
            </a:ln>
            <a:effectLst/>
          </c:spPr>
          <c:marker>
            <c:symbol val="none"/>
          </c:marker>
          <c:cat>
            <c:numRef>
              <c:f>busineses!$A$5:$A$76</c:f>
              <c:numCache>
                <c:formatCode>General</c:formatCode>
                <c:ptCount val="7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numCache>
            </c:numRef>
          </c:cat>
          <c:val>
            <c:numRef>
              <c:f>busineses!$R$5:$R$76</c:f>
              <c:numCache>
                <c:formatCode>0.0%</c:formatCode>
                <c:ptCount val="72"/>
                <c:pt idx="0">
                  <c:v>4.7726849654107131E-2</c:v>
                </c:pt>
                <c:pt idx="1">
                  <c:v>4.2789984284780806E-2</c:v>
                </c:pt>
                <c:pt idx="2">
                  <c:v>4.0196847268748295E-2</c:v>
                </c:pt>
                <c:pt idx="3">
                  <c:v>3.7987150902466134E-2</c:v>
                </c:pt>
                <c:pt idx="4">
                  <c:v>3.8868200066195194E-2</c:v>
                </c:pt>
                <c:pt idx="5">
                  <c:v>3.7614811473623562E-2</c:v>
                </c:pt>
                <c:pt idx="6">
                  <c:v>3.4840882912272747E-2</c:v>
                </c:pt>
                <c:pt idx="7">
                  <c:v>3.5327406342640755E-2</c:v>
                </c:pt>
                <c:pt idx="8">
                  <c:v>3.4597553790880614E-2</c:v>
                </c:pt>
                <c:pt idx="9">
                  <c:v>3.3056647152969264E-2</c:v>
                </c:pt>
                <c:pt idx="10">
                  <c:v>3.0232849240029037E-2</c:v>
                </c:pt>
                <c:pt idx="11">
                  <c:v>3.0828009142088303E-2</c:v>
                </c:pt>
                <c:pt idx="12">
                  <c:v>3.0106843893753663E-2</c:v>
                </c:pt>
                <c:pt idx="13">
                  <c:v>2.9208667752157951E-2</c:v>
                </c:pt>
                <c:pt idx="14">
                  <c:v>2.8963006981352967E-2</c:v>
                </c:pt>
                <c:pt idx="15">
                  <c:v>2.7466964019265405E-2</c:v>
                </c:pt>
                <c:pt idx="16">
                  <c:v>2.6411496213614771E-2</c:v>
                </c:pt>
                <c:pt idx="17">
                  <c:v>2.6130438047716944E-2</c:v>
                </c:pt>
                <c:pt idx="18">
                  <c:v>2.5983196413564492E-2</c:v>
                </c:pt>
                <c:pt idx="19">
                  <c:v>2.3477242248766666E-2</c:v>
                </c:pt>
                <c:pt idx="20">
                  <c:v>2.1578795981024048E-2</c:v>
                </c:pt>
                <c:pt idx="21">
                  <c:v>2.1316685519137346E-2</c:v>
                </c:pt>
                <c:pt idx="22">
                  <c:v>2.1309457719447575E-2</c:v>
                </c:pt>
                <c:pt idx="23">
                  <c:v>2.0144316382519824E-2</c:v>
                </c:pt>
                <c:pt idx="24">
                  <c:v>1.802578028184907E-2</c:v>
                </c:pt>
                <c:pt idx="25">
                  <c:v>1.9896052450994701E-2</c:v>
                </c:pt>
                <c:pt idx="26">
                  <c:v>2.0077031141212627E-2</c:v>
                </c:pt>
                <c:pt idx="27">
                  <c:v>2.0441098827188867E-2</c:v>
                </c:pt>
                <c:pt idx="28">
                  <c:v>2.0372528501753712E-2</c:v>
                </c:pt>
                <c:pt idx="29">
                  <c:v>1.9871710957649287E-2</c:v>
                </c:pt>
                <c:pt idx="30">
                  <c:v>1.7786762055779406E-2</c:v>
                </c:pt>
                <c:pt idx="31">
                  <c:v>1.623051353777008E-2</c:v>
                </c:pt>
                <c:pt idx="32">
                  <c:v>1.1894474670204496E-2</c:v>
                </c:pt>
                <c:pt idx="33">
                  <c:v>1.2912106501685661E-2</c:v>
                </c:pt>
                <c:pt idx="34">
                  <c:v>1.3156942795139317E-2</c:v>
                </c:pt>
                <c:pt idx="35">
                  <c:v>1.3130653258825977E-2</c:v>
                </c:pt>
                <c:pt idx="36">
                  <c:v>1.2117675663815318E-2</c:v>
                </c:pt>
                <c:pt idx="37">
                  <c:v>1.3605708629144238E-2</c:v>
                </c:pt>
                <c:pt idx="38">
                  <c:v>1.6085959523015041E-2</c:v>
                </c:pt>
                <c:pt idx="39">
                  <c:v>1.4917512795340888E-2</c:v>
                </c:pt>
                <c:pt idx="40">
                  <c:v>1.3857684914012552E-2</c:v>
                </c:pt>
                <c:pt idx="41">
                  <c:v>1.3339487105393956E-2</c:v>
                </c:pt>
                <c:pt idx="42">
                  <c:v>1.6177990815601243E-2</c:v>
                </c:pt>
                <c:pt idx="43">
                  <c:v>1.6524125621559964E-2</c:v>
                </c:pt>
                <c:pt idx="44">
                  <c:v>1.4242452971999128E-2</c:v>
                </c:pt>
                <c:pt idx="45">
                  <c:v>1.5059578281629368E-2</c:v>
                </c:pt>
                <c:pt idx="46">
                  <c:v>1.777163091742422E-2</c:v>
                </c:pt>
                <c:pt idx="47">
                  <c:v>1.9865066950278964E-2</c:v>
                </c:pt>
                <c:pt idx="48">
                  <c:v>2.2801252019039629E-2</c:v>
                </c:pt>
                <c:pt idx="49">
                  <c:v>2.5140906248560396E-2</c:v>
                </c:pt>
                <c:pt idx="50">
                  <c:v>2.6382748877957829E-2</c:v>
                </c:pt>
                <c:pt idx="51">
                  <c:v>3.0215835389393732E-2</c:v>
                </c:pt>
                <c:pt idx="52">
                  <c:v>3.161853033597678E-2</c:v>
                </c:pt>
                <c:pt idx="53">
                  <c:v>3.2101139101066364E-2</c:v>
                </c:pt>
                <c:pt idx="54">
                  <c:v>3.2210150885600135E-2</c:v>
                </c:pt>
                <c:pt idx="55">
                  <c:v>3.0315487322643091E-2</c:v>
                </c:pt>
                <c:pt idx="56">
                  <c:v>3.043669931090049E-2</c:v>
                </c:pt>
                <c:pt idx="57">
                  <c:v>3.1352493746106394E-2</c:v>
                </c:pt>
                <c:pt idx="58">
                  <c:v>3.1623938392588029E-2</c:v>
                </c:pt>
                <c:pt idx="59">
                  <c:v>3.189010456916358E-2</c:v>
                </c:pt>
                <c:pt idx="60">
                  <c:v>3.3089147556609112E-2</c:v>
                </c:pt>
                <c:pt idx="61">
                  <c:v>3.6456981134835822E-2</c:v>
                </c:pt>
                <c:pt idx="62">
                  <c:v>3.933240959554167E-2</c:v>
                </c:pt>
                <c:pt idx="63">
                  <c:v>3.9620821288327897E-2</c:v>
                </c:pt>
                <c:pt idx="64">
                  <c:v>3.8754423652709209E-2</c:v>
                </c:pt>
                <c:pt idx="65">
                  <c:v>3.627637181901304E-2</c:v>
                </c:pt>
                <c:pt idx="66">
                  <c:v>3.7390693188661707E-2</c:v>
                </c:pt>
                <c:pt idx="67">
                  <c:v>4.0067561043109351E-2</c:v>
                </c:pt>
                <c:pt idx="68">
                  <c:v>4.1186466434532769E-2</c:v>
                </c:pt>
                <c:pt idx="69">
                  <c:v>4.3403483048525399E-2</c:v>
                </c:pt>
                <c:pt idx="70">
                  <c:v>4.5447508745629542E-2</c:v>
                </c:pt>
                <c:pt idx="71">
                  <c:v>4.2785037392487978E-2</c:v>
                </c:pt>
              </c:numCache>
            </c:numRef>
          </c:val>
          <c:smooth val="0"/>
          <c:extLst>
            <c:ext xmlns:c16="http://schemas.microsoft.com/office/drawing/2014/chart" uri="{C3380CC4-5D6E-409C-BE32-E72D297353CC}">
              <c16:uniqueId val="{00000001-68F7-A442-87C4-C15A713BC231}"/>
            </c:ext>
          </c:extLst>
        </c:ser>
        <c:dLbls>
          <c:showLegendKey val="0"/>
          <c:showVal val="0"/>
          <c:showCatName val="0"/>
          <c:showSerName val="0"/>
          <c:showPercent val="0"/>
          <c:showBubbleSize val="0"/>
        </c:dLbls>
        <c:smooth val="0"/>
        <c:axId val="1157506528"/>
        <c:axId val="1157508256"/>
      </c:lineChart>
      <c:catAx>
        <c:axId val="115750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508256"/>
        <c:crosses val="autoZero"/>
        <c:auto val="1"/>
        <c:lblAlgn val="ctr"/>
        <c:lblOffset val="100"/>
        <c:noMultiLvlLbl val="0"/>
      </c:catAx>
      <c:valAx>
        <c:axId val="1157508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506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S-corporation and partnership taxable profits</a:t>
            </a:r>
            <a:r>
              <a:rPr lang="en-US" baseline="0"/>
              <a:t> </a:t>
            </a:r>
          </a:p>
          <a:p>
            <a:pPr>
              <a:defRPr/>
            </a:pPr>
            <a:r>
              <a:rPr lang="en-US" baseline="0"/>
              <a:t>(% of national income)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busineses!$U$3</c:f>
              <c:strCache>
                <c:ptCount val="1"/>
                <c:pt idx="0">
                  <c:v> s corp taxable net profits</c:v>
                </c:pt>
              </c:strCache>
            </c:strRef>
          </c:tx>
          <c:spPr>
            <a:ln w="28575" cap="rnd">
              <a:solidFill>
                <a:schemeClr val="accent1"/>
              </a:solidFill>
              <a:round/>
            </a:ln>
            <a:effectLst/>
          </c:spPr>
          <c:marker>
            <c:symbol val="none"/>
          </c:marker>
          <c:cat>
            <c:numRef>
              <c:f>busineses!$A$5:$A$76</c:f>
              <c:numCache>
                <c:formatCode>General</c:formatCode>
                <c:ptCount val="7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numCache>
            </c:numRef>
          </c:cat>
          <c:val>
            <c:numRef>
              <c:f>busineses!$U$5:$U$76</c:f>
              <c:numCache>
                <c:formatCode>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2.2015351707849644E-3</c:v>
                </c:pt>
                <c:pt idx="17">
                  <c:v>2.009742931845361E-3</c:v>
                </c:pt>
                <c:pt idx="18">
                  <c:v>2.0123067593137947E-3</c:v>
                </c:pt>
                <c:pt idx="19">
                  <c:v>2.025257091398263E-3</c:v>
                </c:pt>
                <c:pt idx="20">
                  <c:v>1.802114937036144E-3</c:v>
                </c:pt>
                <c:pt idx="21">
                  <c:v>1.9519231243361693E-3</c:v>
                </c:pt>
                <c:pt idx="22">
                  <c:v>1.9831025155918097E-3</c:v>
                </c:pt>
                <c:pt idx="23">
                  <c:v>1.7649286406817937E-3</c:v>
                </c:pt>
                <c:pt idx="24">
                  <c:v>2.0141888002661902E-3</c:v>
                </c:pt>
                <c:pt idx="25">
                  <c:v>1.3996480046914268E-3</c:v>
                </c:pt>
                <c:pt idx="26">
                  <c:v>1.165499815456196E-3</c:v>
                </c:pt>
                <c:pt idx="27">
                  <c:v>1.101060161531425E-3</c:v>
                </c:pt>
                <c:pt idx="28">
                  <c:v>1.129339914103253E-3</c:v>
                </c:pt>
                <c:pt idx="29">
                  <c:v>9.9563861607332156E-4</c:v>
                </c:pt>
                <c:pt idx="30">
                  <c:v>2.7708605922786709E-4</c:v>
                </c:pt>
                <c:pt idx="31">
                  <c:v>-3.0068499629971667E-4</c:v>
                </c:pt>
                <c:pt idx="32">
                  <c:v>-3.0145829364356969E-4</c:v>
                </c:pt>
                <c:pt idx="33">
                  <c:v>6.8460225885575994E-4</c:v>
                </c:pt>
                <c:pt idx="34">
                  <c:v>1.9133519729916187E-3</c:v>
                </c:pt>
                <c:pt idx="35">
                  <c:v>1.8051804718120425E-3</c:v>
                </c:pt>
                <c:pt idx="36">
                  <c:v>2.0041789864378113E-3</c:v>
                </c:pt>
                <c:pt idx="37">
                  <c:v>4.4784021834366923E-3</c:v>
                </c:pt>
                <c:pt idx="38">
                  <c:v>7.9013329916208901E-3</c:v>
                </c:pt>
                <c:pt idx="39">
                  <c:v>7.7312059517777275E-3</c:v>
                </c:pt>
                <c:pt idx="40">
                  <c:v>7.3795461648635281E-3</c:v>
                </c:pt>
                <c:pt idx="41">
                  <c:v>6.2443403420134706E-3</c:v>
                </c:pt>
                <c:pt idx="42">
                  <c:v>9.0245869392740815E-3</c:v>
                </c:pt>
                <c:pt idx="43">
                  <c:v>8.7663048628258116E-3</c:v>
                </c:pt>
                <c:pt idx="44">
                  <c:v>1.1753684760715423E-2</c:v>
                </c:pt>
                <c:pt idx="45">
                  <c:v>1.2104532485264967E-2</c:v>
                </c:pt>
                <c:pt idx="46">
                  <c:v>1.2851019852705731E-2</c:v>
                </c:pt>
                <c:pt idx="47">
                  <c:v>1.3972611760390522E-2</c:v>
                </c:pt>
                <c:pt idx="48">
                  <c:v>1.4593944382923706E-2</c:v>
                </c:pt>
                <c:pt idx="49">
                  <c:v>1.5059391286351295E-2</c:v>
                </c:pt>
                <c:pt idx="50">
                  <c:v>1.4413983075681548E-2</c:v>
                </c:pt>
                <c:pt idx="51">
                  <c:v>1.4120892252582881E-2</c:v>
                </c:pt>
                <c:pt idx="52">
                  <c:v>1.490310347352976E-2</c:v>
                </c:pt>
                <c:pt idx="53">
                  <c:v>1.513975222511949E-2</c:v>
                </c:pt>
                <c:pt idx="54">
                  <c:v>1.8458199109226088E-2</c:v>
                </c:pt>
                <c:pt idx="55">
                  <c:v>2.1803616866179987E-2</c:v>
                </c:pt>
                <c:pt idx="56">
                  <c:v>2.212066141584591E-2</c:v>
                </c:pt>
                <c:pt idx="57">
                  <c:v>2.091641853623756E-2</c:v>
                </c:pt>
                <c:pt idx="58">
                  <c:v>1.8648939403207377E-2</c:v>
                </c:pt>
                <c:pt idx="59">
                  <c:v>1.7441827495503243E-2</c:v>
                </c:pt>
                <c:pt idx="60">
                  <c:v>1.8222014033638764E-2</c:v>
                </c:pt>
                <c:pt idx="61">
                  <c:v>1.9015930007015805E-2</c:v>
                </c:pt>
                <c:pt idx="62">
                  <c:v>2.2444607285966593E-2</c:v>
                </c:pt>
                <c:pt idx="63">
                  <c:v>2.2456998332955586E-2</c:v>
                </c:pt>
                <c:pt idx="64">
                  <c:v>2.3296000733382644E-2</c:v>
                </c:pt>
                <c:pt idx="65">
                  <c:v>2.5084822558140644E-2</c:v>
                </c:pt>
                <c:pt idx="66">
                  <c:v>2.465145185281558E-2</c:v>
                </c:pt>
                <c:pt idx="67">
                  <c:v>2.5343137374769831E-2</c:v>
                </c:pt>
                <c:pt idx="68">
                  <c:v>2.5887600976053485E-2</c:v>
                </c:pt>
                <c:pt idx="69">
                  <c:v>2.5148014549162354E-2</c:v>
                </c:pt>
                <c:pt idx="70">
                  <c:v>2.7392523249064479E-2</c:v>
                </c:pt>
                <c:pt idx="71">
                  <c:v>3.3419215890628594E-2</c:v>
                </c:pt>
              </c:numCache>
            </c:numRef>
          </c:val>
          <c:smooth val="0"/>
          <c:extLst>
            <c:ext xmlns:c16="http://schemas.microsoft.com/office/drawing/2014/chart" uri="{C3380CC4-5D6E-409C-BE32-E72D297353CC}">
              <c16:uniqueId val="{00000000-D99A-744A-8C05-9435A281488E}"/>
            </c:ext>
          </c:extLst>
        </c:ser>
        <c:ser>
          <c:idx val="1"/>
          <c:order val="1"/>
          <c:tx>
            <c:strRef>
              <c:f>busineses!$V$3</c:f>
              <c:strCache>
                <c:ptCount val="1"/>
                <c:pt idx="0">
                  <c:v>partnership taxable net profits</c:v>
                </c:pt>
              </c:strCache>
            </c:strRef>
          </c:tx>
          <c:spPr>
            <a:ln w="28575" cap="rnd">
              <a:solidFill>
                <a:schemeClr val="accent2"/>
              </a:solidFill>
              <a:round/>
            </a:ln>
            <a:effectLst/>
          </c:spPr>
          <c:marker>
            <c:symbol val="none"/>
          </c:marker>
          <c:cat>
            <c:numRef>
              <c:f>busineses!$A$5:$A$76</c:f>
              <c:numCache>
                <c:formatCode>General</c:formatCode>
                <c:ptCount val="72"/>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numCache>
            </c:numRef>
          </c:cat>
          <c:val>
            <c:numRef>
              <c:f>busineses!$V$5:$V$76</c:f>
              <c:numCache>
                <c:formatCode>0.0%</c:formatCode>
                <c:ptCount val="72"/>
                <c:pt idx="0">
                  <c:v>3.0617641432649067E-2</c:v>
                </c:pt>
                <c:pt idx="1">
                  <c:v>2.734400395272335E-2</c:v>
                </c:pt>
                <c:pt idx="2">
                  <c:v>2.5889560769787438E-2</c:v>
                </c:pt>
                <c:pt idx="3">
                  <c:v>2.4098698216591628E-2</c:v>
                </c:pt>
                <c:pt idx="4">
                  <c:v>2.4799711421539822E-2</c:v>
                </c:pt>
                <c:pt idx="5">
                  <c:v>2.3944962404419141E-2</c:v>
                </c:pt>
                <c:pt idx="6">
                  <c:v>2.2126846924313284E-2</c:v>
                </c:pt>
                <c:pt idx="7">
                  <c:v>2.2361492072290771E-2</c:v>
                </c:pt>
                <c:pt idx="8">
                  <c:v>2.1941457756989798E-2</c:v>
                </c:pt>
                <c:pt idx="9">
                  <c:v>2.0844686054571532E-2</c:v>
                </c:pt>
                <c:pt idx="10">
                  <c:v>1.8722110507643573E-2</c:v>
                </c:pt>
                <c:pt idx="11">
                  <c:v>1.8040883799693572E-2</c:v>
                </c:pt>
                <c:pt idx="12">
                  <c:v>1.7820122146497138E-2</c:v>
                </c:pt>
                <c:pt idx="13">
                  <c:v>1.6945529008910852E-2</c:v>
                </c:pt>
                <c:pt idx="14">
                  <c:v>1.5890587440695839E-2</c:v>
                </c:pt>
                <c:pt idx="15">
                  <c:v>1.5533859223853592E-2</c:v>
                </c:pt>
                <c:pt idx="16">
                  <c:v>1.5070103440208552E-2</c:v>
                </c:pt>
                <c:pt idx="17">
                  <c:v>1.5865966454695644E-2</c:v>
                </c:pt>
                <c:pt idx="18">
                  <c:v>1.6411925607680608E-2</c:v>
                </c:pt>
                <c:pt idx="19">
                  <c:v>1.3691254044306541E-2</c:v>
                </c:pt>
                <c:pt idx="20">
                  <c:v>1.1314599550730541E-2</c:v>
                </c:pt>
                <c:pt idx="21">
                  <c:v>1.0172123104415086E-2</c:v>
                </c:pt>
                <c:pt idx="22">
                  <c:v>9.4981956198224547E-3</c:v>
                </c:pt>
                <c:pt idx="23">
                  <c:v>8.6074387650469011E-3</c:v>
                </c:pt>
                <c:pt idx="24">
                  <c:v>8.4782082980852016E-3</c:v>
                </c:pt>
                <c:pt idx="25">
                  <c:v>7.2959118753120594E-3</c:v>
                </c:pt>
                <c:pt idx="26">
                  <c:v>7.258540898510849E-3</c:v>
                </c:pt>
                <c:pt idx="27">
                  <c:v>7.4250105977108948E-3</c:v>
                </c:pt>
                <c:pt idx="28">
                  <c:v>7.4379646416280329E-3</c:v>
                </c:pt>
                <c:pt idx="29">
                  <c:v>5.7001925170544754E-3</c:v>
                </c:pt>
                <c:pt idx="30">
                  <c:v>3.9766399090392264E-3</c:v>
                </c:pt>
                <c:pt idx="31">
                  <c:v>-4.1606818098934782E-5</c:v>
                </c:pt>
                <c:pt idx="32">
                  <c:v>-2.5817388632287219E-4</c:v>
                </c:pt>
                <c:pt idx="33">
                  <c:v>-7.601005720053284E-4</c:v>
                </c:pt>
                <c:pt idx="34">
                  <c:v>-2.2648018271951664E-3</c:v>
                </c:pt>
                <c:pt idx="35">
                  <c:v>-2.4357516043876514E-3</c:v>
                </c:pt>
                <c:pt idx="36">
                  <c:v>-3.2607612678923798E-3</c:v>
                </c:pt>
                <c:pt idx="37">
                  <c:v>2.0654546683378499E-3</c:v>
                </c:pt>
                <c:pt idx="38">
                  <c:v>5.02280885840313E-3</c:v>
                </c:pt>
                <c:pt idx="39">
                  <c:v>6.0051391518372212E-3</c:v>
                </c:pt>
                <c:pt idx="40">
                  <c:v>6.1819600822456766E-3</c:v>
                </c:pt>
                <c:pt idx="41">
                  <c:v>6.427420794607965E-3</c:v>
                </c:pt>
                <c:pt idx="42">
                  <c:v>7.4026644389343713E-3</c:v>
                </c:pt>
                <c:pt idx="43">
                  <c:v>7.281803349895092E-3</c:v>
                </c:pt>
                <c:pt idx="44">
                  <c:v>7.1599586173782146E-3</c:v>
                </c:pt>
                <c:pt idx="45">
                  <c:v>7.6105442856899304E-3</c:v>
                </c:pt>
                <c:pt idx="46">
                  <c:v>8.6013447151631582E-3</c:v>
                </c:pt>
                <c:pt idx="47">
                  <c:v>8.9540842697691664E-3</c:v>
                </c:pt>
                <c:pt idx="48">
                  <c:v>9.2148536761956657E-3</c:v>
                </c:pt>
                <c:pt idx="49">
                  <c:v>1.0219231565231279E-2</c:v>
                </c:pt>
                <c:pt idx="50">
                  <c:v>9.8265027433265262E-3</c:v>
                </c:pt>
                <c:pt idx="51">
                  <c:v>1.0721656277694842E-2</c:v>
                </c:pt>
                <c:pt idx="52">
                  <c:v>1.0464218317421468E-2</c:v>
                </c:pt>
                <c:pt idx="53">
                  <c:v>1.0356478583177165E-2</c:v>
                </c:pt>
                <c:pt idx="54">
                  <c:v>1.1633727036208807E-2</c:v>
                </c:pt>
                <c:pt idx="55">
                  <c:v>1.2911337624881726E-2</c:v>
                </c:pt>
                <c:pt idx="56">
                  <c:v>1.3343567297982124E-2</c:v>
                </c:pt>
                <c:pt idx="57">
                  <c:v>1.3126386483662749E-2</c:v>
                </c:pt>
                <c:pt idx="58">
                  <c:v>1.2182354165311408E-2</c:v>
                </c:pt>
                <c:pt idx="59">
                  <c:v>1.1732762229927965E-2</c:v>
                </c:pt>
                <c:pt idx="60">
                  <c:v>1.2021025186550158E-2</c:v>
                </c:pt>
                <c:pt idx="61">
                  <c:v>1.2303357060275525E-2</c:v>
                </c:pt>
                <c:pt idx="62">
                  <c:v>1.5276075956208113E-2</c:v>
                </c:pt>
                <c:pt idx="63">
                  <c:v>1.4187250363821553E-2</c:v>
                </c:pt>
                <c:pt idx="64">
                  <c:v>1.5047069335852016E-2</c:v>
                </c:pt>
                <c:pt idx="65">
                  <c:v>1.4887616610659687E-2</c:v>
                </c:pt>
                <c:pt idx="66">
                  <c:v>1.4556787018905339E-2</c:v>
                </c:pt>
                <c:pt idx="67">
                  <c:v>1.5229894123676469E-2</c:v>
                </c:pt>
                <c:pt idx="68">
                  <c:v>1.2800156632385592E-2</c:v>
                </c:pt>
                <c:pt idx="69">
                  <c:v>1.179866049233716E-2</c:v>
                </c:pt>
                <c:pt idx="70">
                  <c:v>1.2140763653106127E-2</c:v>
                </c:pt>
                <c:pt idx="71">
                  <c:v>1.4796981373685791E-2</c:v>
                </c:pt>
              </c:numCache>
            </c:numRef>
          </c:val>
          <c:smooth val="0"/>
          <c:extLst>
            <c:ext xmlns:c16="http://schemas.microsoft.com/office/drawing/2014/chart" uri="{C3380CC4-5D6E-409C-BE32-E72D297353CC}">
              <c16:uniqueId val="{00000001-D99A-744A-8C05-9435A281488E}"/>
            </c:ext>
          </c:extLst>
        </c:ser>
        <c:dLbls>
          <c:showLegendKey val="0"/>
          <c:showVal val="0"/>
          <c:showCatName val="0"/>
          <c:showSerName val="0"/>
          <c:showPercent val="0"/>
          <c:showBubbleSize val="0"/>
        </c:dLbls>
        <c:smooth val="0"/>
        <c:axId val="1041430912"/>
        <c:axId val="568134160"/>
      </c:lineChart>
      <c:catAx>
        <c:axId val="104143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134160"/>
        <c:crosses val="autoZero"/>
        <c:auto val="1"/>
        <c:lblAlgn val="ctr"/>
        <c:lblOffset val="100"/>
        <c:noMultiLvlLbl val="0"/>
      </c:catAx>
      <c:valAx>
        <c:axId val="568134160"/>
        <c:scaling>
          <c:orientation val="minMax"/>
          <c:max val="0.0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1430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683F0B8-4986-BC4C-A773-5551F31EE957}">
  <sheetPr/>
  <sheetViews>
    <sheetView workbookViewId="0"/>
  </sheetViews>
  <pageMargins left="0.75" right="0" top="1" bottom="1" header="0.5" footer="0.5"/>
  <pageSetup orientation="landscape" horizontalDpi="0" verticalDpi="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35F653-03EF-D242-8A86-497E9ADF71BB}">
  <sheetPr/>
  <sheetViews>
    <sheetView workbookViewId="0"/>
  </sheetViews>
  <pageMargins left="0.75" right="0" top="1" bottom="1" header="0.5" footer="0.5"/>
  <pageSetup orientation="landscape" horizontalDpi="4294967292" verticalDpi="4294967292"/>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3DD76E1-3DF0-614A-88E7-A51EBB756DD8}">
  <sheetPr/>
  <sheetViews>
    <sheetView workbookViewId="0"/>
  </sheetViews>
  <pageMargins left="0.75" right="0" top="1" bottom="1" header="0.5" footer="0.5"/>
  <pageSetup orientation="landscape" horizontalDpi="0" verticalDpi="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B099FC1-FDE6-4043-89FE-C0458E87197F}">
  <sheetPr/>
  <sheetViews>
    <sheetView workbookViewId="0"/>
  </sheetViews>
  <pageMargins left="0.75" right="0" top="1" bottom="1" header="0.5" footer="0.5"/>
  <pageSetup orientation="landscape" horizontalDpi="0" verticalDpi="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519A755-E4F2-2540-953A-4D81F6E35F69}">
  <sheetPr/>
  <sheetViews>
    <sheetView workbookViewId="0"/>
  </sheetViews>
  <pageMargins left="0.75" right="0" top="1" bottom="1" header="0.5" footer="0.5"/>
  <pageSetup orientation="landscape" horizontalDpi="0" verticalDpi="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1647FD0-B1A4-F043-A0A5-74055137CFCC}">
  <sheetPr/>
  <sheetViews>
    <sheetView workbookViewId="0"/>
  </sheetViews>
  <pageMargins left="0.75" right="0" top="1" bottom="1" header="0.5" footer="0.5"/>
  <pageSetup orientation="landscape" horizontalDpi="4294967292" verticalDpi="4294967292"/>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9A20FB8-ED5A-6548-89D1-3E123AECAFCE}">
  <sheetPr/>
  <sheetViews>
    <sheetView workbookViewId="0"/>
  </sheetViews>
  <pageMargins left="0.7" right="0.7" top="0.75" bottom="0.75" header="0.3" footer="0.3"/>
  <pageSetup orientation="landscape" horizontalDpi="0" verticalDpi="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9B696A6-D11A-7B4D-9F28-7340D16D77C1}">
  <sheetPr/>
  <sheetViews>
    <sheetView workbookViewId="0"/>
  </sheetViews>
  <pageMargins left="0.7" right="0.7" top="0.75" bottom="0.75" header="0.3" footer="0.3"/>
  <pageSetup orientation="landscape" horizontalDpi="0" verticalDpi="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CC6558-19B9-1442-B7D9-030C41C4AA13}">
  <sheetPr>
    <tabColor theme="7" tint="-0.249977111117893"/>
  </sheetPr>
  <sheetViews>
    <sheetView workbookViewId="0"/>
  </sheetViews>
  <pageMargins left="0.75" right="0" top="1" bottom="1" header="0.5" footer="0.5"/>
  <pageSetup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750300" cy="5829300"/>
    <xdr:graphicFrame macro="">
      <xdr:nvGraphicFramePr>
        <xdr:cNvPr id="2" name="Chart 1">
          <a:extLst>
            <a:ext uri="{FF2B5EF4-FFF2-40B4-BE49-F238E27FC236}">
              <a16:creationId xmlns:a16="http://schemas.microsoft.com/office/drawing/2014/main" id="{5353BE1D-2512-6B90-9750-861E4168C0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750300" cy="5829300"/>
    <xdr:graphicFrame macro="">
      <xdr:nvGraphicFramePr>
        <xdr:cNvPr id="2" name="Chart 1">
          <a:extLst>
            <a:ext uri="{FF2B5EF4-FFF2-40B4-BE49-F238E27FC236}">
              <a16:creationId xmlns:a16="http://schemas.microsoft.com/office/drawing/2014/main" id="{397EEEEC-0E40-EF26-C0BC-1F721D02E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0.25504</cdr:x>
      <cdr:y>0.84923</cdr:y>
    </cdr:from>
    <cdr:to>
      <cdr:x>0.56836</cdr:x>
      <cdr:y>0.91581</cdr:y>
    </cdr:to>
    <cdr:sp macro="" textlink="">
      <cdr:nvSpPr>
        <cdr:cNvPr id="2" name="Rectangle 1">
          <a:extLst xmlns:a="http://schemas.openxmlformats.org/drawingml/2006/main">
            <a:ext uri="{FF2B5EF4-FFF2-40B4-BE49-F238E27FC236}">
              <a16:creationId xmlns:a16="http://schemas.microsoft.com/office/drawing/2014/main" id="{8319AC60-2B95-1170-4B62-5D8D0463BAA7}"/>
            </a:ext>
          </a:extLst>
        </cdr:cNvPr>
        <cdr:cNvSpPr/>
      </cdr:nvSpPr>
      <cdr:spPr>
        <a:xfrm xmlns:a="http://schemas.openxmlformats.org/drawingml/2006/main">
          <a:off x="2231674" y="4950427"/>
          <a:ext cx="2741644" cy="3881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3"/>
              </a:solidFill>
              <a:effectLst/>
              <a:latin typeface="Arial"/>
              <a:cs typeface="Arial"/>
            </a:rPr>
            <a:t>Conventional approach</a:t>
          </a:r>
        </a:p>
      </cdr:txBody>
    </cdr:sp>
  </cdr:relSizeAnchor>
  <cdr:relSizeAnchor xmlns:cdr="http://schemas.openxmlformats.org/drawingml/2006/chartDrawing">
    <cdr:from>
      <cdr:x>0.43776</cdr:x>
      <cdr:y>0.18313</cdr:y>
    </cdr:from>
    <cdr:to>
      <cdr:x>0.90763</cdr:x>
      <cdr:y>0.24971</cdr:y>
    </cdr:to>
    <cdr:sp macro="" textlink="">
      <cdr:nvSpPr>
        <cdr:cNvPr id="3" name="Rectangle 2">
          <a:extLst xmlns:a="http://schemas.openxmlformats.org/drawingml/2006/main">
            <a:ext uri="{FF2B5EF4-FFF2-40B4-BE49-F238E27FC236}">
              <a16:creationId xmlns:a16="http://schemas.microsoft.com/office/drawing/2014/main" id="{B0106D22-B1C8-9361-5549-8C668377D4F7}"/>
            </a:ext>
          </a:extLst>
        </cdr:cNvPr>
        <cdr:cNvSpPr/>
      </cdr:nvSpPr>
      <cdr:spPr>
        <a:xfrm xmlns:a="http://schemas.openxmlformats.org/drawingml/2006/main">
          <a:off x="3830573" y="1067493"/>
          <a:ext cx="4111504" cy="3881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6"/>
              </a:solidFill>
              <a:effectLst/>
              <a:latin typeface="Arial"/>
              <a:cs typeface="Arial"/>
            </a:rPr>
            <a:t>Distributional</a:t>
          </a:r>
          <a:r>
            <a:rPr lang="fr-FR" sz="1800" baseline="0">
              <a:solidFill>
                <a:schemeClr val="accent6"/>
              </a:solidFill>
              <a:effectLst/>
              <a:latin typeface="Arial"/>
              <a:cs typeface="Arial"/>
            </a:rPr>
            <a:t> current-tax analysis</a:t>
          </a:r>
          <a:endParaRPr lang="fr-FR" sz="1800">
            <a:solidFill>
              <a:schemeClr val="accent6"/>
            </a:solidFill>
            <a:effectLst/>
            <a:latin typeface="Arial"/>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23</xdr:col>
      <xdr:colOff>425450</xdr:colOff>
      <xdr:row>9</xdr:row>
      <xdr:rowOff>25400</xdr:rowOff>
    </xdr:from>
    <xdr:to>
      <xdr:col>29</xdr:col>
      <xdr:colOff>44450</xdr:colOff>
      <xdr:row>22</xdr:row>
      <xdr:rowOff>127000</xdr:rowOff>
    </xdr:to>
    <xdr:graphicFrame macro="">
      <xdr:nvGraphicFramePr>
        <xdr:cNvPr id="2" name="Chart 1">
          <a:extLst>
            <a:ext uri="{FF2B5EF4-FFF2-40B4-BE49-F238E27FC236}">
              <a16:creationId xmlns:a16="http://schemas.microsoft.com/office/drawing/2014/main" id="{6EE54BD9-24F5-33DD-1B42-310D422C9D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158750</xdr:colOff>
      <xdr:row>9</xdr:row>
      <xdr:rowOff>12700</xdr:rowOff>
    </xdr:from>
    <xdr:to>
      <xdr:col>34</xdr:col>
      <xdr:colOff>603250</xdr:colOff>
      <xdr:row>22</xdr:row>
      <xdr:rowOff>114300</xdr:rowOff>
    </xdr:to>
    <xdr:graphicFrame macro="">
      <xdr:nvGraphicFramePr>
        <xdr:cNvPr id="3" name="Chart 2">
          <a:extLst>
            <a:ext uri="{FF2B5EF4-FFF2-40B4-BE49-F238E27FC236}">
              <a16:creationId xmlns:a16="http://schemas.microsoft.com/office/drawing/2014/main" id="{305E4609-7600-8424-949B-C844A350C4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539750</xdr:colOff>
      <xdr:row>23</xdr:row>
      <xdr:rowOff>152406</xdr:rowOff>
    </xdr:from>
    <xdr:to>
      <xdr:col>30</xdr:col>
      <xdr:colOff>158750</xdr:colOff>
      <xdr:row>37</xdr:row>
      <xdr:rowOff>50806</xdr:rowOff>
    </xdr:to>
    <xdr:graphicFrame macro="">
      <xdr:nvGraphicFramePr>
        <xdr:cNvPr id="4" name="Chart 3">
          <a:extLst>
            <a:ext uri="{FF2B5EF4-FFF2-40B4-BE49-F238E27FC236}">
              <a16:creationId xmlns:a16="http://schemas.microsoft.com/office/drawing/2014/main" id="{DF9FDBF1-87E9-7E06-10AF-94C77D669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9105900" cy="5829300"/>
    <xdr:graphicFrame macro="">
      <xdr:nvGraphicFramePr>
        <xdr:cNvPr id="2" name="Chart 1">
          <a:extLst>
            <a:ext uri="{FF2B5EF4-FFF2-40B4-BE49-F238E27FC236}">
              <a16:creationId xmlns:a16="http://schemas.microsoft.com/office/drawing/2014/main" id="{567F574C-37B0-89C7-D4AD-607BE4446EF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0.57629</cdr:x>
      <cdr:y>0.81666</cdr:y>
    </cdr:from>
    <cdr:to>
      <cdr:x>0.94074</cdr:x>
      <cdr:y>0.87464</cdr:y>
    </cdr:to>
    <cdr:sp macro="" textlink="">
      <cdr:nvSpPr>
        <cdr:cNvPr id="2" name="Rectangle 1"/>
        <cdr:cNvSpPr/>
      </cdr:nvSpPr>
      <cdr:spPr>
        <a:xfrm xmlns:a="http://schemas.openxmlformats.org/drawingml/2006/main">
          <a:off x="4940246" y="4760556"/>
          <a:ext cx="3124254" cy="3379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tx1"/>
              </a:solidFill>
              <a:effectLst/>
              <a:latin typeface="Palatino"/>
              <a:cs typeface="Palatino"/>
            </a:rPr>
            <a:t>Corporate income tax</a:t>
          </a:r>
        </a:p>
      </cdr:txBody>
    </cdr:sp>
  </cdr:relSizeAnchor>
  <cdr:relSizeAnchor xmlns:cdr="http://schemas.openxmlformats.org/drawingml/2006/chartDrawing">
    <cdr:from>
      <cdr:x>0.62519</cdr:x>
      <cdr:y>0.38125</cdr:y>
    </cdr:from>
    <cdr:to>
      <cdr:x>0.96149</cdr:x>
      <cdr:y>0.42265</cdr:y>
    </cdr:to>
    <cdr:sp macro="" textlink="">
      <cdr:nvSpPr>
        <cdr:cNvPr id="3" name="Rectangle 2"/>
        <cdr:cNvSpPr/>
      </cdr:nvSpPr>
      <cdr:spPr>
        <a:xfrm xmlns:a="http://schemas.openxmlformats.org/drawingml/2006/main">
          <a:off x="5359425" y="2222447"/>
          <a:ext cx="2882932" cy="24133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tx1"/>
              </a:solidFill>
              <a:effectLst/>
              <a:latin typeface="Palatino"/>
              <a:cs typeface="Palatino"/>
            </a:rPr>
            <a:t>Individual</a:t>
          </a:r>
          <a:r>
            <a:rPr lang="fr-FR" sz="1800" baseline="0">
              <a:solidFill>
                <a:schemeClr val="tx1"/>
              </a:solidFill>
              <a:effectLst/>
              <a:latin typeface="Palatino"/>
              <a:cs typeface="Palatino"/>
            </a:rPr>
            <a:t> income tax</a:t>
          </a:r>
          <a:endParaRPr lang="fr-FR" sz="1800">
            <a:solidFill>
              <a:schemeClr val="tx1"/>
            </a:solidFill>
            <a:effectLst/>
            <a:latin typeface="Palatino"/>
            <a:cs typeface="Palatino"/>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78333" cy="6279444"/>
    <xdr:graphicFrame macro="">
      <xdr:nvGraphicFramePr>
        <xdr:cNvPr id="2" name="Chart 1">
          <a:extLst>
            <a:ext uri="{FF2B5EF4-FFF2-40B4-BE49-F238E27FC236}">
              <a16:creationId xmlns:a16="http://schemas.microsoft.com/office/drawing/2014/main" id="{4F6D7746-A2F6-8BA3-5D5E-D0F71B6ACD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0.6344</cdr:x>
      <cdr:y>0.39549</cdr:y>
    </cdr:from>
    <cdr:to>
      <cdr:x>0.94919</cdr:x>
      <cdr:y>0.46207</cdr:y>
    </cdr:to>
    <cdr:sp macro="" textlink="">
      <cdr:nvSpPr>
        <cdr:cNvPr id="2" name="Rectangle 1">
          <a:extLst xmlns:a="http://schemas.openxmlformats.org/drawingml/2006/main">
            <a:ext uri="{FF2B5EF4-FFF2-40B4-BE49-F238E27FC236}">
              <a16:creationId xmlns:a16="http://schemas.microsoft.com/office/drawing/2014/main" id="{8319AC60-2B95-1170-4B62-5D8D0463BAA7}"/>
            </a:ext>
          </a:extLst>
        </cdr:cNvPr>
        <cdr:cNvSpPr/>
      </cdr:nvSpPr>
      <cdr:spPr>
        <a:xfrm xmlns:a="http://schemas.openxmlformats.org/drawingml/2006/main">
          <a:off x="5505509" y="2483454"/>
          <a:ext cx="2731852" cy="4180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FF0000"/>
              </a:solidFill>
              <a:effectLst/>
              <a:latin typeface="Arial"/>
              <a:cs typeface="Arial"/>
            </a:rPr>
            <a:t>Conventional approach</a:t>
          </a:r>
        </a:p>
      </cdr:txBody>
    </cdr:sp>
  </cdr:relSizeAnchor>
  <cdr:relSizeAnchor xmlns:cdr="http://schemas.openxmlformats.org/drawingml/2006/chartDrawing">
    <cdr:from>
      <cdr:x>0.14224</cdr:x>
      <cdr:y>0.12517</cdr:y>
    </cdr:from>
    <cdr:to>
      <cdr:x>0.61211</cdr:x>
      <cdr:y>0.19175</cdr:y>
    </cdr:to>
    <cdr:sp macro="" textlink="">
      <cdr:nvSpPr>
        <cdr:cNvPr id="3" name="Rectangle 2">
          <a:extLst xmlns:a="http://schemas.openxmlformats.org/drawingml/2006/main">
            <a:ext uri="{FF2B5EF4-FFF2-40B4-BE49-F238E27FC236}">
              <a16:creationId xmlns:a16="http://schemas.microsoft.com/office/drawing/2014/main" id="{B0106D22-B1C8-9361-5549-8C668377D4F7}"/>
            </a:ext>
          </a:extLst>
        </cdr:cNvPr>
        <cdr:cNvSpPr/>
      </cdr:nvSpPr>
      <cdr:spPr>
        <a:xfrm xmlns:a="http://schemas.openxmlformats.org/drawingml/2006/main">
          <a:off x="1234125" y="787428"/>
          <a:ext cx="4076730" cy="41883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1"/>
              </a:solidFill>
              <a:effectLst/>
              <a:latin typeface="Arial"/>
              <a:cs typeface="Arial"/>
            </a:rPr>
            <a:t>Distributional</a:t>
          </a:r>
          <a:r>
            <a:rPr lang="fr-FR" sz="1800" baseline="0">
              <a:solidFill>
                <a:schemeClr val="accent1"/>
              </a:solidFill>
              <a:effectLst/>
              <a:latin typeface="Arial"/>
              <a:cs typeface="Arial"/>
            </a:rPr>
            <a:t> current-tax analysis</a:t>
          </a:r>
          <a:endParaRPr lang="fr-FR" sz="1800">
            <a:solidFill>
              <a:schemeClr val="accent1"/>
            </a:solidFill>
            <a:effectLst/>
            <a:latin typeface="Arial"/>
            <a:cs typeface="Arial"/>
          </a:endParaRPr>
        </a:p>
      </cdr:txBody>
    </cdr:sp>
  </cdr:relSizeAnchor>
  <cdr:relSizeAnchor xmlns:cdr="http://schemas.openxmlformats.org/drawingml/2006/chartDrawing">
    <cdr:from>
      <cdr:x>0.15959</cdr:x>
      <cdr:y>0.7899</cdr:y>
    </cdr:from>
    <cdr:to>
      <cdr:x>0.36305</cdr:x>
      <cdr:y>0.85648</cdr:y>
    </cdr:to>
    <cdr:sp macro="" textlink="">
      <cdr:nvSpPr>
        <cdr:cNvPr id="4" name="Rectangle 3">
          <a:extLst xmlns:a="http://schemas.openxmlformats.org/drawingml/2006/main">
            <a:ext uri="{FF2B5EF4-FFF2-40B4-BE49-F238E27FC236}">
              <a16:creationId xmlns:a16="http://schemas.microsoft.com/office/drawing/2014/main" id="{0AA1270D-367D-901B-869E-A5209E2BC301}"/>
            </a:ext>
          </a:extLst>
        </cdr:cNvPr>
        <cdr:cNvSpPr/>
      </cdr:nvSpPr>
      <cdr:spPr>
        <a:xfrm xmlns:a="http://schemas.openxmlformats.org/drawingml/2006/main">
          <a:off x="1384300" y="4965700"/>
          <a:ext cx="1764832" cy="4185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lumMod val="50000"/>
                </a:schemeClr>
              </a:solidFill>
              <a:effectLst/>
              <a:latin typeface="Arial"/>
              <a:cs typeface="Arial"/>
            </a:rPr>
            <a:t>PSZ</a:t>
          </a:r>
          <a:r>
            <a:rPr lang="fr-FR" sz="1800" baseline="0">
              <a:solidFill>
                <a:schemeClr val="bg1">
                  <a:lumMod val="50000"/>
                </a:schemeClr>
              </a:solidFill>
              <a:effectLst/>
              <a:latin typeface="Arial"/>
              <a:cs typeface="Arial"/>
            </a:rPr>
            <a:t> (2018)</a:t>
          </a:r>
          <a:endParaRPr lang="fr-FR" sz="1800">
            <a:solidFill>
              <a:schemeClr val="bg1">
                <a:lumMod val="50000"/>
              </a:schemeClr>
            </a:solidFill>
            <a:effectLst/>
            <a:latin typeface="Arial"/>
            <a:cs typeface="Arial"/>
          </a:endParaRP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39284611-A497-BD63-49E3-52480215524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0.68668</cdr:x>
      <cdr:y>0.65232</cdr:y>
    </cdr:from>
    <cdr:to>
      <cdr:x>1</cdr:x>
      <cdr:y>0.7189</cdr:y>
    </cdr:to>
    <cdr:sp macro="" textlink="">
      <cdr:nvSpPr>
        <cdr:cNvPr id="2" name="Rectangle 1">
          <a:extLst xmlns:a="http://schemas.openxmlformats.org/drawingml/2006/main">
            <a:ext uri="{FF2B5EF4-FFF2-40B4-BE49-F238E27FC236}">
              <a16:creationId xmlns:a16="http://schemas.microsoft.com/office/drawing/2014/main" id="{8319AC60-2B95-1170-4B62-5D8D0463BAA7}"/>
            </a:ext>
          </a:extLst>
        </cdr:cNvPr>
        <cdr:cNvSpPr/>
      </cdr:nvSpPr>
      <cdr:spPr>
        <a:xfrm xmlns:a="http://schemas.openxmlformats.org/drawingml/2006/main">
          <a:off x="5956331" y="4100829"/>
          <a:ext cx="2717769" cy="4185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FF0000"/>
              </a:solidFill>
              <a:effectLst/>
              <a:latin typeface="Arial"/>
              <a:cs typeface="Arial"/>
            </a:rPr>
            <a:t>Conventional approach</a:t>
          </a:r>
        </a:p>
      </cdr:txBody>
    </cdr:sp>
  </cdr:relSizeAnchor>
  <cdr:relSizeAnchor xmlns:cdr="http://schemas.openxmlformats.org/drawingml/2006/chartDrawing">
    <cdr:from>
      <cdr:x>0.4131</cdr:x>
      <cdr:y>0.17972</cdr:y>
    </cdr:from>
    <cdr:to>
      <cdr:x>0.88297</cdr:x>
      <cdr:y>0.2463</cdr:y>
    </cdr:to>
    <cdr:sp macro="" textlink="">
      <cdr:nvSpPr>
        <cdr:cNvPr id="3" name="Rectangle 2">
          <a:extLst xmlns:a="http://schemas.openxmlformats.org/drawingml/2006/main">
            <a:ext uri="{FF2B5EF4-FFF2-40B4-BE49-F238E27FC236}">
              <a16:creationId xmlns:a16="http://schemas.microsoft.com/office/drawing/2014/main" id="{B0106D22-B1C8-9361-5549-8C668377D4F7}"/>
            </a:ext>
          </a:extLst>
        </cdr:cNvPr>
        <cdr:cNvSpPr/>
      </cdr:nvSpPr>
      <cdr:spPr>
        <a:xfrm xmlns:a="http://schemas.openxmlformats.org/drawingml/2006/main">
          <a:off x="3583293" y="1129784"/>
          <a:ext cx="4075699" cy="4185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1"/>
              </a:solidFill>
              <a:effectLst/>
              <a:latin typeface="Arial"/>
              <a:cs typeface="Arial"/>
            </a:rPr>
            <a:t>Distributional</a:t>
          </a:r>
          <a:r>
            <a:rPr lang="fr-FR" sz="1800" baseline="0">
              <a:solidFill>
                <a:schemeClr val="accent1"/>
              </a:solidFill>
              <a:effectLst/>
              <a:latin typeface="Arial"/>
              <a:cs typeface="Arial"/>
            </a:rPr>
            <a:t> current-tax analysis</a:t>
          </a:r>
          <a:endParaRPr lang="fr-FR" sz="1800">
            <a:solidFill>
              <a:schemeClr val="accent1"/>
            </a:solidFill>
            <a:effectLst/>
            <a:latin typeface="Arial"/>
            <a:cs typeface="Arial"/>
          </a:endParaRPr>
        </a:p>
      </cdr:txBody>
    </cdr:sp>
  </cdr:relSizeAnchor>
  <cdr:relSizeAnchor xmlns:cdr="http://schemas.openxmlformats.org/drawingml/2006/chartDrawing">
    <cdr:from>
      <cdr:x>0.33089</cdr:x>
      <cdr:y>0.68081</cdr:y>
    </cdr:from>
    <cdr:to>
      <cdr:x>0.64421</cdr:x>
      <cdr:y>0.74739</cdr:y>
    </cdr:to>
    <cdr:sp macro="" textlink="">
      <cdr:nvSpPr>
        <cdr:cNvPr id="4" name="Rectangle 3">
          <a:extLst xmlns:a="http://schemas.openxmlformats.org/drawingml/2006/main">
            <a:ext uri="{FF2B5EF4-FFF2-40B4-BE49-F238E27FC236}">
              <a16:creationId xmlns:a16="http://schemas.microsoft.com/office/drawing/2014/main" id="{40150E2A-785D-C4F8-DD71-692946DE79A7}"/>
            </a:ext>
          </a:extLst>
        </cdr:cNvPr>
        <cdr:cNvSpPr/>
      </cdr:nvSpPr>
      <cdr:spPr>
        <a:xfrm xmlns:a="http://schemas.openxmlformats.org/drawingml/2006/main">
          <a:off x="2870200" y="4279900"/>
          <a:ext cx="2717769" cy="4185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lumMod val="50000"/>
                </a:schemeClr>
              </a:solidFill>
              <a:effectLst/>
              <a:latin typeface="Arial"/>
              <a:cs typeface="Arial"/>
            </a:rPr>
            <a:t>PSZ (2018)</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105900" cy="5829300"/>
    <xdr:graphicFrame macro="">
      <xdr:nvGraphicFramePr>
        <xdr:cNvPr id="2" name="Chart 1">
          <a:extLst>
            <a:ext uri="{FF2B5EF4-FFF2-40B4-BE49-F238E27FC236}">
              <a16:creationId xmlns:a16="http://schemas.microsoft.com/office/drawing/2014/main" id="{DBE961B5-2E5B-5CA1-5737-1ED0D812A12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0.20937</cdr:x>
      <cdr:y>0.13123</cdr:y>
    </cdr:from>
    <cdr:to>
      <cdr:x>0.39229</cdr:x>
      <cdr:y>0.19781</cdr:y>
    </cdr:to>
    <cdr:sp macro="" textlink="">
      <cdr:nvSpPr>
        <cdr:cNvPr id="2" name="Rectangle 1">
          <a:extLst xmlns:a="http://schemas.openxmlformats.org/drawingml/2006/main">
            <a:ext uri="{FF2B5EF4-FFF2-40B4-BE49-F238E27FC236}">
              <a16:creationId xmlns:a16="http://schemas.microsoft.com/office/drawing/2014/main" id="{8319AC60-2B95-1170-4B62-5D8D0463BAA7}"/>
            </a:ext>
          </a:extLst>
        </cdr:cNvPr>
        <cdr:cNvSpPr/>
      </cdr:nvSpPr>
      <cdr:spPr>
        <a:xfrm xmlns:a="http://schemas.openxmlformats.org/drawingml/2006/main">
          <a:off x="1816100" y="824977"/>
          <a:ext cx="1586663" cy="4185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1"/>
              </a:solidFill>
              <a:effectLst/>
              <a:latin typeface="Arial"/>
              <a:cs typeface="Arial"/>
            </a:rPr>
            <a:t>Top 1%</a:t>
          </a:r>
        </a:p>
      </cdr:txBody>
    </cdr:sp>
  </cdr:relSizeAnchor>
  <cdr:relSizeAnchor xmlns:cdr="http://schemas.openxmlformats.org/drawingml/2006/chartDrawing">
    <cdr:from>
      <cdr:x>0.24592</cdr:x>
      <cdr:y>0.76718</cdr:y>
    </cdr:from>
    <cdr:to>
      <cdr:x>0.44938</cdr:x>
      <cdr:y>0.83376</cdr:y>
    </cdr:to>
    <cdr:sp macro="" textlink="">
      <cdr:nvSpPr>
        <cdr:cNvPr id="3" name="Rectangle 2">
          <a:extLst xmlns:a="http://schemas.openxmlformats.org/drawingml/2006/main">
            <a:ext uri="{FF2B5EF4-FFF2-40B4-BE49-F238E27FC236}">
              <a16:creationId xmlns:a16="http://schemas.microsoft.com/office/drawing/2014/main" id="{B0106D22-B1C8-9361-5549-8C668377D4F7}"/>
            </a:ext>
          </a:extLst>
        </cdr:cNvPr>
        <cdr:cNvSpPr/>
      </cdr:nvSpPr>
      <cdr:spPr>
        <a:xfrm xmlns:a="http://schemas.openxmlformats.org/drawingml/2006/main">
          <a:off x="2133110" y="4822880"/>
          <a:ext cx="1764832" cy="4185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lumMod val="50000"/>
                </a:schemeClr>
              </a:solidFill>
              <a:effectLst/>
              <a:latin typeface="Arial"/>
              <a:cs typeface="Arial"/>
            </a:rPr>
            <a:t>All</a:t>
          </a:r>
        </a:p>
      </cdr:txBody>
    </cdr:sp>
  </cdr:relSizeAnchor>
</c:userShapes>
</file>

<file path=xl/drawings/drawing20.xml><?xml version="1.0" encoding="utf-8"?>
<c:userShapes xmlns:c="http://schemas.openxmlformats.org/drawingml/2006/chart">
  <cdr:relSizeAnchor xmlns:cdr="http://schemas.openxmlformats.org/drawingml/2006/chartDrawing">
    <cdr:from>
      <cdr:x>0.44876</cdr:x>
      <cdr:y>0.63653</cdr:y>
    </cdr:from>
    <cdr:to>
      <cdr:x>0.76892</cdr:x>
      <cdr:y>0.67214</cdr:y>
    </cdr:to>
    <cdr:sp macro="" textlink="">
      <cdr:nvSpPr>
        <cdr:cNvPr id="2" name="Rectangle 1"/>
        <cdr:cNvSpPr/>
      </cdr:nvSpPr>
      <cdr:spPr>
        <a:xfrm xmlns:a="http://schemas.openxmlformats.org/drawingml/2006/main">
          <a:off x="4086329" y="3710547"/>
          <a:ext cx="2915345" cy="2075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Individual</a:t>
          </a:r>
          <a:r>
            <a:rPr lang="fr-FR" sz="1800" baseline="0">
              <a:solidFill>
                <a:srgbClr val="000000"/>
              </a:solidFill>
              <a:effectLst/>
              <a:latin typeface="Palatino"/>
              <a:cs typeface="Palatino"/>
            </a:rPr>
            <a:t> income taxes</a:t>
          </a:r>
          <a:endParaRPr lang="fr-FR" sz="1800">
            <a:solidFill>
              <a:srgbClr val="000000"/>
            </a:solidFill>
            <a:effectLst/>
            <a:latin typeface="Palatino"/>
            <a:cs typeface="Palatino"/>
          </a:endParaRPr>
        </a:p>
      </cdr:txBody>
    </cdr:sp>
  </cdr:relSizeAnchor>
  <cdr:relSizeAnchor xmlns:cdr="http://schemas.openxmlformats.org/drawingml/2006/chartDrawing">
    <cdr:from>
      <cdr:x>0.24826</cdr:x>
      <cdr:y>0.33094</cdr:y>
    </cdr:from>
    <cdr:to>
      <cdr:x>0.62692</cdr:x>
      <cdr:y>0.37254</cdr:y>
    </cdr:to>
    <cdr:sp macro="" textlink="">
      <cdr:nvSpPr>
        <cdr:cNvPr id="4" name="Rectangle 3"/>
        <cdr:cNvSpPr/>
      </cdr:nvSpPr>
      <cdr:spPr>
        <a:xfrm xmlns:a="http://schemas.openxmlformats.org/drawingml/2006/main">
          <a:off x="2260595" y="1929176"/>
          <a:ext cx="3448040" cy="2424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Palatino"/>
              <a:cs typeface="Palatino"/>
            </a:rPr>
            <a:t>Corporate taxes</a:t>
          </a:r>
        </a:p>
      </cdr:txBody>
    </cdr:sp>
  </cdr:relSizeAnchor>
  <cdr:relSizeAnchor xmlns:cdr="http://schemas.openxmlformats.org/drawingml/2006/chartDrawing">
    <cdr:from>
      <cdr:x>0.97185</cdr:x>
      <cdr:y>0.13943</cdr:y>
    </cdr:from>
    <cdr:to>
      <cdr:x>0.99704</cdr:x>
      <cdr:y>0.86928</cdr:y>
    </cdr:to>
    <cdr:sp macro="" textlink="">
      <cdr:nvSpPr>
        <cdr:cNvPr id="10" name="Rectangle 9"/>
        <cdr:cNvSpPr/>
      </cdr:nvSpPr>
      <cdr:spPr>
        <a:xfrm xmlns:a="http://schemas.openxmlformats.org/drawingml/2006/main">
          <a:off x="8331200" y="812784"/>
          <a:ext cx="215890" cy="4254516"/>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1600">
            <a:solidFill>
              <a:schemeClr val="tx1"/>
            </a:solidFill>
            <a:effectLst/>
            <a:latin typeface="Palatino"/>
            <a:cs typeface="Palatino"/>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750300" cy="5829300"/>
    <xdr:graphicFrame macro="">
      <xdr:nvGraphicFramePr>
        <xdr:cNvPr id="2" name="Chart 1">
          <a:extLst>
            <a:ext uri="{FF2B5EF4-FFF2-40B4-BE49-F238E27FC236}">
              <a16:creationId xmlns:a16="http://schemas.microsoft.com/office/drawing/2014/main" id="{F5A3BA5A-D5AA-6F0A-EBDF-C018F8EC54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0.64903</cdr:x>
      <cdr:y>0.55375</cdr:y>
    </cdr:from>
    <cdr:to>
      <cdr:x>0.96919</cdr:x>
      <cdr:y>0.58936</cdr:y>
    </cdr:to>
    <cdr:sp macro="" textlink="">
      <cdr:nvSpPr>
        <cdr:cNvPr id="2" name="Rectangle 1"/>
        <cdr:cNvSpPr/>
      </cdr:nvSpPr>
      <cdr:spPr>
        <a:xfrm xmlns:a="http://schemas.openxmlformats.org/drawingml/2006/main">
          <a:off x="5679174" y="3227947"/>
          <a:ext cx="2801496" cy="2075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rgbClr val="000000"/>
              </a:solidFill>
              <a:effectLst/>
              <a:latin typeface="Arial" panose="020B0604020202020204" pitchFamily="34" charset="0"/>
              <a:cs typeface="Arial" panose="020B0604020202020204" pitchFamily="34" charset="0"/>
            </a:rPr>
            <a:t>Individual</a:t>
          </a:r>
          <a:r>
            <a:rPr lang="fr-FR" sz="1600" baseline="0">
              <a:solidFill>
                <a:srgbClr val="000000"/>
              </a:solidFill>
              <a:effectLst/>
              <a:latin typeface="Arial" panose="020B0604020202020204" pitchFamily="34" charset="0"/>
              <a:cs typeface="Arial" panose="020B0604020202020204" pitchFamily="34" charset="0"/>
            </a:rPr>
            <a:t> income taxes</a:t>
          </a:r>
          <a:endParaRPr lang="fr-FR" sz="160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0.44505</cdr:x>
      <cdr:y>0.87799</cdr:y>
    </cdr:from>
    <cdr:to>
      <cdr:x>0.90918</cdr:x>
      <cdr:y>0.8976</cdr:y>
    </cdr:to>
    <cdr:sp macro="" textlink="">
      <cdr:nvSpPr>
        <cdr:cNvPr id="3" name="Rectangle 2"/>
        <cdr:cNvSpPr/>
      </cdr:nvSpPr>
      <cdr:spPr>
        <a:xfrm xmlns:a="http://schemas.openxmlformats.org/drawingml/2006/main">
          <a:off x="3894288" y="5118045"/>
          <a:ext cx="4061277" cy="1143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bg1"/>
              </a:solidFill>
              <a:effectLst/>
              <a:latin typeface="Arial" panose="020B0604020202020204" pitchFamily="34" charset="0"/>
              <a:cs typeface="Arial" panose="020B0604020202020204" pitchFamily="34" charset="0"/>
            </a:rPr>
            <a:t>Sales taxes and</a:t>
          </a:r>
          <a:r>
            <a:rPr lang="fr-FR" sz="1600" baseline="0">
              <a:solidFill>
                <a:schemeClr val="bg1"/>
              </a:solidFill>
              <a:effectLst/>
              <a:latin typeface="Arial" panose="020B0604020202020204" pitchFamily="34" charset="0"/>
              <a:cs typeface="Arial" panose="020B0604020202020204" pitchFamily="34" charset="0"/>
            </a:rPr>
            <a:t> residential property</a:t>
          </a:r>
          <a:r>
            <a:rPr lang="fr-FR" sz="1600">
              <a:solidFill>
                <a:schemeClr val="bg1"/>
              </a:solidFill>
              <a:effectLst/>
              <a:latin typeface="Arial" panose="020B0604020202020204" pitchFamily="34" charset="0"/>
              <a:cs typeface="Arial" panose="020B0604020202020204" pitchFamily="34" charset="0"/>
            </a:rPr>
            <a:t> taxes</a:t>
          </a:r>
        </a:p>
      </cdr:txBody>
    </cdr:sp>
  </cdr:relSizeAnchor>
  <cdr:relSizeAnchor xmlns:cdr="http://schemas.openxmlformats.org/drawingml/2006/chartDrawing">
    <cdr:from>
      <cdr:x>0.29986</cdr:x>
      <cdr:y>0.67735</cdr:y>
    </cdr:from>
    <cdr:to>
      <cdr:x>0.67852</cdr:x>
      <cdr:y>0.71895</cdr:y>
    </cdr:to>
    <cdr:sp macro="" textlink="">
      <cdr:nvSpPr>
        <cdr:cNvPr id="4" name="Rectangle 3"/>
        <cdr:cNvSpPr/>
      </cdr:nvSpPr>
      <cdr:spPr>
        <a:xfrm xmlns:a="http://schemas.openxmlformats.org/drawingml/2006/main">
          <a:off x="2570550" y="3948476"/>
          <a:ext cx="3246050" cy="24252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panose="020B0604020202020204" pitchFamily="34" charset="0"/>
              <a:cs typeface="Arial" panose="020B0604020202020204" pitchFamily="34" charset="0"/>
            </a:rPr>
            <a:t>Corporate taxes</a:t>
          </a:r>
        </a:p>
      </cdr:txBody>
    </cdr:sp>
  </cdr:relSizeAnchor>
  <cdr:relSizeAnchor xmlns:cdr="http://schemas.openxmlformats.org/drawingml/2006/chartDrawing">
    <cdr:from>
      <cdr:x>0.51337</cdr:x>
      <cdr:y>0.16052</cdr:y>
    </cdr:from>
    <cdr:to>
      <cdr:x>0.7649</cdr:x>
      <cdr:y>0.24085</cdr:y>
    </cdr:to>
    <cdr:sp macro="" textlink="">
      <cdr:nvSpPr>
        <cdr:cNvPr id="6" name="Rectangle 5"/>
        <cdr:cNvSpPr/>
      </cdr:nvSpPr>
      <cdr:spPr>
        <a:xfrm xmlns:a="http://schemas.openxmlformats.org/drawingml/2006/main">
          <a:off x="4492142" y="935713"/>
          <a:ext cx="2200963" cy="4682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panose="020B0604020202020204" pitchFamily="34" charset="0"/>
              <a:cs typeface="Arial" panose="020B0604020202020204" pitchFamily="34" charset="0"/>
            </a:rPr>
            <a:t>Estate taxes</a:t>
          </a:r>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520700</xdr:colOff>
      <xdr:row>93</xdr:row>
      <xdr:rowOff>31750</xdr:rowOff>
    </xdr:from>
    <xdr:to>
      <xdr:col>14</xdr:col>
      <xdr:colOff>139700</xdr:colOff>
      <xdr:row>106</xdr:row>
      <xdr:rowOff>133350</xdr:rowOff>
    </xdr:to>
    <xdr:graphicFrame macro="">
      <xdr:nvGraphicFramePr>
        <xdr:cNvPr id="3" name="Chart 2">
          <a:extLst>
            <a:ext uri="{FF2B5EF4-FFF2-40B4-BE49-F238E27FC236}">
              <a16:creationId xmlns:a16="http://schemas.microsoft.com/office/drawing/2014/main" id="{A0BE127A-09AB-E739-AFFE-BD122FB891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520700</xdr:colOff>
      <xdr:row>111</xdr:row>
      <xdr:rowOff>31750</xdr:rowOff>
    </xdr:from>
    <xdr:to>
      <xdr:col>14</xdr:col>
      <xdr:colOff>139700</xdr:colOff>
      <xdr:row>124</xdr:row>
      <xdr:rowOff>133350</xdr:rowOff>
    </xdr:to>
    <xdr:graphicFrame macro="">
      <xdr:nvGraphicFramePr>
        <xdr:cNvPr id="4" name="Chart 3">
          <a:extLst>
            <a:ext uri="{FF2B5EF4-FFF2-40B4-BE49-F238E27FC236}">
              <a16:creationId xmlns:a16="http://schemas.microsoft.com/office/drawing/2014/main" id="{C79E2644-5210-9E1D-0E70-82926FF61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absoluteAnchor>
    <xdr:pos x="0" y="0"/>
    <xdr:ext cx="8750300" cy="5829300"/>
    <xdr:graphicFrame macro="">
      <xdr:nvGraphicFramePr>
        <xdr:cNvPr id="2" name="Chart 1">
          <a:extLst>
            <a:ext uri="{FF2B5EF4-FFF2-40B4-BE49-F238E27FC236}">
              <a16:creationId xmlns:a16="http://schemas.microsoft.com/office/drawing/2014/main" id="{7EE793B3-2F0A-D4A9-F8AB-138685AD763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0.64225</cdr:x>
      <cdr:y>0.36407</cdr:y>
    </cdr:from>
    <cdr:to>
      <cdr:x>0.98925</cdr:x>
      <cdr:y>0.43045</cdr:y>
    </cdr:to>
    <cdr:sp macro="" textlink="">
      <cdr:nvSpPr>
        <cdr:cNvPr id="2" name="Rectangle 1">
          <a:extLst xmlns:a="http://schemas.openxmlformats.org/drawingml/2006/main">
            <a:ext uri="{FF2B5EF4-FFF2-40B4-BE49-F238E27FC236}">
              <a16:creationId xmlns:a16="http://schemas.microsoft.com/office/drawing/2014/main" id="{8319AC60-2B95-1170-4B62-5D8D0463BAA7}"/>
            </a:ext>
          </a:extLst>
        </cdr:cNvPr>
        <cdr:cNvSpPr/>
      </cdr:nvSpPr>
      <cdr:spPr>
        <a:xfrm xmlns:a="http://schemas.openxmlformats.org/drawingml/2006/main">
          <a:off x="5619838" y="2122294"/>
          <a:ext cx="3036354" cy="38694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FF0000"/>
              </a:solidFill>
              <a:effectLst/>
              <a:latin typeface="Arial"/>
              <a:cs typeface="Arial"/>
            </a:rPr>
            <a:t>S-corporations</a:t>
          </a:r>
          <a:r>
            <a:rPr lang="fr-FR" sz="1800" baseline="0">
              <a:solidFill>
                <a:srgbClr val="FF0000"/>
              </a:solidFill>
              <a:effectLst/>
              <a:latin typeface="Arial"/>
              <a:cs typeface="Arial"/>
            </a:rPr>
            <a:t> profits </a:t>
          </a:r>
        </a:p>
      </cdr:txBody>
    </cdr:sp>
  </cdr:relSizeAnchor>
  <cdr:relSizeAnchor xmlns:cdr="http://schemas.openxmlformats.org/drawingml/2006/chartDrawing">
    <cdr:from>
      <cdr:x>0.40254</cdr:x>
      <cdr:y>0.1769</cdr:y>
    </cdr:from>
    <cdr:to>
      <cdr:x>0.87241</cdr:x>
      <cdr:y>0.24348</cdr:y>
    </cdr:to>
    <cdr:sp macro="" textlink="">
      <cdr:nvSpPr>
        <cdr:cNvPr id="3" name="Rectangle 2">
          <a:extLst xmlns:a="http://schemas.openxmlformats.org/drawingml/2006/main">
            <a:ext uri="{FF2B5EF4-FFF2-40B4-BE49-F238E27FC236}">
              <a16:creationId xmlns:a16="http://schemas.microsoft.com/office/drawing/2014/main" id="{B0106D22-B1C8-9361-5549-8C668377D4F7}"/>
            </a:ext>
          </a:extLst>
        </cdr:cNvPr>
        <cdr:cNvSpPr/>
      </cdr:nvSpPr>
      <cdr:spPr>
        <a:xfrm xmlns:a="http://schemas.openxmlformats.org/drawingml/2006/main">
          <a:off x="3522373" y="1031184"/>
          <a:ext cx="4111503" cy="3881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1"/>
              </a:solidFill>
              <a:effectLst/>
              <a:latin typeface="Arial"/>
              <a:cs typeface="Arial"/>
            </a:rPr>
            <a:t>Corporate tax revenue</a:t>
          </a:r>
        </a:p>
      </cdr:txBody>
    </cdr:sp>
  </cdr:relSizeAnchor>
  <cdr:relSizeAnchor xmlns:cdr="http://schemas.openxmlformats.org/drawingml/2006/chartDrawing">
    <cdr:from>
      <cdr:x>0.20644</cdr:x>
      <cdr:y>0.73333</cdr:y>
    </cdr:from>
    <cdr:to>
      <cdr:x>0.63836</cdr:x>
      <cdr:y>0.79991</cdr:y>
    </cdr:to>
    <cdr:sp macro="" textlink="">
      <cdr:nvSpPr>
        <cdr:cNvPr id="4" name="Rectangle 3">
          <a:extLst xmlns:a="http://schemas.openxmlformats.org/drawingml/2006/main">
            <a:ext uri="{FF2B5EF4-FFF2-40B4-BE49-F238E27FC236}">
              <a16:creationId xmlns:a16="http://schemas.microsoft.com/office/drawing/2014/main" id="{8DD6A0F6-ADD0-56D3-75BA-E41C0D7B3733}"/>
            </a:ext>
          </a:extLst>
        </cdr:cNvPr>
        <cdr:cNvSpPr/>
      </cdr:nvSpPr>
      <cdr:spPr>
        <a:xfrm xmlns:a="http://schemas.openxmlformats.org/drawingml/2006/main">
          <a:off x="1790681" y="4610094"/>
          <a:ext cx="3746517" cy="4185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FF0000"/>
              </a:solidFill>
              <a:effectLst/>
              <a:latin typeface="Arial"/>
              <a:cs typeface="Arial"/>
            </a:rPr>
            <a:t>Income tax on</a:t>
          </a:r>
        </a:p>
        <a:p xmlns:a="http://schemas.openxmlformats.org/drawingml/2006/main">
          <a:pPr algn="ctr"/>
          <a:r>
            <a:rPr lang="fr-FR" sz="1800" baseline="0">
              <a:solidFill>
                <a:srgbClr val="FF0000"/>
              </a:solidFill>
              <a:effectLst/>
              <a:latin typeface="Arial"/>
              <a:cs typeface="Arial"/>
            </a:rPr>
            <a:t> S-corporation profits</a:t>
          </a:r>
        </a:p>
      </cdr:txBody>
    </cdr:sp>
  </cdr:relSizeAnchor>
  <cdr:relSizeAnchor xmlns:cdr="http://schemas.openxmlformats.org/drawingml/2006/chartDrawing">
    <cdr:from>
      <cdr:x>0.55783</cdr:x>
      <cdr:y>0.79798</cdr:y>
    </cdr:from>
    <cdr:to>
      <cdr:x>0.7344</cdr:x>
      <cdr:y>0.85621</cdr:y>
    </cdr:to>
    <cdr:cxnSp macro="">
      <cdr:nvCxnSpPr>
        <cdr:cNvPr id="5" name="Connecteur droit avec flèche 21">
          <a:extLst xmlns:a="http://schemas.openxmlformats.org/drawingml/2006/main">
            <a:ext uri="{FF2B5EF4-FFF2-40B4-BE49-F238E27FC236}">
              <a16:creationId xmlns:a16="http://schemas.microsoft.com/office/drawing/2014/main" id="{EAE8AA03-A42D-C213-AE33-AF2ACD0DC87C}"/>
            </a:ext>
          </a:extLst>
        </cdr:cNvPr>
        <cdr:cNvCxnSpPr/>
      </cdr:nvCxnSpPr>
      <cdr:spPr>
        <a:xfrm xmlns:a="http://schemas.openxmlformats.org/drawingml/2006/main">
          <a:off x="4881207" y="4651664"/>
          <a:ext cx="1544993" cy="339436"/>
        </a:xfrm>
        <a:prstGeom xmlns:a="http://schemas.openxmlformats.org/drawingml/2006/main" prst="straightConnector1">
          <a:avLst/>
        </a:prstGeom>
        <a:ln xmlns:a="http://schemas.openxmlformats.org/drawingml/2006/main" w="12700">
          <a:solidFill>
            <a:srgbClr val="FF0000"/>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absoluteAnchor>
    <xdr:pos x="0" y="0"/>
    <xdr:ext cx="8750300" cy="5829300"/>
    <xdr:graphicFrame macro="">
      <xdr:nvGraphicFramePr>
        <xdr:cNvPr id="2" name="Chart 1">
          <a:extLst>
            <a:ext uri="{FF2B5EF4-FFF2-40B4-BE49-F238E27FC236}">
              <a16:creationId xmlns:a16="http://schemas.microsoft.com/office/drawing/2014/main" id="{FE727B3D-F91E-3910-1C8A-0F07321B72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0.14508</cdr:x>
      <cdr:y>0.61572</cdr:y>
    </cdr:from>
    <cdr:to>
      <cdr:x>0.45255</cdr:x>
      <cdr:y>0.68816</cdr:y>
    </cdr:to>
    <cdr:sp macro="" textlink="">
      <cdr:nvSpPr>
        <cdr:cNvPr id="2" name="Rectangle 1">
          <a:extLst xmlns:a="http://schemas.openxmlformats.org/drawingml/2006/main">
            <a:ext uri="{FF2B5EF4-FFF2-40B4-BE49-F238E27FC236}">
              <a16:creationId xmlns:a16="http://schemas.microsoft.com/office/drawing/2014/main" id="{8319AC60-2B95-1170-4B62-5D8D0463BAA7}"/>
            </a:ext>
          </a:extLst>
        </cdr:cNvPr>
        <cdr:cNvSpPr/>
      </cdr:nvSpPr>
      <cdr:spPr>
        <a:xfrm xmlns:a="http://schemas.openxmlformats.org/drawingml/2006/main">
          <a:off x="1269475" y="3589243"/>
          <a:ext cx="2690455" cy="4222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3"/>
              </a:solidFill>
              <a:effectLst/>
              <a:latin typeface="Arial"/>
              <a:cs typeface="Arial"/>
            </a:rPr>
            <a:t>Conventional approach</a:t>
          </a:r>
        </a:p>
      </cdr:txBody>
    </cdr:sp>
  </cdr:relSizeAnchor>
  <cdr:relSizeAnchor xmlns:cdr="http://schemas.openxmlformats.org/drawingml/2006/chartDrawing">
    <cdr:from>
      <cdr:x>0.37046</cdr:x>
      <cdr:y>0.29357</cdr:y>
    </cdr:from>
    <cdr:to>
      <cdr:x>0.84033</cdr:x>
      <cdr:y>0.36015</cdr:y>
    </cdr:to>
    <cdr:sp macro="" textlink="">
      <cdr:nvSpPr>
        <cdr:cNvPr id="3" name="Rectangle 2">
          <a:extLst xmlns:a="http://schemas.openxmlformats.org/drawingml/2006/main">
            <a:ext uri="{FF2B5EF4-FFF2-40B4-BE49-F238E27FC236}">
              <a16:creationId xmlns:a16="http://schemas.microsoft.com/office/drawing/2014/main" id="{B0106D22-B1C8-9361-5549-8C668377D4F7}"/>
            </a:ext>
          </a:extLst>
        </cdr:cNvPr>
        <cdr:cNvSpPr/>
      </cdr:nvSpPr>
      <cdr:spPr>
        <a:xfrm xmlns:a="http://schemas.openxmlformats.org/drawingml/2006/main">
          <a:off x="3241630" y="1711298"/>
          <a:ext cx="4111504" cy="3881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accent6"/>
              </a:solidFill>
              <a:effectLst/>
              <a:latin typeface="Arial"/>
              <a:cs typeface="Arial"/>
            </a:rPr>
            <a:t>Distributional</a:t>
          </a:r>
          <a:r>
            <a:rPr lang="fr-FR" sz="1800" baseline="0">
              <a:solidFill>
                <a:schemeClr val="accent6"/>
              </a:solidFill>
              <a:effectLst/>
              <a:latin typeface="Arial"/>
              <a:cs typeface="Arial"/>
            </a:rPr>
            <a:t> current-tax analysis</a:t>
          </a:r>
          <a:endParaRPr lang="fr-FR" sz="1800">
            <a:solidFill>
              <a:schemeClr val="accent6"/>
            </a:solidFill>
            <a:effectLst/>
            <a:latin typeface="Arial"/>
            <a:cs typeface="Arial"/>
          </a:endParaRP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013A-2AC0-F046-85B2-8FB57AAABC44}">
  <sheetPr>
    <pageSetUpPr fitToPage="1"/>
  </sheetPr>
  <dimension ref="A1:S17"/>
  <sheetViews>
    <sheetView tabSelected="1" workbookViewId="0">
      <selection activeCell="B10" sqref="B10"/>
    </sheetView>
  </sheetViews>
  <sheetFormatPr baseColWidth="10" defaultRowHeight="16"/>
  <cols>
    <col min="1" max="1" width="10.33203125" style="332" customWidth="1"/>
    <col min="2" max="2" width="12.6640625" style="332" bestFit="1" customWidth="1"/>
    <col min="3" max="3" width="11" style="332" bestFit="1" customWidth="1"/>
    <col min="4" max="4" width="1.83203125" style="332" customWidth="1"/>
    <col min="5" max="5" width="11.5" style="332" bestFit="1" customWidth="1"/>
    <col min="6" max="6" width="11" style="332" bestFit="1" customWidth="1"/>
    <col min="7" max="7" width="1.83203125" style="332" customWidth="1"/>
    <col min="8" max="9" width="9.1640625" style="332" customWidth="1"/>
    <col min="10" max="10" width="1.83203125" style="332" customWidth="1"/>
    <col min="11" max="12" width="9.1640625" style="332" customWidth="1"/>
    <col min="13" max="13" width="9.5" style="332" customWidth="1"/>
    <col min="14" max="14" width="9.83203125" style="332" customWidth="1"/>
    <col min="15" max="15" width="9.1640625" style="332" customWidth="1"/>
    <col min="16" max="16" width="13.6640625" style="332" customWidth="1"/>
    <col min="17" max="17" width="10.83203125" style="332"/>
    <col min="18" max="18" width="11" style="332" bestFit="1" customWidth="1"/>
    <col min="19" max="16384" width="10.83203125" style="332"/>
  </cols>
  <sheetData>
    <row r="1" spans="1:19">
      <c r="A1" s="470" t="s">
        <v>466</v>
      </c>
      <c r="B1" s="470"/>
      <c r="C1" s="470"/>
      <c r="D1" s="470"/>
      <c r="E1" s="470"/>
      <c r="F1" s="470"/>
      <c r="G1" s="470"/>
      <c r="H1" s="470"/>
      <c r="I1" s="470"/>
      <c r="J1" s="470"/>
      <c r="K1" s="470"/>
      <c r="L1" s="470"/>
      <c r="M1" s="470"/>
      <c r="N1" s="470"/>
      <c r="O1" s="470"/>
      <c r="P1" s="470"/>
    </row>
    <row r="2" spans="1:19" ht="17" thickBot="1"/>
    <row r="3" spans="1:19" s="335" customFormat="1" ht="20" customHeight="1" thickTop="1">
      <c r="A3" s="333"/>
      <c r="B3" s="469" t="s">
        <v>452</v>
      </c>
      <c r="C3" s="469"/>
      <c r="D3" s="334"/>
      <c r="E3" s="469" t="s">
        <v>359</v>
      </c>
      <c r="F3" s="469"/>
      <c r="G3" s="334"/>
      <c r="H3" s="471" t="s">
        <v>361</v>
      </c>
      <c r="I3" s="472"/>
      <c r="J3" s="334"/>
      <c r="K3" s="471" t="s">
        <v>363</v>
      </c>
      <c r="L3" s="472"/>
      <c r="M3" s="472"/>
      <c r="N3" s="472"/>
      <c r="O3" s="472"/>
      <c r="P3" s="472"/>
    </row>
    <row r="4" spans="1:19" s="338" customFormat="1" ht="57" customHeight="1">
      <c r="A4" s="336" t="s">
        <v>354</v>
      </c>
      <c r="B4" s="337" t="s">
        <v>356</v>
      </c>
      <c r="C4" s="337" t="s">
        <v>355</v>
      </c>
      <c r="E4" s="337" t="s">
        <v>356</v>
      </c>
      <c r="F4" s="337" t="s">
        <v>355</v>
      </c>
      <c r="H4" s="337" t="s">
        <v>360</v>
      </c>
      <c r="I4" s="337" t="s">
        <v>440</v>
      </c>
      <c r="K4" s="343" t="s">
        <v>399</v>
      </c>
      <c r="L4" s="337" t="s">
        <v>365</v>
      </c>
      <c r="M4" s="343" t="s">
        <v>439</v>
      </c>
      <c r="N4" s="343" t="s">
        <v>367</v>
      </c>
      <c r="O4" s="343" t="s">
        <v>107</v>
      </c>
      <c r="P4" s="343" t="s">
        <v>448</v>
      </c>
      <c r="R4" s="338" t="s">
        <v>418</v>
      </c>
    </row>
    <row r="5" spans="1:19" ht="20" customHeight="1">
      <c r="A5" s="335" t="s">
        <v>350</v>
      </c>
      <c r="B5" s="352">
        <f>'tab1'!B2/(R5*R$10/1000)</f>
        <v>20889.166059811854</v>
      </c>
      <c r="C5" s="353">
        <f>B5/B$10*$R5</f>
        <v>0.12335321425260991</v>
      </c>
      <c r="D5" s="354"/>
      <c r="E5" s="352">
        <f t="shared" ref="E5:E10" si="0">B5*(1-I5)</f>
        <v>15526.345770222222</v>
      </c>
      <c r="F5" s="353">
        <f>E5/E$10*$R5</f>
        <v>0.13026942837577765</v>
      </c>
      <c r="G5" s="354"/>
      <c r="H5" s="353">
        <f>SUM('tab1'!C2:G2)/SUM('tab1'!C$2:G$6)</f>
        <v>0.10691874165564327</v>
      </c>
      <c r="I5" s="353">
        <f t="shared" ref="I5:I10" si="1">K5+L5+M5+N5+O5</f>
        <v>0.2567273520749605</v>
      </c>
      <c r="J5" s="353"/>
      <c r="K5" s="353">
        <f>'tab1'!C2/'tab1'!$B2</f>
        <v>2.19300430523688E-2</v>
      </c>
      <c r="L5" s="353">
        <f>'tab1'!D2/'tab1'!$B2</f>
        <v>0.10659173591201518</v>
      </c>
      <c r="M5" s="353">
        <f>'tab1'!E2/'tab1'!$B2</f>
        <v>0.10456063854997333</v>
      </c>
      <c r="N5" s="353">
        <f>'tab1'!F2/'tab1'!$B2</f>
        <v>1.7412719021333112E-2</v>
      </c>
      <c r="O5" s="353">
        <f>'tab1'!G2/'tab1'!$B2</f>
        <v>6.232215539270048E-3</v>
      </c>
      <c r="P5" s="353">
        <f>'tab1'!H2/'tab1'!$B2</f>
        <v>1.0657482880196127E-2</v>
      </c>
      <c r="R5" s="340">
        <v>0.5</v>
      </c>
      <c r="S5" s="341"/>
    </row>
    <row r="6" spans="1:19" ht="20" customHeight="1">
      <c r="A6" s="335" t="s">
        <v>351</v>
      </c>
      <c r="B6" s="344">
        <f>'tab1'!B3/(R6*R$10/1000)</f>
        <v>80617.674205656236</v>
      </c>
      <c r="C6" s="345">
        <f t="shared" ref="C6:C9" si="2">B6/B$10*$R6</f>
        <v>0.38084619406494336</v>
      </c>
      <c r="D6" s="346"/>
      <c r="E6" s="344">
        <f t="shared" si="0"/>
        <v>57497.580568446145</v>
      </c>
      <c r="F6" s="345">
        <f t="shared" ref="F6:F9" si="3">E6/E$10*$R6</f>
        <v>0.38593379611612222</v>
      </c>
      <c r="G6" s="346"/>
      <c r="H6" s="345">
        <f>SUM('tab1'!C3:G3)/SUM('tab1'!C$2:G$6)</f>
        <v>0.36875691299218305</v>
      </c>
      <c r="I6" s="345">
        <f t="shared" si="1"/>
        <v>0.2867869095085846</v>
      </c>
      <c r="J6" s="345"/>
      <c r="K6" s="345">
        <f>'tab1'!C3/'tab1'!$B3</f>
        <v>8.6240260926155624E-2</v>
      </c>
      <c r="L6" s="345">
        <f>'tab1'!D3/'tab1'!$B3</f>
        <v>0.10347354238825367</v>
      </c>
      <c r="M6" s="345">
        <f>'tab1'!E3/'tab1'!$B3</f>
        <v>5.5915305844105471E-2</v>
      </c>
      <c r="N6" s="345">
        <f>'tab1'!F3/'tab1'!$B3</f>
        <v>2.7127916268105585E-2</v>
      </c>
      <c r="O6" s="345">
        <f>'tab1'!G3/'tab1'!$B3</f>
        <v>1.4029884081964285E-2</v>
      </c>
      <c r="P6" s="345">
        <f>'tab1'!H3/'tab1'!$B3</f>
        <v>1.0839168210991E-2</v>
      </c>
      <c r="R6" s="340">
        <v>0.4</v>
      </c>
      <c r="S6" s="341"/>
    </row>
    <row r="7" spans="1:19" ht="20" customHeight="1">
      <c r="A7" s="335" t="s">
        <v>352</v>
      </c>
      <c r="B7" s="344">
        <f>'tab1'!B4/(R7*R$10/1000)</f>
        <v>243587.45477437411</v>
      </c>
      <c r="C7" s="345">
        <f t="shared" si="2"/>
        <v>0.25891474911729179</v>
      </c>
      <c r="D7" s="346"/>
      <c r="E7" s="344">
        <f t="shared" si="0"/>
        <v>170579.22726349396</v>
      </c>
      <c r="F7" s="345">
        <f t="shared" si="3"/>
        <v>0.25761544772387562</v>
      </c>
      <c r="G7" s="346"/>
      <c r="H7" s="345">
        <f>SUM('tab1'!C4:G4)/SUM('tab1'!C$2:G$6)</f>
        <v>0.26200218001012249</v>
      </c>
      <c r="I7" s="345">
        <f t="shared" si="1"/>
        <v>0.2997208028570475</v>
      </c>
      <c r="J7" s="345"/>
      <c r="K7" s="345">
        <f>'tab1'!C4/'tab1'!$B4</f>
        <v>0.14677209861211382</v>
      </c>
      <c r="L7" s="345">
        <f>'tab1'!D4/'tab1'!$B4</f>
        <v>6.2793454614873456E-2</v>
      </c>
      <c r="M7" s="345">
        <f>'tab1'!E4/'tab1'!$B4</f>
        <v>3.4809426078810497E-2</v>
      </c>
      <c r="N7" s="345">
        <f>'tab1'!F4/'tab1'!$B4</f>
        <v>3.4515196665999198E-2</v>
      </c>
      <c r="O7" s="345">
        <f>'tab1'!G4/'tab1'!$B4</f>
        <v>2.0830626885250503E-2</v>
      </c>
      <c r="P7" s="345">
        <f>'tab1'!H4/'tab1'!$B4</f>
        <v>1.8144493072824303E-2</v>
      </c>
      <c r="R7" s="340">
        <v>0.09</v>
      </c>
    </row>
    <row r="8" spans="1:19" ht="20" customHeight="1">
      <c r="A8" s="335" t="s">
        <v>353</v>
      </c>
      <c r="B8" s="344">
        <f>'tab1'!B5/(R8*R$10/1000)</f>
        <v>1085454.860687528</v>
      </c>
      <c r="C8" s="345">
        <f t="shared" si="2"/>
        <v>0.11537551192583921</v>
      </c>
      <c r="D8" s="346"/>
      <c r="E8" s="344">
        <f t="shared" si="0"/>
        <v>741549.90462355199</v>
      </c>
      <c r="F8" s="345">
        <f t="shared" si="3"/>
        <v>0.11199177869067377</v>
      </c>
      <c r="G8" s="346"/>
      <c r="H8" s="345">
        <f>SUM('tab1'!C5:G5)/SUM('tab1'!C$2:G$6)</f>
        <v>0.12341601936798051</v>
      </c>
      <c r="I8" s="345">
        <f t="shared" si="1"/>
        <v>0.31683026952050902</v>
      </c>
      <c r="J8" s="345"/>
      <c r="K8" s="345">
        <f>'tab1'!C5/'tab1'!$B5</f>
        <v>0.20811636425330785</v>
      </c>
      <c r="L8" s="345">
        <f>'tab1'!D5/'tab1'!$B5</f>
        <v>2.3551523489225488E-2</v>
      </c>
      <c r="M8" s="345">
        <f>'tab1'!E5/'tab1'!$B5</f>
        <v>2.2438081527381745E-2</v>
      </c>
      <c r="N8" s="345">
        <f>'tab1'!F5/'tab1'!$B5</f>
        <v>3.797417118632971E-2</v>
      </c>
      <c r="O8" s="345">
        <f>'tab1'!G5/'tab1'!$B5</f>
        <v>2.4750129064264222E-2</v>
      </c>
      <c r="P8" s="345">
        <f>'tab1'!H5/'tab1'!$B5</f>
        <v>2.7748382002370443E-2</v>
      </c>
      <c r="R8" s="340">
        <v>8.9999999999999993E-3</v>
      </c>
    </row>
    <row r="9" spans="1:19" ht="20" customHeight="1">
      <c r="A9" s="335" t="s">
        <v>400</v>
      </c>
      <c r="B9" s="344">
        <f>'tab1'!B6/(R9*R$10/1000)</f>
        <v>10288542.094692929</v>
      </c>
      <c r="C9" s="345">
        <f t="shared" si="2"/>
        <v>0.12151033063931549</v>
      </c>
      <c r="D9" s="346"/>
      <c r="E9" s="344">
        <f t="shared" si="0"/>
        <v>6804921.3260457292</v>
      </c>
      <c r="F9" s="345">
        <f t="shared" si="3"/>
        <v>0.11418954909355059</v>
      </c>
      <c r="G9" s="346"/>
      <c r="H9" s="345">
        <f>SUM('tab1'!C6:G6)/SUM('tab1'!C$2:G$6)</f>
        <v>0.13890614597407092</v>
      </c>
      <c r="I9" s="345">
        <f t="shared" si="1"/>
        <v>0.33859226473341963</v>
      </c>
      <c r="J9" s="345"/>
      <c r="K9" s="345">
        <f>'tab1'!C6/'tab1'!$B6</f>
        <v>0.2284239535903724</v>
      </c>
      <c r="L9" s="345">
        <f>'tab1'!D6/'tab1'!$B6</f>
        <v>8.3335871697106326E-3</v>
      </c>
      <c r="M9" s="345">
        <f>'tab1'!E6/'tab1'!$B6</f>
        <v>1.8342063028905908E-2</v>
      </c>
      <c r="N9" s="345">
        <f>'tab1'!F6/'tab1'!$B6</f>
        <v>5.1249227387141223E-2</v>
      </c>
      <c r="O9" s="345">
        <f>'tab1'!G6/'tab1'!$B6</f>
        <v>3.2243433557289487E-2</v>
      </c>
      <c r="P9" s="345">
        <f>'tab1'!H6/'tab1'!$B6</f>
        <v>4.0628364839514715E-2</v>
      </c>
      <c r="R9" s="340">
        <v>1E-3</v>
      </c>
    </row>
    <row r="10" spans="1:19" ht="20" customHeight="1" thickBot="1">
      <c r="A10" s="347" t="s">
        <v>16</v>
      </c>
      <c r="B10" s="348">
        <f>SUM('tab1'!B2:B6)/R10*1000</f>
        <v>84672.159482742791</v>
      </c>
      <c r="C10" s="349">
        <f>SUM(C5:C9)</f>
        <v>0.99999999999999967</v>
      </c>
      <c r="D10" s="349"/>
      <c r="E10" s="348">
        <f t="shared" si="0"/>
        <v>59593.20603386173</v>
      </c>
      <c r="F10" s="349">
        <f>SUM(F5:F9)</f>
        <v>1</v>
      </c>
      <c r="G10" s="349"/>
      <c r="H10" s="349">
        <f>SUM(H5:H9)</f>
        <v>1.0000000000000004</v>
      </c>
      <c r="I10" s="350">
        <f t="shared" si="1"/>
        <v>0.29618889611516819</v>
      </c>
      <c r="J10" s="349"/>
      <c r="K10" s="351">
        <f>SUM('tab1'!C2:C6)/SUM('tab1'!$B2:$B6)</f>
        <v>0.12531827973025134</v>
      </c>
      <c r="L10" s="351">
        <f>SUM('tab1'!D2:D6)/SUM('tab1'!$B2:$B6)</f>
        <v>7.2543975601920371E-2</v>
      </c>
      <c r="M10" s="351">
        <f>SUM('tab1'!E2:E6)/SUM('tab1'!$B2:$B6)</f>
        <v>4.8023251376366469E-2</v>
      </c>
      <c r="N10" s="351">
        <f>SUM('tab1'!F2:F6)/SUM('tab1'!$B2:$B6)</f>
        <v>3.2024572014693886E-2</v>
      </c>
      <c r="O10" s="351">
        <f>SUM('tab1'!G2:G6)/SUM('tab1'!$B2:$B6)</f>
        <v>1.8278817391936125E-2</v>
      </c>
      <c r="P10" s="351">
        <f>SUM('tab1'!H2:H6)/SUM('tab1'!$B2:$B6)</f>
        <v>1.8278817424532148E-2</v>
      </c>
      <c r="R10" s="340">
        <v>250.84399999999999</v>
      </c>
    </row>
    <row r="11" spans="1:19" ht="17" thickTop="1"/>
    <row r="12" spans="1:19">
      <c r="A12" s="332" t="s">
        <v>419</v>
      </c>
    </row>
    <row r="13" spans="1:19">
      <c r="A13" s="332" t="s">
        <v>362</v>
      </c>
    </row>
    <row r="14" spans="1:19">
      <c r="A14" s="332" t="s">
        <v>442</v>
      </c>
    </row>
    <row r="15" spans="1:19">
      <c r="A15" s="332" t="s">
        <v>420</v>
      </c>
    </row>
    <row r="16" spans="1:19">
      <c r="A16" s="332" t="s">
        <v>443</v>
      </c>
    </row>
    <row r="17" spans="1:1">
      <c r="A17" s="332" t="s">
        <v>368</v>
      </c>
    </row>
  </sheetData>
  <mergeCells count="5">
    <mergeCell ref="B3:C3"/>
    <mergeCell ref="A1:P1"/>
    <mergeCell ref="E3:F3"/>
    <mergeCell ref="H3:I3"/>
    <mergeCell ref="K3:P3"/>
  </mergeCells>
  <pageMargins left="0.7" right="0.7" top="0.75" bottom="0.75" header="0.3" footer="0.3"/>
  <pageSetup scale="58"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C1F1-634B-9545-B6B4-F5C10D244979}">
  <dimension ref="A1:F59"/>
  <sheetViews>
    <sheetView workbookViewId="0">
      <pane xSplit="1" ySplit="1" topLeftCell="B38" activePane="bottomRight" state="frozen"/>
      <selection pane="topRight" activeCell="B1" sqref="B1"/>
      <selection pane="bottomLeft" activeCell="A2" sqref="A2"/>
      <selection pane="bottomRight" activeCell="B2" sqref="B2:F59"/>
    </sheetView>
  </sheetViews>
  <sheetFormatPr baseColWidth="10" defaultColWidth="8.83203125" defaultRowHeight="15"/>
  <cols>
    <col min="1" max="16384" width="8.83203125" style="73"/>
  </cols>
  <sheetData>
    <row r="1" spans="1:6" ht="16">
      <c r="A1" t="s">
        <v>30</v>
      </c>
      <c r="B1" t="s">
        <v>134</v>
      </c>
      <c r="C1" t="s">
        <v>119</v>
      </c>
      <c r="D1" t="s">
        <v>135</v>
      </c>
      <c r="E1" t="s">
        <v>136</v>
      </c>
      <c r="F1" t="s">
        <v>137</v>
      </c>
    </row>
    <row r="2" spans="1:6" ht="16">
      <c r="A2" s="74">
        <v>1962</v>
      </c>
      <c r="B2" s="294"/>
      <c r="C2" s="294">
        <v>0.27186319231987</v>
      </c>
      <c r="D2" s="294">
        <v>0.10507506877183914</v>
      </c>
      <c r="E2" s="294"/>
      <c r="F2" s="294"/>
    </row>
    <row r="3" spans="1:6" ht="16">
      <c r="A3" s="74">
        <v>1964</v>
      </c>
      <c r="B3" s="294"/>
      <c r="C3" s="294">
        <v>0.25085568428039551</v>
      </c>
      <c r="D3" s="294">
        <v>9.4454579055309296E-2</v>
      </c>
      <c r="E3" s="294"/>
      <c r="F3" s="294"/>
    </row>
    <row r="4" spans="1:6" ht="16">
      <c r="A4" s="74">
        <v>1966</v>
      </c>
      <c r="B4" s="294">
        <v>0.63728189468383789</v>
      </c>
      <c r="C4" s="294">
        <v>0.25829479098320007</v>
      </c>
      <c r="D4" s="294">
        <v>9.4569839537143707E-2</v>
      </c>
      <c r="E4" s="294">
        <v>0.19890879094600677</v>
      </c>
      <c r="F4" s="294">
        <v>0.37531515955924988</v>
      </c>
    </row>
    <row r="5" spans="1:6" ht="16">
      <c r="A5" s="74">
        <v>1967</v>
      </c>
      <c r="B5" s="294">
        <v>0.61370366811752319</v>
      </c>
      <c r="C5" s="294">
        <v>0.26251125335693359</v>
      </c>
      <c r="D5" s="294">
        <v>9.7357720136642456E-2</v>
      </c>
      <c r="E5" s="294">
        <v>0.19871304929256439</v>
      </c>
      <c r="F5" s="294">
        <v>0.39819386601448059</v>
      </c>
    </row>
    <row r="6" spans="1:6" ht="16">
      <c r="A6" s="74">
        <v>1968</v>
      </c>
      <c r="B6" s="294"/>
      <c r="C6" s="294">
        <v>0.28560453653335571</v>
      </c>
      <c r="D6" s="294">
        <v>0.10887239873409271</v>
      </c>
      <c r="E6" s="294"/>
      <c r="F6" s="294"/>
    </row>
    <row r="7" spans="1:6" ht="16">
      <c r="A7" s="74">
        <v>1969</v>
      </c>
      <c r="B7" s="294">
        <v>0.60233491659164429</v>
      </c>
      <c r="C7" s="294">
        <v>0.29179707169532776</v>
      </c>
      <c r="D7" s="294">
        <v>0.1178293451666832</v>
      </c>
      <c r="E7" s="294">
        <v>0.22261618077754974</v>
      </c>
      <c r="F7" s="294">
        <v>0.56415307521820068</v>
      </c>
    </row>
    <row r="8" spans="1:6" ht="16">
      <c r="A8" s="74">
        <v>1970</v>
      </c>
      <c r="B8" s="294">
        <v>0.56977665424346924</v>
      </c>
      <c r="C8" s="294">
        <v>0.26916706562042236</v>
      </c>
      <c r="D8" s="294">
        <v>0.11005339026451111</v>
      </c>
      <c r="E8" s="294">
        <v>0.200712651014328</v>
      </c>
      <c r="F8" s="294">
        <v>0.51834654808044434</v>
      </c>
    </row>
    <row r="9" spans="1:6" ht="16">
      <c r="A9" s="74">
        <v>1971</v>
      </c>
      <c r="B9" s="294">
        <v>0.57866591215133667</v>
      </c>
      <c r="C9" s="294">
        <v>0.25384515523910522</v>
      </c>
      <c r="D9" s="294">
        <v>9.9804118275642395E-2</v>
      </c>
      <c r="E9" s="294">
        <v>0.18894240260124207</v>
      </c>
      <c r="F9" s="294">
        <v>0.54219436645507812</v>
      </c>
    </row>
    <row r="10" spans="1:6" ht="16">
      <c r="A10" s="74">
        <v>1972</v>
      </c>
      <c r="B10" s="294">
        <v>0.55801773071289062</v>
      </c>
      <c r="C10" s="294">
        <v>0.24787937104701996</v>
      </c>
      <c r="D10" s="294">
        <v>9.6904635429382324E-2</v>
      </c>
      <c r="E10" s="294">
        <v>0.18115121126174927</v>
      </c>
      <c r="F10" s="294">
        <v>0.59785264730453491</v>
      </c>
    </row>
    <row r="11" spans="1:6" ht="16">
      <c r="A11" s="74">
        <v>1973</v>
      </c>
      <c r="B11" s="294">
        <v>0.5332486629486084</v>
      </c>
      <c r="C11" s="294">
        <v>0.26201519370079041</v>
      </c>
      <c r="D11" s="294">
        <v>0.10333473980426788</v>
      </c>
      <c r="E11" s="294">
        <v>0.18795087933540344</v>
      </c>
      <c r="F11" s="294">
        <v>0.66902172565460205</v>
      </c>
    </row>
    <row r="12" spans="1:6" ht="16">
      <c r="A12" s="74">
        <v>1974</v>
      </c>
      <c r="B12" s="294">
        <v>0.57989960908889771</v>
      </c>
      <c r="C12" s="294">
        <v>0.28416246175765991</v>
      </c>
      <c r="D12" s="294">
        <v>0.11141088604927063</v>
      </c>
      <c r="E12" s="294">
        <v>0.21158945560455322</v>
      </c>
      <c r="F12" s="294">
        <v>0.88433963060379028</v>
      </c>
    </row>
    <row r="13" spans="1:6" ht="16">
      <c r="A13" s="74">
        <v>1975</v>
      </c>
      <c r="B13" s="294">
        <v>0.57049793004989624</v>
      </c>
      <c r="C13" s="294">
        <v>0.28151866793632507</v>
      </c>
      <c r="D13" s="294">
        <v>0.10431548953056335</v>
      </c>
      <c r="E13" s="294">
        <v>0.20540954172611237</v>
      </c>
      <c r="F13" s="294">
        <v>0.78547406196594238</v>
      </c>
    </row>
    <row r="14" spans="1:6" ht="16">
      <c r="A14" s="74">
        <v>1976</v>
      </c>
      <c r="B14" s="294">
        <v>0.57585740089416504</v>
      </c>
      <c r="C14" s="294">
        <v>0.28708317875862122</v>
      </c>
      <c r="D14" s="294">
        <v>0.10492585599422455</v>
      </c>
      <c r="E14" s="294">
        <v>0.20982249081134796</v>
      </c>
      <c r="F14" s="294">
        <v>0.84983032941818237</v>
      </c>
    </row>
    <row r="15" spans="1:6" ht="16">
      <c r="A15" s="74">
        <v>1977</v>
      </c>
      <c r="B15" s="294">
        <v>0.55995041131973267</v>
      </c>
      <c r="C15" s="294">
        <v>0.29135078191757202</v>
      </c>
      <c r="D15" s="294">
        <v>0.1071600541472435</v>
      </c>
      <c r="E15" s="294">
        <v>0.21029773354530334</v>
      </c>
      <c r="F15" s="294">
        <v>0.88262462615966797</v>
      </c>
    </row>
    <row r="16" spans="1:6" ht="16">
      <c r="A16" s="74">
        <v>1978</v>
      </c>
      <c r="B16" s="294">
        <v>0.53520733118057251</v>
      </c>
      <c r="C16" s="294">
        <v>0.29622003436088562</v>
      </c>
      <c r="D16" s="294">
        <v>0.11394918709993362</v>
      </c>
      <c r="E16" s="294">
        <v>0.21150188148021698</v>
      </c>
      <c r="F16" s="294">
        <v>1.0628056526184082</v>
      </c>
    </row>
    <row r="17" spans="1:6" ht="16">
      <c r="A17" s="74">
        <v>1979</v>
      </c>
      <c r="B17" s="294">
        <v>0.53308981657028198</v>
      </c>
      <c r="C17" s="294">
        <v>0.29490417242050171</v>
      </c>
      <c r="D17" s="294">
        <v>0.11549624055624008</v>
      </c>
      <c r="E17" s="294">
        <v>0.21113678812980652</v>
      </c>
      <c r="F17" s="294">
        <v>1.1104121208190918</v>
      </c>
    </row>
    <row r="18" spans="1:6" ht="16">
      <c r="A18" s="74">
        <v>1980</v>
      </c>
      <c r="B18" s="294">
        <v>0.50262373685836792</v>
      </c>
      <c r="C18" s="294">
        <v>0.30107730627059937</v>
      </c>
      <c r="D18" s="294">
        <v>0.12460262328386307</v>
      </c>
      <c r="E18" s="294">
        <v>0.21330298483371735</v>
      </c>
      <c r="F18" s="294">
        <v>0.96807396411895752</v>
      </c>
    </row>
    <row r="19" spans="1:6" ht="16">
      <c r="A19" s="74">
        <v>1981</v>
      </c>
      <c r="B19" s="294">
        <v>0.46345928311347961</v>
      </c>
      <c r="C19" s="294">
        <v>0.30332460999488831</v>
      </c>
      <c r="D19" s="294">
        <v>0.13381765782833099</v>
      </c>
      <c r="E19" s="294">
        <v>0.21237722039222717</v>
      </c>
      <c r="F19" s="294">
        <v>0.90359324216842651</v>
      </c>
    </row>
    <row r="20" spans="1:6" ht="16">
      <c r="A20" s="74">
        <v>1982</v>
      </c>
      <c r="B20" s="294">
        <v>0.55130022764205933</v>
      </c>
      <c r="C20" s="294">
        <v>0.27702400088310242</v>
      </c>
      <c r="D20" s="294">
        <v>0.1224367544054985</v>
      </c>
      <c r="E20" s="294">
        <v>0.20766074955463409</v>
      </c>
      <c r="F20" s="294">
        <v>1.1587779521942139</v>
      </c>
    </row>
    <row r="21" spans="1:6" ht="16">
      <c r="A21" s="74">
        <v>1983</v>
      </c>
      <c r="B21" s="294">
        <v>0.64262795448303223</v>
      </c>
      <c r="C21" s="294">
        <v>0.2584550678730011</v>
      </c>
      <c r="D21" s="294">
        <v>0.1104222759604454</v>
      </c>
      <c r="E21" s="294">
        <v>0.20555229485034943</v>
      </c>
      <c r="F21" s="294">
        <v>1.8803917169570923</v>
      </c>
    </row>
    <row r="22" spans="1:6" ht="16">
      <c r="A22" s="74">
        <v>1984</v>
      </c>
      <c r="B22" s="294">
        <v>0.6679568886756897</v>
      </c>
      <c r="C22" s="294">
        <v>0.2566642165184021</v>
      </c>
      <c r="D22" s="294">
        <v>0.10983262956142426</v>
      </c>
      <c r="E22" s="294">
        <v>0.20790980756282806</v>
      </c>
      <c r="F22" s="294">
        <v>3.1745486259460449</v>
      </c>
    </row>
    <row r="23" spans="1:6" ht="16">
      <c r="A23" s="74">
        <v>1985</v>
      </c>
      <c r="B23" s="294">
        <v>0.67643314599990845</v>
      </c>
      <c r="C23" s="294">
        <v>0.25305843353271484</v>
      </c>
      <c r="D23" s="294">
        <v>0.10911767929792404</v>
      </c>
      <c r="E23" s="294">
        <v>0.20648396015167236</v>
      </c>
      <c r="F23" s="294">
        <v>3.4690432548522949</v>
      </c>
    </row>
    <row r="24" spans="1:6" ht="16">
      <c r="A24" s="74">
        <v>1986</v>
      </c>
      <c r="B24" s="294">
        <v>0.6804203987121582</v>
      </c>
      <c r="C24" s="294">
        <v>0.25133335590362549</v>
      </c>
      <c r="D24" s="294">
        <v>0.10649803280830383</v>
      </c>
      <c r="E24" s="294">
        <v>0.20504695177078247</v>
      </c>
      <c r="F24" s="294">
        <v>3.946336030960083</v>
      </c>
    </row>
    <row r="25" spans="1:6" ht="16">
      <c r="A25" s="74">
        <v>1987</v>
      </c>
      <c r="B25" s="294">
        <v>0.74059545993804932</v>
      </c>
      <c r="C25" s="294">
        <v>0.2538464367389679</v>
      </c>
      <c r="D25" s="294">
        <v>0.10714145749807358</v>
      </c>
      <c r="E25" s="294">
        <v>0.21579049527645111</v>
      </c>
      <c r="F25" s="294">
        <v>6.9109582901000977</v>
      </c>
    </row>
    <row r="26" spans="1:6" ht="16">
      <c r="A26" s="74">
        <v>1988</v>
      </c>
      <c r="B26" s="294">
        <v>0.80245256423950195</v>
      </c>
      <c r="C26" s="294">
        <v>0.22821016609668732</v>
      </c>
      <c r="D26" s="294">
        <v>0.1089712381362915</v>
      </c>
      <c r="E26" s="294">
        <v>0.20465482771396637</v>
      </c>
      <c r="F26" s="294">
        <v>10.492375373840332</v>
      </c>
    </row>
    <row r="27" spans="1:6" ht="16">
      <c r="A27" s="74">
        <v>1989</v>
      </c>
      <c r="B27" s="294">
        <v>0.76103711128234863</v>
      </c>
      <c r="C27" s="294">
        <v>0.22215957939624786</v>
      </c>
      <c r="D27" s="294">
        <v>0.11095538735389709</v>
      </c>
      <c r="E27" s="294">
        <v>0.19558590650558472</v>
      </c>
      <c r="F27" s="294">
        <v>11.110876083374023</v>
      </c>
    </row>
    <row r="28" spans="1:6" ht="16">
      <c r="A28" s="74">
        <v>1990</v>
      </c>
      <c r="B28" s="294">
        <v>0.75721031427383423</v>
      </c>
      <c r="C28" s="294">
        <v>0.22242212295532227</v>
      </c>
      <c r="D28" s="294">
        <v>0.11030737310647964</v>
      </c>
      <c r="E28" s="294">
        <v>0.1952018141746521</v>
      </c>
      <c r="F28" s="294">
        <v>11.77022647857666</v>
      </c>
    </row>
    <row r="29" spans="1:6" ht="16">
      <c r="A29" s="74">
        <v>1991</v>
      </c>
      <c r="B29" s="294">
        <v>0.73832333087921143</v>
      </c>
      <c r="C29" s="294">
        <v>0.23229113221168518</v>
      </c>
      <c r="D29" s="294">
        <v>0.10814501345157623</v>
      </c>
      <c r="E29" s="294">
        <v>0.19980499148368835</v>
      </c>
      <c r="F29" s="294">
        <v>11.696575164794922</v>
      </c>
    </row>
    <row r="30" spans="1:6" ht="16">
      <c r="A30" s="74">
        <v>1992</v>
      </c>
      <c r="B30" s="294">
        <v>0.73868370056152344</v>
      </c>
      <c r="C30" s="294">
        <v>0.23884640634059906</v>
      </c>
      <c r="D30" s="294">
        <v>0.10671526938676834</v>
      </c>
      <c r="E30" s="294">
        <v>0.20431838929653168</v>
      </c>
      <c r="F30" s="294">
        <v>14.786467552185059</v>
      </c>
    </row>
    <row r="31" spans="1:6" ht="16">
      <c r="A31" s="74">
        <v>1993</v>
      </c>
      <c r="B31" s="294">
        <v>0.72516506910324097</v>
      </c>
      <c r="C31" s="294">
        <v>0.26803010702133179</v>
      </c>
      <c r="D31" s="294">
        <v>0.10626066476106644</v>
      </c>
      <c r="E31" s="294">
        <v>0.22357021272182465</v>
      </c>
      <c r="F31" s="294">
        <v>16.317987442016602</v>
      </c>
    </row>
    <row r="32" spans="1:6" ht="16">
      <c r="A32" s="74">
        <v>1994</v>
      </c>
      <c r="B32" s="294">
        <v>0.75264966487884521</v>
      </c>
      <c r="C32" s="294">
        <v>0.27192831039428711</v>
      </c>
      <c r="D32" s="294">
        <v>0.10858689993619919</v>
      </c>
      <c r="E32" s="294">
        <v>0.23152576386928558</v>
      </c>
      <c r="F32" s="294">
        <v>21.760320663452148</v>
      </c>
    </row>
    <row r="33" spans="1:6" ht="16">
      <c r="A33" s="74">
        <v>1995</v>
      </c>
      <c r="B33" s="294">
        <v>0.74523144960403442</v>
      </c>
      <c r="C33" s="294">
        <v>0.27799573540687561</v>
      </c>
      <c r="D33" s="294">
        <v>0.11034628003835678</v>
      </c>
      <c r="E33" s="294">
        <v>0.23528392612934113</v>
      </c>
      <c r="F33" s="294">
        <v>24.024663925170898</v>
      </c>
    </row>
    <row r="34" spans="1:6" ht="16">
      <c r="A34" s="74">
        <v>1996</v>
      </c>
      <c r="B34" s="294">
        <v>0.73905205726623535</v>
      </c>
      <c r="C34" s="294">
        <v>0.28118228912353516</v>
      </c>
      <c r="D34" s="294">
        <v>0.11189500242471695</v>
      </c>
      <c r="E34" s="294">
        <v>0.23700711131095886</v>
      </c>
      <c r="F34" s="294">
        <v>27.441953659057617</v>
      </c>
    </row>
    <row r="35" spans="1:6" ht="16">
      <c r="A35" s="74">
        <v>1997</v>
      </c>
      <c r="B35" s="294">
        <v>0.73801487684249878</v>
      </c>
      <c r="C35" s="294">
        <v>0.29288390278816223</v>
      </c>
      <c r="D35" s="294">
        <v>0.11493530869483948</v>
      </c>
      <c r="E35" s="294">
        <v>0.2462640255689621</v>
      </c>
      <c r="F35" s="294">
        <v>32.113002777099609</v>
      </c>
    </row>
    <row r="36" spans="1:6" ht="16">
      <c r="A36" s="74">
        <v>1998</v>
      </c>
      <c r="B36" s="294">
        <v>0.74256354570388794</v>
      </c>
      <c r="C36" s="294">
        <v>0.29091045260429382</v>
      </c>
      <c r="D36" s="294">
        <v>0.11115731298923492</v>
      </c>
      <c r="E36" s="294">
        <v>0.24463543295860291</v>
      </c>
      <c r="F36" s="294">
        <v>35.850986480712891</v>
      </c>
    </row>
    <row r="37" spans="1:6" ht="16">
      <c r="A37" s="74">
        <v>1999</v>
      </c>
      <c r="B37" s="294">
        <v>0.73339128494262695</v>
      </c>
      <c r="C37" s="294">
        <v>0.29677197337150574</v>
      </c>
      <c r="D37" s="294">
        <v>0.11376557499170303</v>
      </c>
      <c r="E37" s="294">
        <v>0.24798086285591125</v>
      </c>
      <c r="F37" s="294">
        <v>39.845943450927734</v>
      </c>
    </row>
    <row r="38" spans="1:6" ht="16">
      <c r="A38" s="74">
        <v>2000</v>
      </c>
      <c r="B38" s="294">
        <v>0.72136133909225464</v>
      </c>
      <c r="C38" s="294">
        <v>0.30305996537208557</v>
      </c>
      <c r="D38" s="294">
        <v>0.11808030307292938</v>
      </c>
      <c r="E38" s="294">
        <v>0.25151747465133667</v>
      </c>
      <c r="F38" s="294">
        <v>42.075267791748047</v>
      </c>
    </row>
    <row r="39" spans="1:6" ht="16">
      <c r="A39" s="74">
        <v>2001</v>
      </c>
      <c r="B39" s="294">
        <v>0.71383696794509888</v>
      </c>
      <c r="C39" s="294">
        <v>0.288829505443573</v>
      </c>
      <c r="D39" s="294">
        <v>0.11301557719707489</v>
      </c>
      <c r="E39" s="294">
        <v>0.23851805925369263</v>
      </c>
      <c r="F39" s="294">
        <v>41.466987609863281</v>
      </c>
    </row>
    <row r="40" spans="1:6" ht="16">
      <c r="A40" s="74">
        <v>2002</v>
      </c>
      <c r="B40" s="294">
        <v>0.72236502170562744</v>
      </c>
      <c r="C40" s="294">
        <v>0.27957141399383545</v>
      </c>
      <c r="D40" s="294">
        <v>0.10226979106664658</v>
      </c>
      <c r="E40" s="294">
        <v>0.23034629225730896</v>
      </c>
      <c r="F40" s="294">
        <v>42.305156707763672</v>
      </c>
    </row>
    <row r="41" spans="1:6" ht="16">
      <c r="A41" s="74">
        <v>2003</v>
      </c>
      <c r="B41" s="294">
        <v>0.7220606803894043</v>
      </c>
      <c r="C41" s="294">
        <v>0.25320088863372803</v>
      </c>
      <c r="D41" s="294">
        <v>9.2331081628799438E-2</v>
      </c>
      <c r="E41" s="294">
        <v>0.20848885178565979</v>
      </c>
      <c r="F41" s="294">
        <v>40.158863067626953</v>
      </c>
    </row>
    <row r="42" spans="1:6" ht="16">
      <c r="A42" s="74">
        <v>2004</v>
      </c>
      <c r="B42" s="294">
        <v>0.71913307905197144</v>
      </c>
      <c r="C42" s="294">
        <v>0.25786301493644714</v>
      </c>
      <c r="D42" s="294">
        <v>9.24396812915802E-2</v>
      </c>
      <c r="E42" s="294">
        <v>0.2114010751247406</v>
      </c>
      <c r="F42" s="294">
        <v>50.068126678466797</v>
      </c>
    </row>
    <row r="43" spans="1:6" ht="16">
      <c r="A43" s="74">
        <v>2005</v>
      </c>
      <c r="B43" s="294">
        <v>0.73267006874084473</v>
      </c>
      <c r="C43" s="294">
        <v>0.25991430878639221</v>
      </c>
      <c r="D43" s="294">
        <v>9.4085417687892914E-2</v>
      </c>
      <c r="E43" s="294">
        <v>0.21558327972888947</v>
      </c>
      <c r="F43" s="294">
        <v>63.893444061279297</v>
      </c>
    </row>
    <row r="44" spans="1:6" ht="16">
      <c r="A44" s="74">
        <v>2006</v>
      </c>
      <c r="B44" s="294">
        <v>0.72702008485794067</v>
      </c>
      <c r="C44" s="294">
        <v>0.25898107886314392</v>
      </c>
      <c r="D44" s="294">
        <v>9.495563805103302E-2</v>
      </c>
      <c r="E44" s="294">
        <v>0.21420542895793915</v>
      </c>
      <c r="F44" s="294">
        <v>66.924232482910156</v>
      </c>
    </row>
    <row r="45" spans="1:6" ht="16">
      <c r="A45" s="74">
        <v>2007</v>
      </c>
      <c r="B45" s="294">
        <v>0.71199578046798706</v>
      </c>
      <c r="C45" s="294">
        <v>0.2567126452922821</v>
      </c>
      <c r="D45" s="294">
        <v>9.6611969172954559E-2</v>
      </c>
      <c r="E45" s="294">
        <v>0.21060296893119812</v>
      </c>
      <c r="F45" s="294">
        <v>66.654472351074219</v>
      </c>
    </row>
    <row r="46" spans="1:6" ht="16">
      <c r="A46" s="74">
        <v>2008</v>
      </c>
      <c r="B46" s="294">
        <v>0.71549969911575317</v>
      </c>
      <c r="C46" s="294">
        <v>0.24968302249908447</v>
      </c>
      <c r="D46" s="294">
        <v>9.5043234527111053E-2</v>
      </c>
      <c r="E46" s="294">
        <v>0.20568795502185822</v>
      </c>
      <c r="F46" s="294">
        <v>63.531913757324219</v>
      </c>
    </row>
    <row r="47" spans="1:6" ht="16">
      <c r="A47" s="74">
        <v>2009</v>
      </c>
      <c r="B47" s="294">
        <v>0.69981211423873901</v>
      </c>
      <c r="C47" s="294">
        <v>0.24733462929725647</v>
      </c>
      <c r="D47" s="294">
        <v>8.5808858275413513E-2</v>
      </c>
      <c r="E47" s="294">
        <v>0.19884654879570007</v>
      </c>
      <c r="F47" s="294">
        <v>55.113563537597656</v>
      </c>
    </row>
    <row r="48" spans="1:6" ht="16">
      <c r="A48" s="74">
        <v>2010</v>
      </c>
      <c r="B48" s="294">
        <v>0.69650936126708984</v>
      </c>
      <c r="C48" s="294">
        <v>0.24338716268539429</v>
      </c>
      <c r="D48" s="294">
        <v>8.9496590197086334E-2</v>
      </c>
      <c r="E48" s="294">
        <v>0.19668281078338623</v>
      </c>
      <c r="F48" s="294">
        <v>56.6859130859375</v>
      </c>
    </row>
    <row r="49" spans="1:6" ht="16">
      <c r="A49" s="74">
        <v>2011</v>
      </c>
      <c r="B49" s="294">
        <v>0.68977582454681396</v>
      </c>
      <c r="C49" s="294">
        <v>0.24810364842414856</v>
      </c>
      <c r="D49" s="294">
        <v>9.8481640219688416E-2</v>
      </c>
      <c r="E49" s="294">
        <v>0.2016872763633728</v>
      </c>
      <c r="F49" s="294">
        <v>62.164512634277344</v>
      </c>
    </row>
    <row r="50" spans="1:6" ht="16">
      <c r="A50" s="74">
        <v>2012</v>
      </c>
      <c r="B50" s="294">
        <v>0.71755915880203247</v>
      </c>
      <c r="C50" s="294">
        <v>0.24828395247459412</v>
      </c>
      <c r="D50" s="294">
        <v>0.10175755620002747</v>
      </c>
      <c r="E50" s="294">
        <v>0.20689891278743744</v>
      </c>
      <c r="F50" s="294">
        <v>75.639007568359375</v>
      </c>
    </row>
    <row r="51" spans="1:6" ht="16">
      <c r="A51" s="74">
        <v>2013</v>
      </c>
      <c r="B51" s="294">
        <v>0.69036531448364258</v>
      </c>
      <c r="C51" s="294">
        <v>0.26760777831077576</v>
      </c>
      <c r="D51" s="294">
        <v>0.10123561322689056</v>
      </c>
      <c r="E51" s="294">
        <v>0.21609318256378174</v>
      </c>
      <c r="F51" s="294">
        <v>81.814239501953125</v>
      </c>
    </row>
    <row r="52" spans="1:6" ht="16">
      <c r="A52" s="74">
        <v>2014</v>
      </c>
      <c r="B52" s="294">
        <v>0.6904105544090271</v>
      </c>
      <c r="C52" s="294">
        <v>0.27600640058517456</v>
      </c>
      <c r="D52" s="294">
        <v>0.1026751771569252</v>
      </c>
      <c r="E52" s="294">
        <v>0.22234490513801575</v>
      </c>
      <c r="F52" s="294">
        <v>90.374755859375</v>
      </c>
    </row>
    <row r="53" spans="1:6" ht="16">
      <c r="A53" s="74">
        <v>2015</v>
      </c>
      <c r="B53" s="294">
        <v>0.69553071260452271</v>
      </c>
      <c r="C53" s="294">
        <v>0.2756614089012146</v>
      </c>
      <c r="D53" s="294">
        <v>0.10534610599279404</v>
      </c>
      <c r="E53" s="294">
        <v>0.22380562126636505</v>
      </c>
      <c r="F53" s="294">
        <v>100.56264495849609</v>
      </c>
    </row>
    <row r="54" spans="1:6" ht="16">
      <c r="A54" s="74">
        <v>2016</v>
      </c>
      <c r="B54" s="294">
        <v>0.69799834489822388</v>
      </c>
      <c r="C54" s="294">
        <v>0.26957345008850098</v>
      </c>
      <c r="D54" s="294">
        <v>0.10637876391410828</v>
      </c>
      <c r="E54" s="294">
        <v>0.22028838098049164</v>
      </c>
      <c r="F54" s="294">
        <v>99.086517333984375</v>
      </c>
    </row>
    <row r="55" spans="1:6" ht="16">
      <c r="A55" s="74">
        <v>2017</v>
      </c>
      <c r="B55" s="294">
        <v>0.7087407112121582</v>
      </c>
      <c r="C55" s="294">
        <v>0.28609493374824524</v>
      </c>
      <c r="D55" s="294">
        <v>0.11297927796840668</v>
      </c>
      <c r="E55" s="294">
        <v>0.23567339777946472</v>
      </c>
      <c r="F55" s="294">
        <v>102.38707733154297</v>
      </c>
    </row>
    <row r="56" spans="1:6" ht="16">
      <c r="A56" s="74">
        <v>2018</v>
      </c>
      <c r="B56" s="294">
        <v>0.69519001245498657</v>
      </c>
      <c r="C56" s="294">
        <v>0.2665964663028717</v>
      </c>
      <c r="D56" s="294">
        <v>9.9132262170314789E-2</v>
      </c>
      <c r="E56" s="294">
        <v>0.2155517041683197</v>
      </c>
      <c r="F56" s="294">
        <v>94.741325378417969</v>
      </c>
    </row>
    <row r="57" spans="1:6" ht="16">
      <c r="A57" s="74">
        <v>2019</v>
      </c>
      <c r="B57" s="294">
        <v>0.69220900535583496</v>
      </c>
      <c r="C57" s="294">
        <v>0.26555135846138</v>
      </c>
      <c r="D57" s="294">
        <v>0.10147521644830704</v>
      </c>
      <c r="E57" s="294">
        <v>0.21505020558834076</v>
      </c>
      <c r="F57" s="294">
        <v>95.4869384765625</v>
      </c>
    </row>
    <row r="58" spans="1:6" ht="16">
      <c r="A58" s="74">
        <v>2020</v>
      </c>
      <c r="B58" s="294">
        <v>0.72860652208328247</v>
      </c>
      <c r="C58" s="294">
        <v>0.28061109781265259</v>
      </c>
      <c r="D58" s="294">
        <v>0.10144206136465073</v>
      </c>
      <c r="E58" s="294">
        <v>0.23198577761650085</v>
      </c>
      <c r="F58" s="294">
        <v>111.59918212890625</v>
      </c>
    </row>
    <row r="59" spans="1:6" ht="16">
      <c r="A59" s="74">
        <v>2021</v>
      </c>
      <c r="B59" s="294">
        <v>0.72641170024871826</v>
      </c>
      <c r="C59" s="294">
        <v>0.3111671507358551</v>
      </c>
      <c r="D59" s="294">
        <v>0.1030912846326828</v>
      </c>
      <c r="E59" s="294">
        <v>0.25424003601074219</v>
      </c>
      <c r="F59" s="294">
        <v>163.29005432128906</v>
      </c>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3D89-EE5B-184A-A16C-D2FC44F45E15}">
  <dimension ref="A2:V77"/>
  <sheetViews>
    <sheetView workbookViewId="0">
      <pane xSplit="1" ySplit="4" topLeftCell="M39" activePane="bottomRight" state="frozen"/>
      <selection pane="topRight" activeCell="B1" sqref="B1"/>
      <selection pane="bottomLeft" activeCell="A5" sqref="A5"/>
      <selection pane="bottomRight" activeCell="S76" sqref="S76"/>
    </sheetView>
  </sheetViews>
  <sheetFormatPr baseColWidth="10" defaultRowHeight="16"/>
  <sheetData>
    <row r="2" spans="1:22">
      <c r="B2" s="283" t="s">
        <v>145</v>
      </c>
      <c r="I2" s="283" t="s">
        <v>151</v>
      </c>
      <c r="Q2" t="s">
        <v>133</v>
      </c>
    </row>
    <row r="3" spans="1:22" s="209" customFormat="1" ht="51">
      <c r="B3" s="209" t="s">
        <v>153</v>
      </c>
      <c r="C3" s="209" t="s">
        <v>146</v>
      </c>
      <c r="D3" s="209" t="s">
        <v>147</v>
      </c>
      <c r="E3" s="209" t="s">
        <v>148</v>
      </c>
      <c r="F3" s="209" t="s">
        <v>146</v>
      </c>
      <c r="G3" s="209" t="s">
        <v>149</v>
      </c>
      <c r="H3" s="209" t="s">
        <v>150</v>
      </c>
      <c r="I3" s="209" t="s">
        <v>153</v>
      </c>
      <c r="J3" s="209" t="s">
        <v>146</v>
      </c>
      <c r="K3" s="209" t="s">
        <v>147</v>
      </c>
      <c r="L3" s="209" t="s">
        <v>148</v>
      </c>
      <c r="M3" s="209" t="s">
        <v>146</v>
      </c>
      <c r="N3" s="209" t="s">
        <v>149</v>
      </c>
      <c r="O3" s="209" t="s">
        <v>150</v>
      </c>
      <c r="Q3" s="209" t="s">
        <v>156</v>
      </c>
      <c r="R3" s="209" t="s">
        <v>151</v>
      </c>
      <c r="S3" s="209" t="s">
        <v>160</v>
      </c>
      <c r="T3" s="209" t="s">
        <v>161</v>
      </c>
      <c r="U3" s="209" t="s">
        <v>158</v>
      </c>
      <c r="V3" s="209" t="s">
        <v>159</v>
      </c>
    </row>
    <row r="4" spans="1:22" s="209" customFormat="1" ht="65" customHeight="1">
      <c r="B4" s="278" t="s">
        <v>154</v>
      </c>
      <c r="F4" t="s">
        <v>152</v>
      </c>
      <c r="G4" s="209" t="s">
        <v>157</v>
      </c>
      <c r="I4" s="209" t="s">
        <v>155</v>
      </c>
      <c r="T4" s="209" t="s">
        <v>162</v>
      </c>
    </row>
    <row r="5" spans="1:22">
      <c r="A5" s="285">
        <v>1950</v>
      </c>
      <c r="B5" s="297">
        <v>0</v>
      </c>
      <c r="C5" s="297">
        <v>0</v>
      </c>
      <c r="D5" s="297">
        <v>0</v>
      </c>
      <c r="E5" s="297">
        <v>0</v>
      </c>
      <c r="F5" s="297">
        <v>0</v>
      </c>
      <c r="G5" s="297">
        <v>0</v>
      </c>
      <c r="H5" s="297">
        <v>0</v>
      </c>
      <c r="I5" s="299">
        <f t="shared" ref="I5:I13" si="0">I6*K5/K6</f>
        <v>12.724503113131156</v>
      </c>
      <c r="J5" s="297">
        <v>8.1630000000000003</v>
      </c>
      <c r="K5" s="297">
        <v>8.5749999999999993</v>
      </c>
      <c r="L5" s="297">
        <v>-0.41199999999999998</v>
      </c>
      <c r="M5" s="297">
        <v>8.1630000000000003</v>
      </c>
      <c r="N5" s="297">
        <v>8.5749999999999993</v>
      </c>
      <c r="O5" s="297">
        <v>-0.41199999999999903</v>
      </c>
      <c r="Q5" s="284">
        <f>B5/Data!$AU44</f>
        <v>0</v>
      </c>
      <c r="R5" s="284">
        <f>I5/Data!$AU44</f>
        <v>4.7726849654107131E-2</v>
      </c>
      <c r="S5" s="284">
        <f>R5+Q5</f>
        <v>4.7726849654107131E-2</v>
      </c>
      <c r="T5" s="284">
        <v>0.13524948332964506</v>
      </c>
      <c r="U5" s="284">
        <f>C5/Data!$AU44</f>
        <v>0</v>
      </c>
      <c r="V5" s="284">
        <f>J5/Data!$AU44</f>
        <v>3.0617641432649067E-2</v>
      </c>
    </row>
    <row r="6" spans="1:22">
      <c r="A6" s="285">
        <v>1951</v>
      </c>
      <c r="B6" s="297">
        <v>0</v>
      </c>
      <c r="C6" s="297">
        <v>0</v>
      </c>
      <c r="D6" s="297">
        <v>0</v>
      </c>
      <c r="E6" s="297">
        <v>0</v>
      </c>
      <c r="F6" s="297">
        <v>0</v>
      </c>
      <c r="G6" s="297">
        <v>0</v>
      </c>
      <c r="H6" s="297">
        <v>0</v>
      </c>
      <c r="I6" s="299">
        <f t="shared" si="0"/>
        <v>13.163739605432829</v>
      </c>
      <c r="J6" s="297">
        <v>8.4120000000000008</v>
      </c>
      <c r="K6" s="297">
        <v>8.8710000000000004</v>
      </c>
      <c r="L6" s="297">
        <v>-0.45900000000000002</v>
      </c>
      <c r="M6" s="297">
        <v>8.4120000000000008</v>
      </c>
      <c r="N6" s="297">
        <v>8.8710000000000004</v>
      </c>
      <c r="O6" s="297">
        <v>-0.45899999999999963</v>
      </c>
      <c r="Q6" s="284">
        <f>B6/Data!$AU45</f>
        <v>0</v>
      </c>
      <c r="R6" s="284">
        <f>I6/Data!$AU45</f>
        <v>4.2789984284780806E-2</v>
      </c>
      <c r="S6" s="284">
        <f t="shared" ref="S6:S69" si="1">R6+Q6</f>
        <v>4.2789984284780806E-2</v>
      </c>
      <c r="T6" s="284">
        <v>0.13391800699528011</v>
      </c>
      <c r="U6" s="284">
        <f>C6/Data!$AU45</f>
        <v>0</v>
      </c>
      <c r="V6" s="284">
        <f>J6/Data!$AU45</f>
        <v>2.734400395272335E-2</v>
      </c>
    </row>
    <row r="7" spans="1:22">
      <c r="A7" s="285">
        <v>1952</v>
      </c>
      <c r="B7" s="297">
        <v>0</v>
      </c>
      <c r="C7" s="297">
        <v>0</v>
      </c>
      <c r="D7" s="297">
        <v>0</v>
      </c>
      <c r="E7" s="297">
        <v>0</v>
      </c>
      <c r="F7" s="297">
        <v>0</v>
      </c>
      <c r="G7" s="297">
        <v>0</v>
      </c>
      <c r="H7" s="297">
        <v>0</v>
      </c>
      <c r="I7" s="299">
        <f t="shared" si="0"/>
        <v>13.10883504389512</v>
      </c>
      <c r="J7" s="297">
        <v>8.4429999999999996</v>
      </c>
      <c r="K7" s="297">
        <v>8.8339999999999996</v>
      </c>
      <c r="L7" s="297">
        <v>-0.39100000000000001</v>
      </c>
      <c r="M7" s="297">
        <v>8.4429999999999996</v>
      </c>
      <c r="N7" s="297">
        <v>8.8339999999999996</v>
      </c>
      <c r="O7" s="297">
        <v>-0.39100000000000001</v>
      </c>
      <c r="Q7" s="284">
        <f>B7/Data!$AU46</f>
        <v>0</v>
      </c>
      <c r="R7" s="284">
        <f>I7/Data!$AU46</f>
        <v>4.0196847268748295E-2</v>
      </c>
      <c r="S7" s="284">
        <f t="shared" si="1"/>
        <v>4.0196847268748295E-2</v>
      </c>
      <c r="T7" s="284">
        <v>0.121628500288241</v>
      </c>
      <c r="U7" s="284">
        <f>C7/Data!$AU46</f>
        <v>0</v>
      </c>
      <c r="V7" s="284">
        <f>J7/Data!$AU46</f>
        <v>2.5889560769787438E-2</v>
      </c>
    </row>
    <row r="8" spans="1:22">
      <c r="A8" s="285">
        <v>1953</v>
      </c>
      <c r="B8" s="297">
        <v>0</v>
      </c>
      <c r="C8" s="297">
        <v>0</v>
      </c>
      <c r="D8" s="297">
        <v>0</v>
      </c>
      <c r="E8" s="297">
        <v>0</v>
      </c>
      <c r="F8" s="297">
        <v>0</v>
      </c>
      <c r="G8" s="297">
        <v>0</v>
      </c>
      <c r="H8" s="297">
        <v>0</v>
      </c>
      <c r="I8" s="299">
        <f t="shared" si="0"/>
        <v>13.061350017700345</v>
      </c>
      <c r="J8" s="297">
        <v>8.2859999999999996</v>
      </c>
      <c r="K8" s="297">
        <v>8.8019999999999996</v>
      </c>
      <c r="L8" s="297">
        <v>-0.51600000000000001</v>
      </c>
      <c r="M8" s="297">
        <v>8.2859999999999996</v>
      </c>
      <c r="N8" s="297">
        <v>8.8019999999999996</v>
      </c>
      <c r="O8" s="297">
        <v>-0.51600000000000001</v>
      </c>
      <c r="Q8" s="284">
        <f>B8/Data!$AU47</f>
        <v>0</v>
      </c>
      <c r="R8" s="284">
        <f>I8/Data!$AU47</f>
        <v>3.7987150902466134E-2</v>
      </c>
      <c r="S8" s="284">
        <f t="shared" si="1"/>
        <v>3.7987150902466134E-2</v>
      </c>
      <c r="T8" s="284">
        <v>0.1171895903861143</v>
      </c>
      <c r="U8" s="284">
        <f>C8/Data!$AU47</f>
        <v>0</v>
      </c>
      <c r="V8" s="284">
        <f>J8/Data!$AU47</f>
        <v>2.4098698216591628E-2</v>
      </c>
    </row>
    <row r="9" spans="1:22">
      <c r="A9" s="285">
        <v>1954</v>
      </c>
      <c r="B9" s="297">
        <v>0</v>
      </c>
      <c r="C9" s="297">
        <v>0</v>
      </c>
      <c r="D9" s="297">
        <v>0</v>
      </c>
      <c r="E9" s="297">
        <v>0</v>
      </c>
      <c r="F9" s="297">
        <v>0</v>
      </c>
      <c r="G9" s="297">
        <v>0</v>
      </c>
      <c r="H9" s="297">
        <v>0</v>
      </c>
      <c r="I9" s="299">
        <f t="shared" si="0"/>
        <v>13.361099245554863</v>
      </c>
      <c r="J9" s="297">
        <v>8.5250000000000004</v>
      </c>
      <c r="K9" s="297">
        <v>9.0039999999999996</v>
      </c>
      <c r="L9" s="297">
        <v>-0.47899999999999998</v>
      </c>
      <c r="M9" s="297">
        <v>8.5250000000000004</v>
      </c>
      <c r="N9" s="297">
        <v>9.0039999999999996</v>
      </c>
      <c r="O9" s="297">
        <v>-0.4789999999999992</v>
      </c>
      <c r="Q9" s="284">
        <f>B9/Data!$AU48</f>
        <v>0</v>
      </c>
      <c r="R9" s="284">
        <f>I9/Data!$AU48</f>
        <v>3.8868200066195194E-2</v>
      </c>
      <c r="S9" s="284">
        <f t="shared" si="1"/>
        <v>3.8868200066195194E-2</v>
      </c>
      <c r="T9" s="284">
        <v>0.11479139151835324</v>
      </c>
      <c r="U9" s="284">
        <f>C9/Data!$AU48</f>
        <v>0</v>
      </c>
      <c r="V9" s="284">
        <f>J9/Data!$AU48</f>
        <v>2.4799711421539822E-2</v>
      </c>
    </row>
    <row r="10" spans="1:22">
      <c r="A10" s="285">
        <v>1955</v>
      </c>
      <c r="B10" s="297">
        <v>0</v>
      </c>
      <c r="C10" s="297">
        <v>0</v>
      </c>
      <c r="D10" s="297">
        <v>0</v>
      </c>
      <c r="E10" s="297">
        <v>0</v>
      </c>
      <c r="F10" s="297">
        <v>0</v>
      </c>
      <c r="G10" s="297">
        <v>0</v>
      </c>
      <c r="H10" s="297">
        <v>0</v>
      </c>
      <c r="I10" s="299">
        <f t="shared" si="0"/>
        <v>14.177248133277562</v>
      </c>
      <c r="J10" s="297">
        <v>9.0250000000000004</v>
      </c>
      <c r="K10" s="297">
        <v>9.5540000000000003</v>
      </c>
      <c r="L10" s="297">
        <v>-0.52900000000000003</v>
      </c>
      <c r="M10" s="297">
        <v>9.0250000000000004</v>
      </c>
      <c r="N10" s="297">
        <v>9.5540000000000003</v>
      </c>
      <c r="O10" s="297">
        <v>-0.52899999999999991</v>
      </c>
      <c r="Q10" s="284">
        <f>B10/Data!$AU49</f>
        <v>0</v>
      </c>
      <c r="R10" s="284">
        <f>I10/Data!$AU49</f>
        <v>3.7614811473623562E-2</v>
      </c>
      <c r="S10" s="284">
        <f t="shared" si="1"/>
        <v>3.7614811473623562E-2</v>
      </c>
      <c r="T10" s="284">
        <v>0.13310480597284205</v>
      </c>
      <c r="U10" s="284">
        <f>C10/Data!$AU49</f>
        <v>0</v>
      </c>
      <c r="V10" s="284">
        <f>J10/Data!$AU49</f>
        <v>2.3944962404419141E-2</v>
      </c>
    </row>
    <row r="11" spans="1:22">
      <c r="A11" s="285">
        <v>1956</v>
      </c>
      <c r="B11" s="297">
        <v>0</v>
      </c>
      <c r="C11" s="297">
        <v>0</v>
      </c>
      <c r="D11" s="297">
        <v>0</v>
      </c>
      <c r="E11" s="297">
        <v>0</v>
      </c>
      <c r="F11" s="297">
        <v>0</v>
      </c>
      <c r="G11" s="297">
        <v>0</v>
      </c>
      <c r="H11" s="297">
        <v>0</v>
      </c>
      <c r="I11" s="299">
        <f t="shared" si="0"/>
        <v>13.938339095235099</v>
      </c>
      <c r="J11" s="297">
        <v>8.8520000000000003</v>
      </c>
      <c r="K11" s="297">
        <v>9.3930000000000007</v>
      </c>
      <c r="L11" s="297">
        <v>-0.54100000000000004</v>
      </c>
      <c r="M11" s="297">
        <v>8.8520000000000003</v>
      </c>
      <c r="N11" s="297">
        <v>9.3930000000000007</v>
      </c>
      <c r="O11" s="297">
        <v>-0.54100000000000037</v>
      </c>
      <c r="Q11" s="284">
        <f>B11/Data!$AU50</f>
        <v>0</v>
      </c>
      <c r="R11" s="284">
        <f>I11/Data!$AU50</f>
        <v>3.4840882912272747E-2</v>
      </c>
      <c r="S11" s="284">
        <f t="shared" si="1"/>
        <v>3.4840882912272747E-2</v>
      </c>
      <c r="T11" s="284">
        <v>0.12409731613245112</v>
      </c>
      <c r="U11" s="284">
        <f>C11/Data!$AU50</f>
        <v>0</v>
      </c>
      <c r="V11" s="284">
        <f>J11/Data!$AU50</f>
        <v>2.2126846924313284E-2</v>
      </c>
    </row>
    <row r="12" spans="1:22">
      <c r="A12" s="285">
        <v>1957</v>
      </c>
      <c r="B12" s="297">
        <v>0</v>
      </c>
      <c r="C12" s="297">
        <v>0</v>
      </c>
      <c r="D12" s="297">
        <v>0</v>
      </c>
      <c r="E12" s="297">
        <v>0</v>
      </c>
      <c r="F12" s="297">
        <v>0</v>
      </c>
      <c r="G12" s="297">
        <v>0</v>
      </c>
      <c r="H12" s="297">
        <v>0</v>
      </c>
      <c r="I12" s="299">
        <f t="shared" si="0"/>
        <v>14.785650031398118</v>
      </c>
      <c r="J12" s="297">
        <v>9.359</v>
      </c>
      <c r="K12" s="297">
        <v>9.9640000000000004</v>
      </c>
      <c r="L12" s="297">
        <v>-0.60499999999999998</v>
      </c>
      <c r="M12" s="297">
        <v>9.359</v>
      </c>
      <c r="N12" s="297">
        <v>9.9640000000000004</v>
      </c>
      <c r="O12" s="297">
        <v>-0.60500000000000043</v>
      </c>
      <c r="Q12" s="284">
        <f>B12/Data!$AU51</f>
        <v>0</v>
      </c>
      <c r="R12" s="284">
        <f>I12/Data!$AU51</f>
        <v>3.5327406342640755E-2</v>
      </c>
      <c r="S12" s="284">
        <f t="shared" si="1"/>
        <v>3.5327406342640755E-2</v>
      </c>
      <c r="T12" s="284">
        <v>0.11741037722324697</v>
      </c>
      <c r="U12" s="284">
        <f>C12/Data!$AU51</f>
        <v>0</v>
      </c>
      <c r="V12" s="284">
        <f>J12/Data!$AU51</f>
        <v>2.2361492072290771E-2</v>
      </c>
    </row>
    <row r="13" spans="1:22">
      <c r="A13" s="285">
        <v>1958</v>
      </c>
      <c r="B13" s="297">
        <v>0</v>
      </c>
      <c r="C13" s="297">
        <v>0</v>
      </c>
      <c r="D13" s="297">
        <v>0</v>
      </c>
      <c r="E13" s="297">
        <v>0</v>
      </c>
      <c r="F13" s="297">
        <v>0</v>
      </c>
      <c r="G13" s="297">
        <v>0</v>
      </c>
      <c r="H13" s="297">
        <v>0</v>
      </c>
      <c r="I13" s="299">
        <f t="shared" si="0"/>
        <v>14.557128342835762</v>
      </c>
      <c r="J13" s="297">
        <v>9.2319999999999993</v>
      </c>
      <c r="K13" s="297">
        <v>9.81</v>
      </c>
      <c r="L13" s="297">
        <v>-0.57799999999999996</v>
      </c>
      <c r="M13" s="297">
        <v>9.2319999999999993</v>
      </c>
      <c r="N13" s="297">
        <v>9.81</v>
      </c>
      <c r="O13" s="297">
        <v>-0.57800000000000118</v>
      </c>
      <c r="Q13" s="284">
        <f>B13/Data!$AU52</f>
        <v>0</v>
      </c>
      <c r="R13" s="284">
        <f>I13/Data!$AU52</f>
        <v>3.4597553790880614E-2</v>
      </c>
      <c r="S13" s="284">
        <f t="shared" si="1"/>
        <v>3.4597553790880614E-2</v>
      </c>
      <c r="T13" s="284">
        <v>0.10423380771753701</v>
      </c>
      <c r="U13" s="284">
        <f>C13/Data!$AU52</f>
        <v>0</v>
      </c>
      <c r="V13" s="284">
        <f>J13/Data!$AU52</f>
        <v>2.1941457756989798E-2</v>
      </c>
    </row>
    <row r="14" spans="1:22">
      <c r="A14" s="285">
        <v>1959</v>
      </c>
      <c r="B14" s="297">
        <v>0</v>
      </c>
      <c r="C14" s="297">
        <v>0</v>
      </c>
      <c r="D14" s="297">
        <v>0</v>
      </c>
      <c r="E14" s="297">
        <v>0</v>
      </c>
      <c r="F14" s="297">
        <v>0</v>
      </c>
      <c r="G14" s="297">
        <v>0</v>
      </c>
      <c r="H14" s="297">
        <v>0</v>
      </c>
      <c r="I14" s="299">
        <f>I15*K14/K15</f>
        <v>15.16553024095632</v>
      </c>
      <c r="J14" s="297">
        <v>9.5630000000000006</v>
      </c>
      <c r="K14" s="297">
        <v>10.220000000000001</v>
      </c>
      <c r="L14" s="297">
        <v>-0.65700000000000003</v>
      </c>
      <c r="M14" s="297">
        <v>9.5630000000000006</v>
      </c>
      <c r="N14" s="297">
        <v>10.220000000000001</v>
      </c>
      <c r="O14" s="297">
        <v>-0.65700000000000003</v>
      </c>
      <c r="Q14" s="284">
        <f>B14/Data!$AU53</f>
        <v>0</v>
      </c>
      <c r="R14" s="284">
        <f>I14/Data!$AU53</f>
        <v>3.3056647152969264E-2</v>
      </c>
      <c r="S14" s="284">
        <f t="shared" si="1"/>
        <v>3.3056647152969264E-2</v>
      </c>
      <c r="T14" s="284">
        <v>0.12100511362893275</v>
      </c>
      <c r="U14" s="284">
        <f>C14/Data!$AU53</f>
        <v>0</v>
      </c>
      <c r="V14" s="284">
        <f>J14/Data!$AU53</f>
        <v>2.0844686054571532E-2</v>
      </c>
    </row>
    <row r="15" spans="1:22">
      <c r="A15" s="285">
        <v>1960</v>
      </c>
      <c r="B15" s="297">
        <v>0</v>
      </c>
      <c r="C15" s="297">
        <v>0</v>
      </c>
      <c r="D15" s="297">
        <v>0</v>
      </c>
      <c r="E15" s="297">
        <v>0</v>
      </c>
      <c r="F15" s="297">
        <v>0</v>
      </c>
      <c r="G15" s="297">
        <v>0</v>
      </c>
      <c r="H15" s="297">
        <v>0</v>
      </c>
      <c r="I15" s="297">
        <v>14.478481268200666</v>
      </c>
      <c r="J15" s="297">
        <v>8.9659999999999993</v>
      </c>
      <c r="K15" s="297">
        <v>9.7569999999999997</v>
      </c>
      <c r="L15" s="297">
        <v>-0.79100000000000004</v>
      </c>
      <c r="M15" s="297">
        <v>8.9659999999999993</v>
      </c>
      <c r="N15" s="297">
        <v>9.7569999999999997</v>
      </c>
      <c r="O15" s="297">
        <v>-0.79100000000000037</v>
      </c>
      <c r="Q15" s="284">
        <f>B15/Data!$AU54</f>
        <v>0</v>
      </c>
      <c r="R15" s="284">
        <f>I15/Data!$AU54</f>
        <v>3.0232849240029037E-2</v>
      </c>
      <c r="S15" s="284">
        <f t="shared" si="1"/>
        <v>3.0232849240029037E-2</v>
      </c>
      <c r="T15" s="284">
        <v>0.11417856374726196</v>
      </c>
      <c r="U15" s="284">
        <f>C15/Data!$AU54</f>
        <v>0</v>
      </c>
      <c r="V15" s="284">
        <f>J15/Data!$AU54</f>
        <v>1.8722110507643573E-2</v>
      </c>
    </row>
    <row r="16" spans="1:22">
      <c r="A16" s="285">
        <v>1961</v>
      </c>
      <c r="B16" s="297">
        <v>0</v>
      </c>
      <c r="C16" s="297">
        <v>0</v>
      </c>
      <c r="D16" s="297">
        <v>0</v>
      </c>
      <c r="E16" s="297">
        <v>0</v>
      </c>
      <c r="F16" s="297">
        <v>0</v>
      </c>
      <c r="G16" s="297">
        <v>0</v>
      </c>
      <c r="H16" s="297">
        <v>0</v>
      </c>
      <c r="I16" s="297">
        <v>15.291925654841483</v>
      </c>
      <c r="J16" s="297">
        <v>8.9489999999999998</v>
      </c>
      <c r="K16" s="297">
        <v>9.7189999999999994</v>
      </c>
      <c r="L16" s="297">
        <v>-0.77</v>
      </c>
      <c r="M16" s="297">
        <v>8.9489999999999998</v>
      </c>
      <c r="N16" s="297">
        <v>9.7189999999999994</v>
      </c>
      <c r="O16" s="297">
        <v>-0.76999999999999957</v>
      </c>
      <c r="Q16" s="284">
        <f>B16/Data!$AU55</f>
        <v>0</v>
      </c>
      <c r="R16" s="284">
        <f>I16/Data!$AU55</f>
        <v>3.0828009142088303E-2</v>
      </c>
      <c r="S16" s="284">
        <f t="shared" si="1"/>
        <v>3.0828009142088303E-2</v>
      </c>
      <c r="T16" s="284">
        <v>0.11278324328683169</v>
      </c>
      <c r="U16" s="284">
        <f>C16/Data!$AU55</f>
        <v>0</v>
      </c>
      <c r="V16" s="284">
        <f>J16/Data!$AU55</f>
        <v>1.8040883799693572E-2</v>
      </c>
    </row>
    <row r="17" spans="1:22">
      <c r="A17" s="285">
        <v>1962</v>
      </c>
      <c r="B17" s="297">
        <v>0</v>
      </c>
      <c r="C17" s="297">
        <v>0</v>
      </c>
      <c r="D17" s="297">
        <v>0</v>
      </c>
      <c r="E17" s="297">
        <v>0</v>
      </c>
      <c r="F17" s="297">
        <v>0</v>
      </c>
      <c r="G17" s="297">
        <v>0</v>
      </c>
      <c r="H17" s="297">
        <v>0</v>
      </c>
      <c r="I17" s="297">
        <v>16.075519190225872</v>
      </c>
      <c r="J17" s="297">
        <v>9.5150363999999996</v>
      </c>
      <c r="K17" s="297">
        <v>10.300257999999999</v>
      </c>
      <c r="L17" s="297">
        <v>-0.78522194000000001</v>
      </c>
      <c r="M17" s="297">
        <v>9.5150363999999996</v>
      </c>
      <c r="N17" s="297">
        <v>10.300257999999999</v>
      </c>
      <c r="O17" s="297">
        <v>-0.78522159999999985</v>
      </c>
      <c r="Q17" s="284">
        <f>B17/Data!$AU56</f>
        <v>0</v>
      </c>
      <c r="R17" s="284">
        <f>I17/Data!$AU56</f>
        <v>3.0106843893753663E-2</v>
      </c>
      <c r="S17" s="284">
        <f t="shared" si="1"/>
        <v>3.0106843893753663E-2</v>
      </c>
      <c r="T17" s="284">
        <v>0.11994216676124501</v>
      </c>
      <c r="U17" s="284">
        <f>C17/Data!$AU56</f>
        <v>0</v>
      </c>
      <c r="V17" s="284">
        <f>J17/Data!$AU56</f>
        <v>1.7820122146497138E-2</v>
      </c>
    </row>
    <row r="18" spans="1:22">
      <c r="A18" s="285">
        <v>1963</v>
      </c>
      <c r="B18" s="297">
        <v>0</v>
      </c>
      <c r="C18" s="297">
        <v>0</v>
      </c>
      <c r="D18" s="297">
        <v>0</v>
      </c>
      <c r="E18" s="297">
        <v>0</v>
      </c>
      <c r="F18" s="297">
        <v>0</v>
      </c>
      <c r="G18" s="297">
        <v>0</v>
      </c>
      <c r="H18" s="297">
        <v>0</v>
      </c>
      <c r="I18" s="297">
        <v>16.51393815637956</v>
      </c>
      <c r="J18" s="297">
        <v>9.5806293</v>
      </c>
      <c r="K18" s="297">
        <v>10.5094625</v>
      </c>
      <c r="L18" s="297">
        <v>-0.92883357</v>
      </c>
      <c r="M18" s="297">
        <v>9.5806293</v>
      </c>
      <c r="N18" s="297">
        <v>10.5094625</v>
      </c>
      <c r="O18" s="297">
        <v>-0.92883319999999969</v>
      </c>
      <c r="Q18" s="284">
        <f>B18/Data!$AU57</f>
        <v>0</v>
      </c>
      <c r="R18" s="284">
        <f>I18/Data!$AU57</f>
        <v>2.9208667752157951E-2</v>
      </c>
      <c r="S18" s="284">
        <f t="shared" si="1"/>
        <v>2.9208667752157951E-2</v>
      </c>
      <c r="T18" s="284">
        <v>0.12470948639671156</v>
      </c>
      <c r="U18" s="284">
        <f>C18/Data!$AU57</f>
        <v>0</v>
      </c>
      <c r="V18" s="284">
        <f>J18/Data!$AU57</f>
        <v>1.6945529008910852E-2</v>
      </c>
    </row>
    <row r="19" spans="1:22">
      <c r="A19" s="285">
        <v>1964</v>
      </c>
      <c r="B19" s="297">
        <v>0</v>
      </c>
      <c r="C19" s="297">
        <v>0</v>
      </c>
      <c r="D19" s="297">
        <v>0</v>
      </c>
      <c r="E19" s="297">
        <v>0</v>
      </c>
      <c r="F19" s="297">
        <v>0</v>
      </c>
      <c r="G19" s="297">
        <v>0</v>
      </c>
      <c r="H19" s="297">
        <v>0</v>
      </c>
      <c r="I19" s="297">
        <v>17.581703757960504</v>
      </c>
      <c r="J19" s="297">
        <v>9.6462222000000004</v>
      </c>
      <c r="K19" s="297">
        <v>10.718667</v>
      </c>
      <c r="L19" s="297">
        <v>-1.0724452</v>
      </c>
      <c r="M19" s="297">
        <v>9.6462222000000004</v>
      </c>
      <c r="N19" s="297">
        <v>10.718667</v>
      </c>
      <c r="O19" s="297">
        <v>-1.0724447999999995</v>
      </c>
      <c r="Q19" s="284">
        <f>B19/Data!$AU58</f>
        <v>0</v>
      </c>
      <c r="R19" s="284">
        <f>I19/Data!$AU58</f>
        <v>2.8963006981352967E-2</v>
      </c>
      <c r="S19" s="284">
        <f t="shared" si="1"/>
        <v>2.8963006981352967E-2</v>
      </c>
      <c r="T19" s="284">
        <v>0.12801133368476542</v>
      </c>
      <c r="U19" s="284">
        <f>C19/Data!$AU58</f>
        <v>0</v>
      </c>
      <c r="V19" s="284">
        <f>J19/Data!$AU58</f>
        <v>1.5890587440695839E-2</v>
      </c>
    </row>
    <row r="20" spans="1:22">
      <c r="A20" s="285">
        <v>1965</v>
      </c>
      <c r="B20" s="297">
        <v>0</v>
      </c>
      <c r="C20" s="297">
        <v>0</v>
      </c>
      <c r="D20" s="297">
        <v>0</v>
      </c>
      <c r="E20" s="297">
        <v>-0.15297851000000001</v>
      </c>
      <c r="F20" s="297">
        <v>0</v>
      </c>
      <c r="G20" s="297">
        <v>0</v>
      </c>
      <c r="H20" s="297">
        <v>0</v>
      </c>
      <c r="I20" s="297">
        <v>18.095757768208415</v>
      </c>
      <c r="J20" s="297">
        <v>10.234001599999999</v>
      </c>
      <c r="K20" s="297">
        <v>11.55861</v>
      </c>
      <c r="L20" s="297">
        <v>-1.3246084499999999</v>
      </c>
      <c r="M20" s="297">
        <v>10.234001599999999</v>
      </c>
      <c r="N20" s="297">
        <v>11.55861</v>
      </c>
      <c r="O20" s="297">
        <v>-1.3246084000000007</v>
      </c>
      <c r="Q20" s="284">
        <f>B20/Data!$AU59</f>
        <v>0</v>
      </c>
      <c r="R20" s="284">
        <f>I20/Data!$AU59</f>
        <v>2.7466964019265405E-2</v>
      </c>
      <c r="S20" s="284">
        <f t="shared" si="1"/>
        <v>2.7466964019265405E-2</v>
      </c>
      <c r="T20" s="284">
        <v>0.13552887818960896</v>
      </c>
      <c r="U20" s="284">
        <f>C20/Data!$AU59</f>
        <v>0</v>
      </c>
      <c r="V20" s="284">
        <f>J20/Data!$AU59</f>
        <v>1.5533859223853592E-2</v>
      </c>
    </row>
    <row r="21" spans="1:22">
      <c r="A21" s="285">
        <v>1966</v>
      </c>
      <c r="B21" s="297">
        <v>2.2171488206434526</v>
      </c>
      <c r="C21" s="297">
        <v>1.5809135999999999</v>
      </c>
      <c r="D21" s="297">
        <v>1.8868706</v>
      </c>
      <c r="E21" s="297">
        <v>-0.30595702000000002</v>
      </c>
      <c r="F21" s="297">
        <v>1.5809135999999999</v>
      </c>
      <c r="G21" s="297">
        <v>1.8868706</v>
      </c>
      <c r="H21" s="297">
        <v>-0.30595700000000003</v>
      </c>
      <c r="I21" s="297">
        <v>18.965989785011914</v>
      </c>
      <c r="J21" s="297">
        <v>10.821781</v>
      </c>
      <c r="K21" s="297">
        <v>12.398553</v>
      </c>
      <c r="L21" s="297">
        <v>-1.5767717000000001</v>
      </c>
      <c r="M21" s="297">
        <v>10.821781</v>
      </c>
      <c r="N21" s="297">
        <v>12.398553</v>
      </c>
      <c r="O21" s="297">
        <v>-1.5767720000000001</v>
      </c>
      <c r="Q21" s="284">
        <f>B21/Data!$AU60</f>
        <v>3.0875381852056728E-3</v>
      </c>
      <c r="R21" s="284">
        <f>I21/Data!$AU60</f>
        <v>2.6411496213614771E-2</v>
      </c>
      <c r="S21" s="284">
        <f t="shared" si="1"/>
        <v>2.9499034398820442E-2</v>
      </c>
      <c r="T21" s="284">
        <v>0.13076921634343672</v>
      </c>
      <c r="U21" s="284">
        <f>C21/Data!$AU60</f>
        <v>2.2015351707849644E-3</v>
      </c>
      <c r="V21" s="284">
        <f>J21/Data!$AU60</f>
        <v>1.5070103440208552E-2</v>
      </c>
    </row>
    <row r="22" spans="1:22">
      <c r="A22" s="285">
        <v>1967</v>
      </c>
      <c r="B22" s="297">
        <v>2.3546204170997345</v>
      </c>
      <c r="C22" s="297">
        <v>1.5242633999999999</v>
      </c>
      <c r="D22" s="297">
        <v>2.0038637000000001</v>
      </c>
      <c r="E22" s="297">
        <v>-0.47960032000000002</v>
      </c>
      <c r="F22" s="297">
        <v>1.5242633999999999</v>
      </c>
      <c r="G22" s="297">
        <v>2.0038637000000001</v>
      </c>
      <c r="H22" s="297">
        <v>-0.4796003000000002</v>
      </c>
      <c r="I22" s="297">
        <v>19.818291041596297</v>
      </c>
      <c r="J22" s="297">
        <v>12.033336</v>
      </c>
      <c r="K22" s="297">
        <v>13.515516999999999</v>
      </c>
      <c r="L22" s="297">
        <v>-1.4821808000000001</v>
      </c>
      <c r="M22" s="297">
        <v>12.033336</v>
      </c>
      <c r="N22" s="297">
        <v>13.515516999999999</v>
      </c>
      <c r="O22" s="297">
        <v>-1.4821809999999989</v>
      </c>
      <c r="Q22" s="284">
        <f>B22/Data!$AU61</f>
        <v>3.1045695517224691E-3</v>
      </c>
      <c r="R22" s="284">
        <f>I22/Data!$AU61</f>
        <v>2.6130438047716944E-2</v>
      </c>
      <c r="S22" s="284">
        <f t="shared" si="1"/>
        <v>2.9235007599439412E-2</v>
      </c>
      <c r="T22" s="284">
        <v>0.12065785237653262</v>
      </c>
      <c r="U22" s="284">
        <f>C22/Data!$AU61</f>
        <v>2.009742931845361E-3</v>
      </c>
      <c r="V22" s="284">
        <f>J22/Data!$AU61</f>
        <v>1.5865966454695644E-2</v>
      </c>
    </row>
    <row r="23" spans="1:22">
      <c r="A23" s="285">
        <v>1968</v>
      </c>
      <c r="B23" s="297">
        <v>2.6662021274466121</v>
      </c>
      <c r="C23" s="297">
        <v>1.6707116499999999</v>
      </c>
      <c r="D23" s="297">
        <v>2.2690305500000001</v>
      </c>
      <c r="E23" s="297">
        <v>-0.59831889999999999</v>
      </c>
      <c r="F23" s="297">
        <v>1.6707116499999999</v>
      </c>
      <c r="G23" s="297">
        <v>2.2690305500000001</v>
      </c>
      <c r="H23" s="297">
        <v>-0.59831890000000021</v>
      </c>
      <c r="I23" s="297">
        <v>21.572470872772676</v>
      </c>
      <c r="J23" s="297">
        <v>13.625952</v>
      </c>
      <c r="K23" s="297">
        <v>15.815251999999999</v>
      </c>
      <c r="L23" s="297">
        <v>-2.1892999</v>
      </c>
      <c r="M23" s="297">
        <v>13.625952</v>
      </c>
      <c r="N23" s="297">
        <v>15.815251999999999</v>
      </c>
      <c r="O23" s="297">
        <v>-2.1892999999999994</v>
      </c>
      <c r="Q23" s="284">
        <f>B23/Data!$AU62</f>
        <v>3.2113360571572221E-3</v>
      </c>
      <c r="R23" s="284">
        <f>I23/Data!$AU62</f>
        <v>2.5983196413564492E-2</v>
      </c>
      <c r="S23" s="284">
        <f t="shared" si="1"/>
        <v>2.9194532470721714E-2</v>
      </c>
      <c r="T23" s="284">
        <v>0.11933894114950538</v>
      </c>
      <c r="U23" s="284">
        <f>C23/Data!$AU62</f>
        <v>2.0123067593137947E-3</v>
      </c>
      <c r="V23" s="284">
        <f>J23/Data!$AU62</f>
        <v>1.6411925607680608E-2</v>
      </c>
    </row>
    <row r="24" spans="1:22">
      <c r="A24" s="285">
        <v>1969</v>
      </c>
      <c r="B24" s="297">
        <v>2.9777838377934898</v>
      </c>
      <c r="C24" s="297">
        <v>1.8171599000000001</v>
      </c>
      <c r="D24" s="297">
        <v>2.5341974</v>
      </c>
      <c r="E24" s="297">
        <v>-0.71703748</v>
      </c>
      <c r="F24" s="297">
        <v>1.8171599000000001</v>
      </c>
      <c r="G24" s="297">
        <v>2.5341974</v>
      </c>
      <c r="H24" s="297">
        <v>-0.71703749999999999</v>
      </c>
      <c r="I24" s="297">
        <v>21.064932130463642</v>
      </c>
      <c r="J24" s="297">
        <v>12.284464</v>
      </c>
      <c r="K24" s="297">
        <v>14.428881000000001</v>
      </c>
      <c r="L24" s="297">
        <v>-2.1444168000000001</v>
      </c>
      <c r="M24" s="297">
        <v>12.284464</v>
      </c>
      <c r="N24" s="297">
        <v>14.428881000000001</v>
      </c>
      <c r="O24" s="297">
        <v>-2.1444170000000007</v>
      </c>
      <c r="Q24" s="284">
        <f>B24/Data!$AU63</f>
        <v>3.3187931530639652E-3</v>
      </c>
      <c r="R24" s="284">
        <f>I24/Data!$AU63</f>
        <v>2.3477242248766666E-2</v>
      </c>
      <c r="S24" s="284">
        <f t="shared" si="1"/>
        <v>2.6796035401830631E-2</v>
      </c>
      <c r="T24" s="284">
        <v>0.10636759267740226</v>
      </c>
      <c r="U24" s="284">
        <f>C24/Data!$AU63</f>
        <v>2.025257091398263E-3</v>
      </c>
      <c r="V24" s="284">
        <f>J24/Data!$AU63</f>
        <v>1.3691254044306541E-2</v>
      </c>
    </row>
    <row r="25" spans="1:22">
      <c r="A25" s="285">
        <v>1970</v>
      </c>
      <c r="B25" s="297">
        <v>3.0345772911325395</v>
      </c>
      <c r="C25" s="297">
        <v>1.6895224</v>
      </c>
      <c r="D25" s="297">
        <v>2.5825306000000001</v>
      </c>
      <c r="E25" s="297">
        <v>-0.89300820999999997</v>
      </c>
      <c r="F25" s="297">
        <v>1.6895224</v>
      </c>
      <c r="G25" s="297">
        <v>2.5825306000000001</v>
      </c>
      <c r="H25" s="297">
        <v>-0.89300820000000014</v>
      </c>
      <c r="I25" s="297">
        <v>20.23059596572163</v>
      </c>
      <c r="J25" s="297">
        <v>10.607685999999999</v>
      </c>
      <c r="K25" s="297">
        <v>13.516667999999999</v>
      </c>
      <c r="L25" s="297">
        <v>-2.9089814000000001</v>
      </c>
      <c r="M25" s="297">
        <v>10.607685999999999</v>
      </c>
      <c r="N25" s="297">
        <v>13.516667999999999</v>
      </c>
      <c r="O25" s="297">
        <v>-2.908982</v>
      </c>
      <c r="Q25" s="284">
        <f>B25/Data!$AU64</f>
        <v>3.2368064868158182E-3</v>
      </c>
      <c r="R25" s="284">
        <f>I25/Data!$AU64</f>
        <v>2.1578795981024048E-2</v>
      </c>
      <c r="S25" s="284">
        <f t="shared" si="1"/>
        <v>2.4815602467839867E-2</v>
      </c>
      <c r="T25" s="284">
        <v>8.8754634780695771E-2</v>
      </c>
      <c r="U25" s="284">
        <f>C25/Data!$AU64</f>
        <v>1.802114937036144E-3</v>
      </c>
      <c r="V25" s="284">
        <f>J25/Data!$AU64</f>
        <v>1.1314599550730541E-2</v>
      </c>
    </row>
    <row r="26" spans="1:22">
      <c r="A26" s="285">
        <v>1971</v>
      </c>
      <c r="B26" s="297">
        <v>3.371927809477715</v>
      </c>
      <c r="C26" s="297">
        <v>1.979252</v>
      </c>
      <c r="D26" s="297">
        <v>2.8696275999999998</v>
      </c>
      <c r="E26" s="297">
        <v>-0.89037555999999995</v>
      </c>
      <c r="F26" s="297">
        <v>1.979252</v>
      </c>
      <c r="G26" s="297">
        <v>2.8696275999999998</v>
      </c>
      <c r="H26" s="297">
        <v>-0.89037559999999982</v>
      </c>
      <c r="I26" s="297">
        <v>21.615140433090787</v>
      </c>
      <c r="J26" s="297">
        <v>10.314543</v>
      </c>
      <c r="K26" s="297">
        <v>13.705539</v>
      </c>
      <c r="L26" s="297">
        <v>-3.3909962999999999</v>
      </c>
      <c r="M26" s="297">
        <v>10.314543</v>
      </c>
      <c r="N26" s="297">
        <v>13.705539</v>
      </c>
      <c r="O26" s="297">
        <v>-3.3909959999999995</v>
      </c>
      <c r="Q26" s="284">
        <f>B26/Data!$AU65</f>
        <v>3.3253693137163722E-3</v>
      </c>
      <c r="R26" s="284">
        <f>I26/Data!$AU65</f>
        <v>2.1316685519137346E-2</v>
      </c>
      <c r="S26" s="284">
        <f t="shared" si="1"/>
        <v>2.464205483285372E-2</v>
      </c>
      <c r="T26" s="284">
        <v>9.5931929249105555E-2</v>
      </c>
      <c r="U26" s="284">
        <f>C26/Data!$AU65</f>
        <v>1.9519231243361693E-3</v>
      </c>
      <c r="V26" s="284">
        <f>J26/Data!$AU65</f>
        <v>1.0172123104415086E-2</v>
      </c>
    </row>
    <row r="27" spans="1:22">
      <c r="A27" s="285">
        <v>1972</v>
      </c>
      <c r="B27" s="297">
        <v>3.8779808479282845</v>
      </c>
      <c r="C27" s="297">
        <v>2.2200793000000001</v>
      </c>
      <c r="D27" s="297">
        <v>3.3002962999999998</v>
      </c>
      <c r="E27" s="297">
        <v>-1.080217</v>
      </c>
      <c r="F27" s="297">
        <v>2.2200793000000001</v>
      </c>
      <c r="G27" s="297">
        <v>3.3002962999999998</v>
      </c>
      <c r="H27" s="297">
        <v>-1.0802169999999998</v>
      </c>
      <c r="I27" s="297">
        <v>23.855895298006121</v>
      </c>
      <c r="J27" s="297">
        <v>10.633210999999999</v>
      </c>
      <c r="K27" s="297">
        <v>14.917206</v>
      </c>
      <c r="L27" s="297">
        <v>-4.2839942999999998</v>
      </c>
      <c r="M27" s="297">
        <v>10.633210999999999</v>
      </c>
      <c r="N27" s="297">
        <v>14.917206</v>
      </c>
      <c r="O27" s="297">
        <v>-4.2839950000000009</v>
      </c>
      <c r="Q27" s="284">
        <f>B27/Data!$AU66</f>
        <v>3.4640355301468017E-3</v>
      </c>
      <c r="R27" s="284">
        <f>I27/Data!$AU66</f>
        <v>2.1309457719447575E-2</v>
      </c>
      <c r="S27" s="284">
        <f t="shared" si="1"/>
        <v>2.4773493249594377E-2</v>
      </c>
      <c r="T27" s="284">
        <v>0.10123646415810632</v>
      </c>
      <c r="U27" s="284">
        <f>C27/Data!$AU66</f>
        <v>1.9831025155918097E-3</v>
      </c>
      <c r="V27" s="284">
        <f>J27/Data!$AU66</f>
        <v>9.4981956198224547E-3</v>
      </c>
    </row>
    <row r="28" spans="1:22">
      <c r="A28" s="285">
        <v>1973</v>
      </c>
      <c r="B28" s="297">
        <v>4.5040050215103085</v>
      </c>
      <c r="C28" s="297">
        <v>2.2117467999999998</v>
      </c>
      <c r="D28" s="297">
        <v>3.8330646000000002</v>
      </c>
      <c r="E28" s="297">
        <v>-1.6213177999999999</v>
      </c>
      <c r="F28" s="297">
        <v>2.2117467999999998</v>
      </c>
      <c r="G28" s="297">
        <v>3.5595528000000001</v>
      </c>
      <c r="H28" s="297">
        <v>-1.3478060000000003</v>
      </c>
      <c r="I28" s="297">
        <v>25.244152239500455</v>
      </c>
      <c r="J28" s="297">
        <v>10.786541</v>
      </c>
      <c r="K28" s="297">
        <v>17.930454000000001</v>
      </c>
      <c r="L28" s="297">
        <v>-7.1439133000000004</v>
      </c>
      <c r="M28" s="297">
        <v>10.786541</v>
      </c>
      <c r="N28" s="297">
        <v>16.567003</v>
      </c>
      <c r="O28" s="297">
        <v>-5.780462</v>
      </c>
      <c r="Q28" s="284">
        <f>B28/Data!$AU67</f>
        <v>3.5941037465220529E-3</v>
      </c>
      <c r="R28" s="284">
        <f>I28/Data!$AU67</f>
        <v>2.0144316382519824E-2</v>
      </c>
      <c r="S28" s="284">
        <f t="shared" si="1"/>
        <v>2.3738420129041878E-2</v>
      </c>
      <c r="T28" s="284">
        <v>0.1028483838748207</v>
      </c>
      <c r="U28" s="284">
        <f>C28/Data!$AU67</f>
        <v>1.7649286406817937E-3</v>
      </c>
      <c r="V28" s="284">
        <f>J28/Data!$AU67</f>
        <v>8.6074387650469011E-3</v>
      </c>
    </row>
    <row r="29" spans="1:22">
      <c r="A29" s="285">
        <v>1974</v>
      </c>
      <c r="B29" s="297">
        <v>4.9110867733950911</v>
      </c>
      <c r="C29" s="297">
        <v>2.7119179</v>
      </c>
      <c r="D29" s="297">
        <v>4.1795052999999998</v>
      </c>
      <c r="E29" s="297">
        <v>-1.4675872999999999</v>
      </c>
      <c r="F29" s="297">
        <v>2.7119179</v>
      </c>
      <c r="G29" s="297">
        <v>4.1795052999999998</v>
      </c>
      <c r="H29" s="297">
        <v>-1.4675873999999998</v>
      </c>
      <c r="I29" s="297">
        <v>24.270036751943557</v>
      </c>
      <c r="J29" s="297">
        <v>11.415119000000001</v>
      </c>
      <c r="K29" s="297">
        <v>18.634609000000001</v>
      </c>
      <c r="L29" s="297">
        <v>-7.2194903000000004</v>
      </c>
      <c r="M29" s="297">
        <v>11.415119000000001</v>
      </c>
      <c r="N29" s="297">
        <v>18.634609000000001</v>
      </c>
      <c r="O29" s="297">
        <v>-7.2194900000000004</v>
      </c>
      <c r="Q29" s="284">
        <f>B29/Data!$AU68</f>
        <v>3.6475499409874515E-3</v>
      </c>
      <c r="R29" s="284">
        <f>I29/Data!$AU68</f>
        <v>1.802578028184907E-2</v>
      </c>
      <c r="S29" s="284">
        <f t="shared" si="1"/>
        <v>2.1673330222836521E-2</v>
      </c>
      <c r="T29" s="284">
        <v>8.9715749566516595E-2</v>
      </c>
      <c r="U29" s="284">
        <f>C29/Data!$AU68</f>
        <v>2.0141888002661902E-3</v>
      </c>
      <c r="V29" s="284">
        <f>J29/Data!$AU68</f>
        <v>8.4782082980852016E-3</v>
      </c>
    </row>
    <row r="30" spans="1:22">
      <c r="A30" s="285">
        <v>1975</v>
      </c>
      <c r="B30" s="297">
        <v>4.7125672555218197</v>
      </c>
      <c r="C30" s="297">
        <v>2.0239498</v>
      </c>
      <c r="D30" s="297">
        <v>4.0105582999999996</v>
      </c>
      <c r="E30" s="297">
        <v>-1.9866085</v>
      </c>
      <c r="F30" s="297">
        <v>2.0239498</v>
      </c>
      <c r="G30" s="297">
        <v>3.8239417000000002</v>
      </c>
      <c r="H30" s="297">
        <v>-1.7999919000000002</v>
      </c>
      <c r="I30" s="297">
        <v>28.770527478341279</v>
      </c>
      <c r="J30" s="297">
        <v>10.550195</v>
      </c>
      <c r="K30" s="297">
        <v>20.02656</v>
      </c>
      <c r="L30" s="297">
        <v>-9.4763649999999995</v>
      </c>
      <c r="M30" s="297">
        <v>10.550195</v>
      </c>
      <c r="N30" s="297">
        <v>18.254428999999998</v>
      </c>
      <c r="O30" s="297">
        <v>-7.7042339999999978</v>
      </c>
      <c r="Q30" s="284">
        <f>B30/Data!$AU69</f>
        <v>3.2589421714734564E-3</v>
      </c>
      <c r="R30" s="284">
        <f>I30/Data!$AU69</f>
        <v>1.9896052450994701E-2</v>
      </c>
      <c r="S30" s="284">
        <f t="shared" si="1"/>
        <v>2.3154994622468159E-2</v>
      </c>
      <c r="T30" s="284">
        <v>9.2768005870146344E-2</v>
      </c>
      <c r="U30" s="284">
        <f>C30/Data!$AU69</f>
        <v>1.3996480046914268E-3</v>
      </c>
      <c r="V30" s="284">
        <f>J30/Data!$AU69</f>
        <v>7.2959118753120594E-3</v>
      </c>
    </row>
    <row r="31" spans="1:22">
      <c r="A31" s="285">
        <v>1976</v>
      </c>
      <c r="B31" s="297">
        <v>4.7591887382998443</v>
      </c>
      <c r="C31" s="297">
        <v>1.8757250999999999</v>
      </c>
      <c r="D31" s="297">
        <v>4.0502348000000001</v>
      </c>
      <c r="E31" s="297">
        <v>-2.1745097000000002</v>
      </c>
      <c r="F31" s="297">
        <v>1.8757250999999999</v>
      </c>
      <c r="G31" s="297">
        <v>4.0502348000000001</v>
      </c>
      <c r="H31" s="297">
        <v>-2.1745097000000002</v>
      </c>
      <c r="I31" s="297">
        <v>32.31145191585793</v>
      </c>
      <c r="J31" s="297">
        <v>11.681706999999999</v>
      </c>
      <c r="K31" s="297">
        <v>19.659666999999999</v>
      </c>
      <c r="L31" s="297">
        <v>-7.9779603000000003</v>
      </c>
      <c r="M31" s="297">
        <v>11.681706999999999</v>
      </c>
      <c r="N31" s="297">
        <v>19.659666999999999</v>
      </c>
      <c r="O31" s="297">
        <v>-7.9779599999999995</v>
      </c>
      <c r="Q31" s="284">
        <f>B31/Data!$AU70</f>
        <v>2.9571676554361165E-3</v>
      </c>
      <c r="R31" s="284">
        <f>I31/Data!$AU70</f>
        <v>2.0077031141212627E-2</v>
      </c>
      <c r="S31" s="284">
        <f t="shared" si="1"/>
        <v>2.3034198796648742E-2</v>
      </c>
      <c r="T31" s="284">
        <v>0.10536942392613534</v>
      </c>
      <c r="U31" s="284">
        <f>C31/Data!$AU70</f>
        <v>1.165499815456196E-3</v>
      </c>
      <c r="V31" s="284">
        <f>J31/Data!$AU70</f>
        <v>7.258540898510849E-3</v>
      </c>
    </row>
    <row r="32" spans="1:22">
      <c r="A32" s="285">
        <v>1977</v>
      </c>
      <c r="B32" s="297">
        <v>5.215951895166028</v>
      </c>
      <c r="C32" s="297">
        <v>1.9740247</v>
      </c>
      <c r="D32" s="297">
        <v>4.4389561000000004</v>
      </c>
      <c r="E32" s="297">
        <v>-2.4649314000000002</v>
      </c>
      <c r="F32" s="297">
        <v>1.9740247</v>
      </c>
      <c r="G32" s="297">
        <v>4.1970238999999996</v>
      </c>
      <c r="H32" s="297">
        <v>-2.2229991999999994</v>
      </c>
      <c r="I32" s="297">
        <v>36.647619621337284</v>
      </c>
      <c r="J32" s="297">
        <v>13.311856000000001</v>
      </c>
      <c r="K32" s="297">
        <v>21.357353</v>
      </c>
      <c r="L32" s="297">
        <v>-8.0454968999999998</v>
      </c>
      <c r="M32" s="297">
        <v>13.311856000000001</v>
      </c>
      <c r="N32" s="297">
        <v>21.357353</v>
      </c>
      <c r="O32" s="297">
        <v>-8.0454969999999992</v>
      </c>
      <c r="Q32" s="284">
        <f>B32/Data!$AU71</f>
        <v>2.9093236960163918E-3</v>
      </c>
      <c r="R32" s="284">
        <f>I32/Data!$AU71</f>
        <v>2.0441098827188867E-2</v>
      </c>
      <c r="S32" s="284">
        <f t="shared" si="1"/>
        <v>2.335042252320526E-2</v>
      </c>
      <c r="T32" s="284">
        <v>0.11187113635619129</v>
      </c>
      <c r="U32" s="284">
        <f>C32/Data!$AU71</f>
        <v>1.101060161531425E-3</v>
      </c>
      <c r="V32" s="284">
        <f>J32/Data!$AU71</f>
        <v>7.4250105977108948E-3</v>
      </c>
    </row>
    <row r="33" spans="1:22">
      <c r="A33" s="285">
        <v>1978</v>
      </c>
      <c r="B33" s="297">
        <v>5.9046252174552913</v>
      </c>
      <c r="C33" s="297">
        <v>2.2842718</v>
      </c>
      <c r="D33" s="297">
        <v>5.0250409999999999</v>
      </c>
      <c r="E33" s="297">
        <v>-2.7407691999999999</v>
      </c>
      <c r="F33" s="297">
        <v>2.2842718</v>
      </c>
      <c r="G33" s="297">
        <v>5.0250409999999999</v>
      </c>
      <c r="H33" s="297">
        <v>-2.7407691999999999</v>
      </c>
      <c r="I33" s="297">
        <v>41.20671887188567</v>
      </c>
      <c r="J33" s="297">
        <v>15.044480999999999</v>
      </c>
      <c r="K33" s="297">
        <v>24.270772999999998</v>
      </c>
      <c r="L33" s="297">
        <v>-9.2262921000000002</v>
      </c>
      <c r="M33" s="297">
        <v>15.044480999999999</v>
      </c>
      <c r="N33" s="297">
        <v>24.270772999999998</v>
      </c>
      <c r="O33" s="297">
        <v>-9.226291999999999</v>
      </c>
      <c r="Q33" s="284">
        <f>B33/Data!$AU72</f>
        <v>2.9192362029303435E-3</v>
      </c>
      <c r="R33" s="284">
        <f>I33/Data!$AU72</f>
        <v>2.0372528501753712E-2</v>
      </c>
      <c r="S33" s="284">
        <f t="shared" si="1"/>
        <v>2.3291764704684057E-2</v>
      </c>
      <c r="T33" s="284">
        <v>0.11502885297266556</v>
      </c>
      <c r="U33" s="284">
        <f>C33/Data!$AU72</f>
        <v>1.129339914103253E-3</v>
      </c>
      <c r="V33" s="284">
        <f>J33/Data!$AU72</f>
        <v>7.4379646416280329E-3</v>
      </c>
    </row>
    <row r="34" spans="1:22">
      <c r="A34" s="285">
        <v>1979</v>
      </c>
      <c r="B34" s="297">
        <v>6.4738715657330204</v>
      </c>
      <c r="C34" s="297">
        <v>2.2305500999999999</v>
      </c>
      <c r="D34" s="297">
        <v>5.5094893999999996</v>
      </c>
      <c r="E34" s="297">
        <v>-3.2789392999999998</v>
      </c>
      <c r="F34" s="297">
        <v>2.2305500999999999</v>
      </c>
      <c r="G34" s="297">
        <v>5.2592071000000002</v>
      </c>
      <c r="H34" s="297">
        <v>-3.0286570000000004</v>
      </c>
      <c r="I34" s="297">
        <v>44.519011364351805</v>
      </c>
      <c r="J34" s="297">
        <v>12.770261</v>
      </c>
      <c r="K34" s="297">
        <v>28.057407000000001</v>
      </c>
      <c r="L34" s="297">
        <v>-15.287146</v>
      </c>
      <c r="M34" s="297">
        <v>12.770261</v>
      </c>
      <c r="N34" s="297">
        <v>24.500115999999998</v>
      </c>
      <c r="O34" s="297">
        <v>-11.729854999999999</v>
      </c>
      <c r="Q34" s="284">
        <f>B34/Data!$AU73</f>
        <v>2.8897071293502228E-3</v>
      </c>
      <c r="R34" s="284">
        <f>I34/Data!$AU73</f>
        <v>1.9871710957649287E-2</v>
      </c>
      <c r="S34" s="284">
        <f t="shared" si="1"/>
        <v>2.276141808699951E-2</v>
      </c>
      <c r="T34" s="284">
        <v>0.10824615241934839</v>
      </c>
      <c r="U34" s="284">
        <f>C34/Data!$AU73</f>
        <v>9.9563861607332156E-4</v>
      </c>
      <c r="V34" s="284">
        <f>J34/Data!$AU73</f>
        <v>5.7001925170544754E-3</v>
      </c>
    </row>
    <row r="35" spans="1:22">
      <c r="A35" s="285">
        <v>1980</v>
      </c>
      <c r="B35" s="297">
        <v>5.5918635904844285</v>
      </c>
      <c r="C35" s="297">
        <v>0.67016726999999998</v>
      </c>
      <c r="D35" s="297">
        <v>4.7588699999999999</v>
      </c>
      <c r="E35" s="297">
        <v>-4.0887026999999998</v>
      </c>
      <c r="F35" s="297">
        <v>0.67016726999999998</v>
      </c>
      <c r="G35" s="297">
        <v>4.5384921</v>
      </c>
      <c r="H35" s="297">
        <v>-3.8683248300000002</v>
      </c>
      <c r="I35" s="297">
        <v>43.019507377159471</v>
      </c>
      <c r="J35" s="297">
        <v>9.6180006999999996</v>
      </c>
      <c r="K35" s="297">
        <v>29.837947</v>
      </c>
      <c r="L35" s="297">
        <v>-20.219946</v>
      </c>
      <c r="M35" s="297">
        <v>9.6180006999999996</v>
      </c>
      <c r="N35" s="297">
        <v>25.754958999999999</v>
      </c>
      <c r="O35" s="297">
        <v>-16.1369583</v>
      </c>
      <c r="Q35" s="284">
        <f>B35/Data!$AU74</f>
        <v>2.3120010710566659E-3</v>
      </c>
      <c r="R35" s="284">
        <f>I35/Data!$AU74</f>
        <v>1.7786762055779406E-2</v>
      </c>
      <c r="S35" s="284">
        <f t="shared" si="1"/>
        <v>2.0098763126836072E-2</v>
      </c>
      <c r="T35" s="284">
        <v>9.0120682788574324E-2</v>
      </c>
      <c r="U35" s="284">
        <f>C35/Data!$AU74</f>
        <v>2.7708605922786709E-4</v>
      </c>
      <c r="V35" s="284">
        <f>J35/Data!$AU74</f>
        <v>3.9766399090392264E-3</v>
      </c>
    </row>
    <row r="36" spans="1:22">
      <c r="A36" s="285">
        <v>1981</v>
      </c>
      <c r="B36" s="297">
        <v>5.2692411435993867</v>
      </c>
      <c r="C36" s="297">
        <v>-0.81625663000000004</v>
      </c>
      <c r="D36" s="297">
        <v>4.4843070999999997</v>
      </c>
      <c r="E36" s="297">
        <v>-5.3005637999999999</v>
      </c>
      <c r="F36" s="297">
        <v>-0.81625663000000004</v>
      </c>
      <c r="G36" s="297">
        <v>4.2546618</v>
      </c>
      <c r="H36" s="297">
        <v>-5.0709184299999999</v>
      </c>
      <c r="I36" s="297">
        <v>44.060277188902312</v>
      </c>
      <c r="J36" s="297">
        <v>-0.11294824000000001</v>
      </c>
      <c r="K36" s="297">
        <v>31.090011000000001</v>
      </c>
      <c r="L36" s="297">
        <v>-31.202960000000001</v>
      </c>
      <c r="M36" s="297">
        <v>-0.11294824000000001</v>
      </c>
      <c r="N36" s="297">
        <v>25.914479</v>
      </c>
      <c r="O36" s="297">
        <v>-26.027427240000002</v>
      </c>
      <c r="Q36" s="284">
        <f>B36/Data!$AU75</f>
        <v>1.9410338556949871E-3</v>
      </c>
      <c r="R36" s="284">
        <f>I36/Data!$AU75</f>
        <v>1.623051353777008E-2</v>
      </c>
      <c r="S36" s="284">
        <f t="shared" si="1"/>
        <v>1.8171547393465069E-2</v>
      </c>
      <c r="T36" s="284">
        <v>8.9228495112421424E-2</v>
      </c>
      <c r="U36" s="284">
        <f>C36/Data!$AU75</f>
        <v>-3.0068499629971667E-4</v>
      </c>
      <c r="V36" s="284">
        <f>J36/Data!$AU75</f>
        <v>-4.1606818098934782E-5</v>
      </c>
    </row>
    <row r="37" spans="1:22">
      <c r="A37" s="285">
        <v>1982</v>
      </c>
      <c r="B37" s="297">
        <v>6.981258509826719</v>
      </c>
      <c r="C37" s="297">
        <v>-0.85447870999999997</v>
      </c>
      <c r="D37" s="297">
        <v>5.9412932999999999</v>
      </c>
      <c r="E37" s="297">
        <v>-6.7957720000000004</v>
      </c>
      <c r="F37" s="297">
        <v>-0.85447870999999997</v>
      </c>
      <c r="G37" s="297">
        <v>5.5801489999999996</v>
      </c>
      <c r="H37" s="297">
        <v>-6.4346277099999991</v>
      </c>
      <c r="I37" s="297">
        <v>33.714698141099923</v>
      </c>
      <c r="J37" s="297">
        <v>-0.73178975000000002</v>
      </c>
      <c r="K37" s="297">
        <v>33.019505000000002</v>
      </c>
      <c r="L37" s="297">
        <v>-33.751294999999999</v>
      </c>
      <c r="M37" s="297">
        <v>-0.73178975000000002</v>
      </c>
      <c r="N37" s="297">
        <v>27.473461</v>
      </c>
      <c r="O37" s="297">
        <v>-28.205250750000001</v>
      </c>
      <c r="Q37" s="284">
        <f>B37/Data!$AU76</f>
        <v>2.4629733347680633E-3</v>
      </c>
      <c r="R37" s="284">
        <f>I37/Data!$AU76</f>
        <v>1.1894474670204496E-2</v>
      </c>
      <c r="S37" s="284">
        <f t="shared" si="1"/>
        <v>1.4357448004972559E-2</v>
      </c>
      <c r="T37" s="284">
        <v>7.8630093339801282E-2</v>
      </c>
      <c r="U37" s="284">
        <f>C37/Data!$AU76</f>
        <v>-3.0145829364356969E-4</v>
      </c>
      <c r="V37" s="284">
        <f>J37/Data!$AU76</f>
        <v>-2.5817388632287219E-4</v>
      </c>
    </row>
    <row r="38" spans="1:22">
      <c r="A38" s="285">
        <v>1983</v>
      </c>
      <c r="B38" s="297">
        <v>11.552304862834482</v>
      </c>
      <c r="C38" s="297">
        <v>2.0890946000000001</v>
      </c>
      <c r="D38" s="297">
        <v>9.8314123999999996</v>
      </c>
      <c r="E38" s="297">
        <v>-7.7423178000000004</v>
      </c>
      <c r="F38" s="297">
        <v>2.0890946000000001</v>
      </c>
      <c r="G38" s="297">
        <v>9.1479964000000002</v>
      </c>
      <c r="H38" s="297">
        <v>-7.0589018000000001</v>
      </c>
      <c r="I38" s="297">
        <v>39.401874034686372</v>
      </c>
      <c r="J38" s="297">
        <v>-2.3194811</v>
      </c>
      <c r="K38" s="297">
        <v>36.203879000000001</v>
      </c>
      <c r="L38" s="297">
        <v>-38.523359999999997</v>
      </c>
      <c r="M38" s="297">
        <v>-2.3194811</v>
      </c>
      <c r="N38" s="297">
        <v>29.731462000000001</v>
      </c>
      <c r="O38" s="297">
        <v>-32.050943099999998</v>
      </c>
      <c r="Q38" s="284">
        <f>B38/Data!$AU77</f>
        <v>3.7857232525931889E-3</v>
      </c>
      <c r="R38" s="284">
        <f>I38/Data!$AU77</f>
        <v>1.2912106501685661E-2</v>
      </c>
      <c r="S38" s="284">
        <f t="shared" si="1"/>
        <v>1.6697829754278852E-2</v>
      </c>
      <c r="T38" s="284">
        <v>8.7894720588149775E-2</v>
      </c>
      <c r="U38" s="284">
        <f>C38/Data!$AU77</f>
        <v>6.8460225885575994E-4</v>
      </c>
      <c r="V38" s="284">
        <f>J38/Data!$AU77</f>
        <v>-7.601005720053284E-4</v>
      </c>
    </row>
    <row r="39" spans="1:22">
      <c r="A39" s="285">
        <v>1984</v>
      </c>
      <c r="B39" s="297">
        <v>19.32664301249029</v>
      </c>
      <c r="C39" s="297">
        <v>6.5702536</v>
      </c>
      <c r="D39" s="297">
        <v>16.447644</v>
      </c>
      <c r="E39" s="297">
        <v>-9.8773900000000001</v>
      </c>
      <c r="F39" s="297">
        <v>6.5702536</v>
      </c>
      <c r="G39" s="297">
        <v>15.268874</v>
      </c>
      <c r="H39" s="297">
        <v>-8.6986203999999994</v>
      </c>
      <c r="I39" s="297">
        <v>45.179586393400513</v>
      </c>
      <c r="J39" s="297">
        <v>-7.7770961999999999</v>
      </c>
      <c r="K39" s="297">
        <v>38.819611999999999</v>
      </c>
      <c r="L39" s="297">
        <v>-46.596708</v>
      </c>
      <c r="M39" s="297">
        <v>-7.7770961999999999</v>
      </c>
      <c r="N39" s="297">
        <v>30.847902999999999</v>
      </c>
      <c r="O39" s="297">
        <v>-38.624999199999998</v>
      </c>
      <c r="Q39" s="284">
        <f>B39/Data!$AU78</f>
        <v>5.6281953164262905E-3</v>
      </c>
      <c r="R39" s="284">
        <f>I39/Data!$AU78</f>
        <v>1.3156942795139317E-2</v>
      </c>
      <c r="S39" s="284">
        <f t="shared" si="1"/>
        <v>1.8785138111565607E-2</v>
      </c>
      <c r="T39" s="284">
        <v>9.2767592326592707E-2</v>
      </c>
      <c r="U39" s="284">
        <f>C39/Data!$AU78</f>
        <v>1.9133519729916187E-3</v>
      </c>
      <c r="V39" s="284">
        <f>J39/Data!$AU78</f>
        <v>-2.2648018271951664E-3</v>
      </c>
    </row>
    <row r="40" spans="1:22">
      <c r="A40" s="285">
        <v>1985</v>
      </c>
      <c r="B40" s="297">
        <v>21.487191791412787</v>
      </c>
      <c r="C40" s="297">
        <v>6.6248968000000001</v>
      </c>
      <c r="D40" s="297">
        <v>18.286346000000002</v>
      </c>
      <c r="E40" s="297">
        <v>-11.661448999999999</v>
      </c>
      <c r="F40" s="297">
        <v>6.6248968000000001</v>
      </c>
      <c r="G40" s="297">
        <v>16.800545</v>
      </c>
      <c r="H40" s="297">
        <v>-10.175648199999999</v>
      </c>
      <c r="I40" s="297">
        <v>48.188657098082771</v>
      </c>
      <c r="J40" s="297">
        <v>-8.9390525000000007</v>
      </c>
      <c r="K40" s="297">
        <v>45.464404999999999</v>
      </c>
      <c r="L40" s="297">
        <v>-54.403458000000001</v>
      </c>
      <c r="M40" s="297">
        <v>-8.9390525000000007</v>
      </c>
      <c r="N40" s="297">
        <v>34.819592999999998</v>
      </c>
      <c r="O40" s="297">
        <v>-43.7586455</v>
      </c>
      <c r="Q40" s="284">
        <f>B40/Data!$AU79</f>
        <v>5.8549227538062755E-3</v>
      </c>
      <c r="R40" s="284">
        <f>I40/Data!$AU79</f>
        <v>1.3130653258825977E-2</v>
      </c>
      <c r="S40" s="284">
        <f t="shared" si="1"/>
        <v>1.8985576012632253E-2</v>
      </c>
      <c r="T40" s="284">
        <v>9.0737497386490451E-2</v>
      </c>
      <c r="U40" s="284">
        <f>C40/Data!$AU79</f>
        <v>1.8051804718120425E-3</v>
      </c>
      <c r="V40" s="284">
        <f>J40/Data!$AU79</f>
        <v>-2.4357516043876514E-3</v>
      </c>
    </row>
    <row r="41" spans="1:22">
      <c r="A41" s="285">
        <v>1986</v>
      </c>
      <c r="B41" s="297">
        <v>24.494780054043936</v>
      </c>
      <c r="C41" s="297">
        <v>7.6784907000000002</v>
      </c>
      <c r="D41" s="297">
        <v>20.845908000000001</v>
      </c>
      <c r="E41" s="297">
        <v>-13.167417</v>
      </c>
      <c r="F41" s="297">
        <v>7.6784907000000002</v>
      </c>
      <c r="G41" s="297">
        <v>19.246012</v>
      </c>
      <c r="H41" s="297">
        <v>-11.567521299999999</v>
      </c>
      <c r="I41" s="297">
        <v>46.4257237102358</v>
      </c>
      <c r="J41" s="297">
        <v>-12.492759</v>
      </c>
      <c r="K41" s="297">
        <v>47.643417999999997</v>
      </c>
      <c r="L41" s="297">
        <v>-60.136177000000004</v>
      </c>
      <c r="M41" s="297">
        <v>-12.492759</v>
      </c>
      <c r="N41" s="297">
        <v>36.917358</v>
      </c>
      <c r="O41" s="297">
        <v>-49.410117</v>
      </c>
      <c r="Q41" s="284">
        <f>B41/Data!$AU80</f>
        <v>6.3934339937054161E-3</v>
      </c>
      <c r="R41" s="284">
        <f>I41/Data!$AU80</f>
        <v>1.2117675663815318E-2</v>
      </c>
      <c r="S41" s="284">
        <f t="shared" si="1"/>
        <v>1.8511109657520734E-2</v>
      </c>
      <c r="T41" s="284">
        <v>7.8272105100687009E-2</v>
      </c>
      <c r="U41" s="284">
        <f>C41/Data!$AU80</f>
        <v>2.0041789864378113E-3</v>
      </c>
      <c r="V41" s="284">
        <f>J41/Data!$AU80</f>
        <v>-3.2607612678923798E-3</v>
      </c>
    </row>
    <row r="42" spans="1:22">
      <c r="A42" s="285">
        <v>1987</v>
      </c>
      <c r="B42" s="297">
        <v>41.234805883548141</v>
      </c>
      <c r="C42" s="297">
        <v>18.354700000000001</v>
      </c>
      <c r="D42" s="297">
        <v>35.092250999999997</v>
      </c>
      <c r="E42" s="297">
        <v>-16.737551</v>
      </c>
      <c r="F42" s="297">
        <v>18.354700000000001</v>
      </c>
      <c r="G42" s="297">
        <v>32.026240000000001</v>
      </c>
      <c r="H42" s="297">
        <v>-13.67154</v>
      </c>
      <c r="I42" s="297">
        <v>55.762901576587261</v>
      </c>
      <c r="J42" s="297">
        <v>8.4652515000000008</v>
      </c>
      <c r="K42" s="297">
        <v>52.455043000000003</v>
      </c>
      <c r="L42" s="297">
        <v>-43.989792000000001</v>
      </c>
      <c r="M42" s="297">
        <v>8.4652515000000008</v>
      </c>
      <c r="N42" s="297">
        <v>43.290934</v>
      </c>
      <c r="O42" s="297">
        <v>-34.825682499999999</v>
      </c>
      <c r="Q42" s="284">
        <f>B42/Data!$AU81</f>
        <v>1.0060967746815265E-2</v>
      </c>
      <c r="R42" s="284">
        <f>I42/Data!$AU81</f>
        <v>1.3605708629144238E-2</v>
      </c>
      <c r="S42" s="284">
        <f t="shared" si="1"/>
        <v>2.3666676375959504E-2</v>
      </c>
      <c r="T42" s="284">
        <v>7.9236000675480436E-2</v>
      </c>
      <c r="U42" s="284">
        <f>C42/Data!$AU81</f>
        <v>4.4784021834366923E-3</v>
      </c>
      <c r="V42" s="284">
        <f>J42/Data!$AU81</f>
        <v>2.0654546683378499E-3</v>
      </c>
    </row>
    <row r="43" spans="1:22">
      <c r="A43" s="285">
        <v>1988</v>
      </c>
      <c r="B43" s="297">
        <v>65.534421159510146</v>
      </c>
      <c r="C43" s="297">
        <v>35.331569000000002</v>
      </c>
      <c r="D43" s="297">
        <v>55.772067</v>
      </c>
      <c r="E43" s="297">
        <v>-20.440498000000002</v>
      </c>
      <c r="F43" s="297">
        <v>35.331569000000002</v>
      </c>
      <c r="G43" s="297">
        <v>51.268642</v>
      </c>
      <c r="H43" s="297">
        <v>-15.937072999999998</v>
      </c>
      <c r="I43" s="297">
        <v>71.929912259275966</v>
      </c>
      <c r="J43" s="297">
        <v>22.459972</v>
      </c>
      <c r="K43" s="297">
        <v>64.124639999999999</v>
      </c>
      <c r="L43" s="297">
        <v>-41.664667999999999</v>
      </c>
      <c r="M43" s="297">
        <v>22.459972</v>
      </c>
      <c r="N43" s="297">
        <v>53.070735999999997</v>
      </c>
      <c r="O43" s="297">
        <v>-30.610763999999996</v>
      </c>
      <c r="Q43" s="284">
        <f>B43/Data!$AU82</f>
        <v>1.4655711553438672E-2</v>
      </c>
      <c r="R43" s="284">
        <f>I43/Data!$AU82</f>
        <v>1.6085959523015041E-2</v>
      </c>
      <c r="S43" s="284">
        <f t="shared" si="1"/>
        <v>3.0741671076453713E-2</v>
      </c>
      <c r="T43" s="284">
        <v>7.8030434511635188E-2</v>
      </c>
      <c r="U43" s="284">
        <f>C43/Data!$AU82</f>
        <v>7.9013329916208901E-3</v>
      </c>
      <c r="V43" s="284">
        <f>J43/Data!$AU82</f>
        <v>5.02280885840313E-3</v>
      </c>
    </row>
    <row r="44" spans="1:22">
      <c r="A44" s="285">
        <v>1989</v>
      </c>
      <c r="B44" s="297">
        <v>73.335258110892937</v>
      </c>
      <c r="C44" s="297">
        <v>36.801499</v>
      </c>
      <c r="D44" s="297">
        <v>62.410850000000003</v>
      </c>
      <c r="E44" s="297">
        <v>-25.609351</v>
      </c>
      <c r="F44" s="297">
        <v>36.801499</v>
      </c>
      <c r="G44" s="297">
        <v>56.808165000000002</v>
      </c>
      <c r="H44" s="297">
        <v>-20.006666000000003</v>
      </c>
      <c r="I44" s="297">
        <v>71.009210677409243</v>
      </c>
      <c r="J44" s="297">
        <v>28.585207</v>
      </c>
      <c r="K44" s="297">
        <v>66.170846999999995</v>
      </c>
      <c r="L44" s="297">
        <v>-37.585639999999998</v>
      </c>
      <c r="M44" s="297">
        <v>28.585207</v>
      </c>
      <c r="N44" s="297">
        <v>55.591579000000003</v>
      </c>
      <c r="O44" s="297">
        <v>-27.006372000000002</v>
      </c>
      <c r="Q44" s="284">
        <f>B44/Data!$AU83</f>
        <v>1.5406165492935256E-2</v>
      </c>
      <c r="R44" s="284">
        <f>I44/Data!$AU83</f>
        <v>1.4917512795340888E-2</v>
      </c>
      <c r="S44" s="284">
        <f t="shared" si="1"/>
        <v>3.0323678288276146E-2</v>
      </c>
      <c r="T44" s="284">
        <v>7.1628752084842137E-2</v>
      </c>
      <c r="U44" s="284">
        <f>C44/Data!$AU83</f>
        <v>7.7312059517777275E-3</v>
      </c>
      <c r="V44" s="284">
        <f>J44/Data!$AU83</f>
        <v>6.0051391518372212E-3</v>
      </c>
    </row>
    <row r="45" spans="1:22">
      <c r="A45" s="285">
        <v>1990</v>
      </c>
      <c r="B45" s="297">
        <v>76.968230972721358</v>
      </c>
      <c r="C45" s="297">
        <v>36.999265999999999</v>
      </c>
      <c r="D45" s="297">
        <v>65.502635999999995</v>
      </c>
      <c r="E45" s="297">
        <v>-28.50337</v>
      </c>
      <c r="F45" s="297">
        <v>36.999265999999999</v>
      </c>
      <c r="G45" s="297">
        <v>60.297727999999999</v>
      </c>
      <c r="H45" s="297">
        <v>-23.298462000000001</v>
      </c>
      <c r="I45" s="297">
        <v>69.47909245679466</v>
      </c>
      <c r="J45" s="297">
        <v>30.994858000000001</v>
      </c>
      <c r="K45" s="297">
        <v>65.421186000000006</v>
      </c>
      <c r="L45" s="297">
        <v>-34.426327999999998</v>
      </c>
      <c r="M45" s="297">
        <v>30.994858000000001</v>
      </c>
      <c r="N45" s="297">
        <v>56.435819000000002</v>
      </c>
      <c r="O45" s="297">
        <v>-25.440961000000001</v>
      </c>
      <c r="Q45" s="284">
        <f>B45/Data!$AU84</f>
        <v>1.5351402205953928E-2</v>
      </c>
      <c r="R45" s="284">
        <f>I45/Data!$AU84</f>
        <v>1.3857684914012552E-2</v>
      </c>
      <c r="S45" s="284">
        <f t="shared" si="1"/>
        <v>2.9209087119966479E-2</v>
      </c>
      <c r="T45" s="284">
        <v>6.7964927916814244E-2</v>
      </c>
      <c r="U45" s="284">
        <f>C45/Data!$AU84</f>
        <v>7.3795461648635281E-3</v>
      </c>
      <c r="V45" s="284">
        <f>J45/Data!$AU84</f>
        <v>6.1819600822456766E-3</v>
      </c>
    </row>
    <row r="46" spans="1:22">
      <c r="A46" s="285">
        <v>1991</v>
      </c>
      <c r="B46" s="297">
        <v>74.620083499610629</v>
      </c>
      <c r="C46" s="297">
        <v>32.248009000000003</v>
      </c>
      <c r="D46" s="297">
        <v>63.504280999999999</v>
      </c>
      <c r="E46" s="297">
        <v>-31.256271999999999</v>
      </c>
      <c r="F46" s="297">
        <v>32.248009000000003</v>
      </c>
      <c r="G46" s="297">
        <v>58.539957000000001</v>
      </c>
      <c r="H46" s="297">
        <v>-26.291947999999998</v>
      </c>
      <c r="I46" s="297">
        <v>68.889886948638122</v>
      </c>
      <c r="J46" s="297">
        <v>33.193502000000002</v>
      </c>
      <c r="K46" s="297">
        <v>64.608193</v>
      </c>
      <c r="L46" s="297">
        <v>-31.414691000000001</v>
      </c>
      <c r="M46" s="297">
        <v>33.193502000000002</v>
      </c>
      <c r="N46" s="297">
        <v>56.558687999999997</v>
      </c>
      <c r="O46" s="297">
        <v>-23.365185999999994</v>
      </c>
      <c r="Q46" s="284">
        <f>B46/Data!$AU85</f>
        <v>1.444905320266539E-2</v>
      </c>
      <c r="R46" s="284">
        <f>I46/Data!$AU85</f>
        <v>1.3339487105393956E-2</v>
      </c>
      <c r="S46" s="284">
        <f t="shared" si="1"/>
        <v>2.7788540308059346E-2</v>
      </c>
      <c r="T46" s="284">
        <v>7.3187977382743283E-2</v>
      </c>
      <c r="U46" s="284">
        <f>C46/Data!$AU85</f>
        <v>6.2443403420134706E-3</v>
      </c>
      <c r="V46" s="284">
        <f>J46/Data!$AU85</f>
        <v>6.427420794607965E-3</v>
      </c>
    </row>
    <row r="47" spans="1:22">
      <c r="A47" s="285">
        <v>1992</v>
      </c>
      <c r="B47" s="297">
        <v>91.01985998657868</v>
      </c>
      <c r="C47" s="297">
        <v>49.411634999999997</v>
      </c>
      <c r="D47" s="297">
        <v>77.461060000000003</v>
      </c>
      <c r="E47" s="297">
        <v>-28.049424999999999</v>
      </c>
      <c r="F47" s="297">
        <v>49.411634999999997</v>
      </c>
      <c r="G47" s="297">
        <v>72.369733999999994</v>
      </c>
      <c r="H47" s="297">
        <v>-22.958098999999997</v>
      </c>
      <c r="I47" s="297">
        <v>88.578123585359506</v>
      </c>
      <c r="J47" s="297">
        <v>40.531246000000003</v>
      </c>
      <c r="K47" s="297">
        <v>69.471149999999994</v>
      </c>
      <c r="L47" s="297">
        <v>-28.939903000000001</v>
      </c>
      <c r="M47" s="297">
        <v>40.531246000000003</v>
      </c>
      <c r="N47" s="297">
        <v>62.013603000000003</v>
      </c>
      <c r="O47" s="297">
        <v>-21.482357</v>
      </c>
      <c r="Q47" s="284">
        <f>B47/Data!$AU86</f>
        <v>1.6623951821254927E-2</v>
      </c>
      <c r="R47" s="284">
        <f>I47/Data!$AU86</f>
        <v>1.6177990815601243E-2</v>
      </c>
      <c r="S47" s="284">
        <f t="shared" si="1"/>
        <v>3.2801942636856166E-2</v>
      </c>
      <c r="T47" s="284">
        <v>7.0527003098580301E-2</v>
      </c>
      <c r="U47" s="284">
        <f>C47/Data!$AU86</f>
        <v>9.0245869392740815E-3</v>
      </c>
      <c r="V47" s="284">
        <f>J47/Data!$AU86</f>
        <v>7.4026644389343713E-3</v>
      </c>
    </row>
    <row r="48" spans="1:22">
      <c r="A48" s="285">
        <v>1993</v>
      </c>
      <c r="B48" s="297">
        <v>95.479562937175814</v>
      </c>
      <c r="C48" s="297">
        <v>50.233285000000002</v>
      </c>
      <c r="D48" s="297">
        <v>81.256422000000001</v>
      </c>
      <c r="E48" s="297">
        <v>-31.023136000000001</v>
      </c>
      <c r="F48" s="297">
        <v>50.233285000000002</v>
      </c>
      <c r="G48" s="297">
        <v>72.988200000000006</v>
      </c>
      <c r="H48" s="297">
        <v>-22.754915000000004</v>
      </c>
      <c r="I48" s="297">
        <v>94.687684801330789</v>
      </c>
      <c r="J48" s="297">
        <v>41.726692</v>
      </c>
      <c r="K48" s="297">
        <v>71.249829000000005</v>
      </c>
      <c r="L48" s="297">
        <v>-29.523136999999998</v>
      </c>
      <c r="M48" s="297">
        <v>41.726692</v>
      </c>
      <c r="N48" s="297">
        <v>63.348925999999999</v>
      </c>
      <c r="O48" s="297">
        <v>-21.622233999999999</v>
      </c>
      <c r="Q48" s="284">
        <f>B48/Data!$AU87</f>
        <v>1.6662317761552872E-2</v>
      </c>
      <c r="R48" s="284">
        <f>I48/Data!$AU87</f>
        <v>1.6524125621559964E-2</v>
      </c>
      <c r="S48" s="284">
        <f t="shared" si="1"/>
        <v>3.3186443383112836E-2</v>
      </c>
      <c r="T48" s="284">
        <v>7.488067960907667E-2</v>
      </c>
      <c r="U48" s="284">
        <f>C48/Data!$AU87</f>
        <v>8.7663048628258116E-3</v>
      </c>
      <c r="V48" s="284">
        <f>J48/Data!$AU87</f>
        <v>7.281803349895092E-3</v>
      </c>
    </row>
    <row r="49" spans="1:22">
      <c r="A49" s="285">
        <v>1994</v>
      </c>
      <c r="B49" s="297">
        <v>121.96927925326953</v>
      </c>
      <c r="C49" s="297">
        <v>71.869597999999996</v>
      </c>
      <c r="D49" s="297">
        <v>103.80009</v>
      </c>
      <c r="E49" s="297">
        <v>-31.930492000000001</v>
      </c>
      <c r="F49" s="297">
        <v>71.869597999999996</v>
      </c>
      <c r="G49" s="297">
        <v>93.986609000000001</v>
      </c>
      <c r="H49" s="297">
        <v>-22.117011000000005</v>
      </c>
      <c r="I49" s="297">
        <v>87.08752961051664</v>
      </c>
      <c r="J49" s="297">
        <v>43.780597999999998</v>
      </c>
      <c r="K49" s="297">
        <v>72.689569000000006</v>
      </c>
      <c r="L49" s="297">
        <v>-28.908971000000001</v>
      </c>
      <c r="M49" s="297">
        <v>43.780597999999998</v>
      </c>
      <c r="N49" s="297">
        <v>64.396844000000002</v>
      </c>
      <c r="O49" s="297">
        <v>-20.616246000000004</v>
      </c>
      <c r="Q49" s="284">
        <f>B49/Data!$AU88</f>
        <v>1.9947077745371525E-2</v>
      </c>
      <c r="R49" s="284">
        <f>I49/Data!$AU88</f>
        <v>1.4242452971999128E-2</v>
      </c>
      <c r="S49" s="284">
        <f t="shared" si="1"/>
        <v>3.4189530717370652E-2</v>
      </c>
      <c r="T49" s="284">
        <v>8.2229598443790103E-2</v>
      </c>
      <c r="U49" s="284">
        <f>C49/Data!$AU88</f>
        <v>1.1753684760715423E-2</v>
      </c>
      <c r="V49" s="284">
        <f>J49/Data!$AU88</f>
        <v>7.1599586173782146E-3</v>
      </c>
    </row>
    <row r="50" spans="1:22">
      <c r="A50" s="285">
        <v>1995</v>
      </c>
      <c r="B50" s="297">
        <v>132.26741388133394</v>
      </c>
      <c r="C50" s="297">
        <v>78.102196000000006</v>
      </c>
      <c r="D50" s="297">
        <v>112.56416</v>
      </c>
      <c r="E50" s="297">
        <v>-34.461965999999997</v>
      </c>
      <c r="F50" s="297">
        <v>78.102196000000006</v>
      </c>
      <c r="G50" s="297">
        <v>102.10924</v>
      </c>
      <c r="H50" s="297">
        <v>-24.007043999999993</v>
      </c>
      <c r="I50" s="297">
        <v>97.169067542339988</v>
      </c>
      <c r="J50" s="297">
        <v>49.105590999999997</v>
      </c>
      <c r="K50" s="297">
        <v>76.486474000000001</v>
      </c>
      <c r="L50" s="297">
        <v>-27.380883000000001</v>
      </c>
      <c r="M50" s="297">
        <v>49.105590999999997</v>
      </c>
      <c r="N50" s="297">
        <v>68.313810000000004</v>
      </c>
      <c r="O50" s="297">
        <v>-19.208219000000007</v>
      </c>
      <c r="Q50" s="284">
        <f>B50/Data!$AU89</f>
        <v>2.0499234209350438E-2</v>
      </c>
      <c r="R50" s="284">
        <f>I50/Data!$AU89</f>
        <v>1.5059578281629368E-2</v>
      </c>
      <c r="S50" s="284">
        <f t="shared" si="1"/>
        <v>3.5558812490979808E-2</v>
      </c>
      <c r="T50" s="284">
        <v>8.8949939807397058E-2</v>
      </c>
      <c r="U50" s="284">
        <f>C50/Data!$AU89</f>
        <v>1.2104532485264967E-2</v>
      </c>
      <c r="V50" s="284">
        <f>J50/Data!$AU89</f>
        <v>7.6105442856899304E-3</v>
      </c>
    </row>
    <row r="51" spans="1:22">
      <c r="A51" s="285">
        <v>1996</v>
      </c>
      <c r="B51" s="297">
        <v>149.6857163948788</v>
      </c>
      <c r="C51" s="297">
        <v>88.294217000000003</v>
      </c>
      <c r="D51" s="297">
        <v>127.38773999999999</v>
      </c>
      <c r="E51" s="297">
        <v>-39.093527999999999</v>
      </c>
      <c r="F51" s="297">
        <v>88.294217000000003</v>
      </c>
      <c r="G51" s="297">
        <v>115.78536</v>
      </c>
      <c r="H51" s="297">
        <v>-27.491142999999994</v>
      </c>
      <c r="I51" s="297">
        <v>122.10176738125486</v>
      </c>
      <c r="J51" s="297">
        <v>59.096398999999998</v>
      </c>
      <c r="K51" s="297">
        <v>88.551017999999999</v>
      </c>
      <c r="L51" s="297">
        <v>-29.454619000000001</v>
      </c>
      <c r="M51" s="297">
        <v>59.096398999999998</v>
      </c>
      <c r="N51" s="297">
        <v>79.518131999999994</v>
      </c>
      <c r="O51" s="297">
        <v>-20.421732999999996</v>
      </c>
      <c r="Q51" s="284">
        <f>B51/Data!$AU90</f>
        <v>2.1786411142386223E-2</v>
      </c>
      <c r="R51" s="284">
        <f>I51/Data!$AU90</f>
        <v>1.777163091742422E-2</v>
      </c>
      <c r="S51" s="284">
        <f t="shared" si="1"/>
        <v>3.9558042059810443E-2</v>
      </c>
      <c r="T51" s="284">
        <v>9.3123058190714217E-2</v>
      </c>
      <c r="U51" s="284">
        <f>C51/Data!$AU90</f>
        <v>1.2851019852705731E-2</v>
      </c>
      <c r="V51" s="284">
        <f>J51/Data!$AU90</f>
        <v>8.6013447151631582E-3</v>
      </c>
    </row>
    <row r="52" spans="1:22">
      <c r="A52" s="285">
        <v>1997</v>
      </c>
      <c r="B52" s="297">
        <v>168.01292425903745</v>
      </c>
      <c r="C52" s="297">
        <v>102.6979</v>
      </c>
      <c r="D52" s="297">
        <v>142.98482999999999</v>
      </c>
      <c r="E52" s="297">
        <v>-40.286937000000002</v>
      </c>
      <c r="F52" s="297">
        <v>102.6979</v>
      </c>
      <c r="G52" s="297">
        <v>130.4007</v>
      </c>
      <c r="H52" s="297">
        <v>-27.702799999999996</v>
      </c>
      <c r="I52" s="297">
        <v>146.00710977573422</v>
      </c>
      <c r="J52" s="297">
        <v>65.812009000000003</v>
      </c>
      <c r="K52" s="297">
        <v>97.353404999999995</v>
      </c>
      <c r="L52" s="297">
        <v>-31.541395999999999</v>
      </c>
      <c r="M52" s="297">
        <v>65.812009000000003</v>
      </c>
      <c r="N52" s="297">
        <v>87.619580999999997</v>
      </c>
      <c r="O52" s="297">
        <v>-21.807571999999993</v>
      </c>
      <c r="Q52" s="284">
        <f>B52/Data!$AU91</f>
        <v>2.2859078534219576E-2</v>
      </c>
      <c r="R52" s="284">
        <f>I52/Data!$AU91</f>
        <v>1.9865066950278964E-2</v>
      </c>
      <c r="S52" s="284">
        <f t="shared" si="1"/>
        <v>4.2724145484498544E-2</v>
      </c>
      <c r="T52" s="284">
        <v>9.5471771106383066E-2</v>
      </c>
      <c r="U52" s="284">
        <f>C52/Data!$AU91</f>
        <v>1.3972611760390522E-2</v>
      </c>
      <c r="V52" s="284">
        <f>J52/Data!$AU91</f>
        <v>8.9540842697691664E-3</v>
      </c>
    </row>
    <row r="53" spans="1:22">
      <c r="A53" s="285">
        <v>1998</v>
      </c>
      <c r="B53" s="297">
        <v>187.30567441179343</v>
      </c>
      <c r="C53" s="297">
        <v>114.20820999999999</v>
      </c>
      <c r="D53" s="297">
        <v>159.40362999999999</v>
      </c>
      <c r="E53" s="297">
        <v>-45.195419000000001</v>
      </c>
      <c r="F53" s="297">
        <v>114.20820999999999</v>
      </c>
      <c r="G53" s="297">
        <v>146.54862</v>
      </c>
      <c r="H53" s="297">
        <v>-32.340410000000006</v>
      </c>
      <c r="I53" s="297">
        <v>178.43635075795092</v>
      </c>
      <c r="J53" s="297">
        <v>72.112920000000003</v>
      </c>
      <c r="K53" s="297">
        <v>110.44141999999999</v>
      </c>
      <c r="L53" s="297">
        <v>-38.328499000000001</v>
      </c>
      <c r="M53" s="297">
        <v>72.112920000000003</v>
      </c>
      <c r="N53" s="297">
        <v>98.963742999999994</v>
      </c>
      <c r="O53" s="297">
        <v>-26.850822999999991</v>
      </c>
      <c r="Q53" s="284">
        <f>B53/Data!$AU92</f>
        <v>2.3934606758758668E-2</v>
      </c>
      <c r="R53" s="284">
        <f>I53/Data!$AU92</f>
        <v>2.2801252019039629E-2</v>
      </c>
      <c r="S53" s="284">
        <f t="shared" si="1"/>
        <v>4.6735858777798296E-2</v>
      </c>
      <c r="T53" s="284">
        <v>7.9372102420683599E-2</v>
      </c>
      <c r="U53" s="284">
        <f>C53/Data!$AU92</f>
        <v>1.4593944382923706E-2</v>
      </c>
      <c r="V53" s="284">
        <f>J53/Data!$AU92</f>
        <v>9.2148536761956657E-3</v>
      </c>
    </row>
    <row r="54" spans="1:22">
      <c r="A54" s="285">
        <v>1999</v>
      </c>
      <c r="B54" s="297">
        <v>205.54478951162389</v>
      </c>
      <c r="C54" s="297">
        <v>124.86422</v>
      </c>
      <c r="D54" s="297">
        <v>174.92574999999999</v>
      </c>
      <c r="E54" s="297">
        <v>-50.061537000000001</v>
      </c>
      <c r="F54" s="297">
        <v>124.86422</v>
      </c>
      <c r="G54" s="297">
        <v>160.68153000000001</v>
      </c>
      <c r="H54" s="297">
        <v>-35.817310000000006</v>
      </c>
      <c r="I54" s="297">
        <v>208.45461739643858</v>
      </c>
      <c r="J54" s="297">
        <v>84.732268000000005</v>
      </c>
      <c r="K54" s="297">
        <v>125.15770999999999</v>
      </c>
      <c r="L54" s="297">
        <v>-40.425438</v>
      </c>
      <c r="M54" s="297">
        <v>84.732268000000005</v>
      </c>
      <c r="N54" s="297">
        <v>113.83923</v>
      </c>
      <c r="O54" s="297">
        <v>-29.106961999999996</v>
      </c>
      <c r="Q54" s="284">
        <f>B54/Data!$AU93</f>
        <v>2.4789963146578418E-2</v>
      </c>
      <c r="R54" s="284">
        <f>I54/Data!$AU93</f>
        <v>2.5140906248560396E-2</v>
      </c>
      <c r="S54" s="284">
        <f t="shared" si="1"/>
        <v>4.9930869395138813E-2</v>
      </c>
      <c r="T54" s="284">
        <v>7.5905307114890866E-2</v>
      </c>
      <c r="U54" s="284">
        <f>C54/Data!$AU93</f>
        <v>1.5059391286351295E-2</v>
      </c>
      <c r="V54" s="284">
        <f>J54/Data!$AU93</f>
        <v>1.0219231565231279E-2</v>
      </c>
    </row>
    <row r="55" spans="1:22">
      <c r="A55" s="285">
        <v>2000</v>
      </c>
      <c r="B55" s="297">
        <v>216.34503057059521</v>
      </c>
      <c r="C55" s="297">
        <v>127.88720000000001</v>
      </c>
      <c r="D55" s="297">
        <v>184.11713</v>
      </c>
      <c r="E55" s="297">
        <v>-56.229933000000003</v>
      </c>
      <c r="F55" s="297">
        <v>127.88720000000001</v>
      </c>
      <c r="G55" s="297">
        <v>167.28567000000001</v>
      </c>
      <c r="H55" s="297">
        <v>-39.398470000000003</v>
      </c>
      <c r="I55" s="297">
        <v>234.07935645474817</v>
      </c>
      <c r="J55" s="297">
        <v>87.185056000000003</v>
      </c>
      <c r="K55" s="297">
        <v>136.57534999999999</v>
      </c>
      <c r="L55" s="297">
        <v>-49.390290999999998</v>
      </c>
      <c r="M55" s="297">
        <v>87.185056000000003</v>
      </c>
      <c r="N55" s="297">
        <v>122.78377999999999</v>
      </c>
      <c r="O55" s="297">
        <v>-35.59872399999999</v>
      </c>
      <c r="Q55" s="284">
        <f>B55/Data!$AU94</f>
        <v>2.4383938417233051E-2</v>
      </c>
      <c r="R55" s="284">
        <f>I55/Data!$AU94</f>
        <v>2.6382748877957829E-2</v>
      </c>
      <c r="S55" s="284">
        <f t="shared" si="1"/>
        <v>5.0766687295190877E-2</v>
      </c>
      <c r="T55" s="284">
        <v>6.4267999493871436E-2</v>
      </c>
      <c r="U55" s="284">
        <f>C55/Data!$AU94</f>
        <v>1.4413983075681548E-2</v>
      </c>
      <c r="V55" s="284">
        <f>J55/Data!$AU94</f>
        <v>9.8265027433265262E-3</v>
      </c>
    </row>
    <row r="56" spans="1:22">
      <c r="A56" s="285">
        <v>2001</v>
      </c>
      <c r="B56" s="297">
        <v>223.75298930360486</v>
      </c>
      <c r="C56" s="297">
        <v>129.15755999999999</v>
      </c>
      <c r="D56" s="297">
        <v>190.42156</v>
      </c>
      <c r="E56" s="297">
        <v>-61.263993999999997</v>
      </c>
      <c r="F56" s="297">
        <v>129.15755999999999</v>
      </c>
      <c r="G56" s="297">
        <v>173.85261</v>
      </c>
      <c r="H56" s="297">
        <v>-44.695050000000009</v>
      </c>
      <c r="I56" s="297">
        <v>276.37089090754239</v>
      </c>
      <c r="J56" s="297">
        <v>98.066250999999994</v>
      </c>
      <c r="K56" s="297">
        <v>152.10085000000001</v>
      </c>
      <c r="L56" s="297">
        <v>-54.034601000000002</v>
      </c>
      <c r="M56" s="297">
        <v>98.066250999999994</v>
      </c>
      <c r="N56" s="297">
        <v>134.97685000000001</v>
      </c>
      <c r="O56" s="297">
        <v>-36.910599000000019</v>
      </c>
      <c r="Q56" s="284">
        <f>B56/Data!$AU95</f>
        <v>2.4463081008572279E-2</v>
      </c>
      <c r="R56" s="284">
        <f>I56/Data!$AU95</f>
        <v>3.0215835389393732E-2</v>
      </c>
      <c r="S56" s="284">
        <f t="shared" si="1"/>
        <v>5.4678916397966015E-2</v>
      </c>
      <c r="T56" s="284">
        <v>5.8487904487829749E-2</v>
      </c>
      <c r="U56" s="284">
        <f>C56/Data!$AU95</f>
        <v>1.4120892252582881E-2</v>
      </c>
      <c r="V56" s="284">
        <f>J56/Data!$AU95</f>
        <v>1.0721656277694842E-2</v>
      </c>
    </row>
    <row r="57" spans="1:22">
      <c r="A57" s="285">
        <v>2002</v>
      </c>
      <c r="B57" s="297">
        <v>235.34611224313841</v>
      </c>
      <c r="C57" s="297">
        <v>140.00344999999999</v>
      </c>
      <c r="D57" s="297">
        <v>200.28771</v>
      </c>
      <c r="E57" s="297">
        <v>-60.284255000000002</v>
      </c>
      <c r="F57" s="297">
        <v>140.00344999999999</v>
      </c>
      <c r="G57" s="297">
        <v>183.65895</v>
      </c>
      <c r="H57" s="297">
        <v>-43.655500000000018</v>
      </c>
      <c r="I57" s="297">
        <v>297.03231537168915</v>
      </c>
      <c r="J57" s="297">
        <v>98.303461999999996</v>
      </c>
      <c r="K57" s="297">
        <v>152.70240999999999</v>
      </c>
      <c r="L57" s="297">
        <v>-54.398952000000001</v>
      </c>
      <c r="M57" s="297">
        <v>98.303461999999996</v>
      </c>
      <c r="N57" s="297">
        <v>136.49981</v>
      </c>
      <c r="O57" s="297">
        <v>-38.196348</v>
      </c>
      <c r="Q57" s="284">
        <f>B57/Data!$AU96</f>
        <v>2.5052150235243782E-2</v>
      </c>
      <c r="R57" s="284">
        <f>I57/Data!$AU96</f>
        <v>3.161853033597678E-2</v>
      </c>
      <c r="S57" s="284">
        <f t="shared" si="1"/>
        <v>5.6670680571220558E-2</v>
      </c>
      <c r="T57" s="284">
        <v>7.1997874418139873E-2</v>
      </c>
      <c r="U57" s="284">
        <f>C57/Data!$AU96</f>
        <v>1.490310347352976E-2</v>
      </c>
      <c r="V57" s="284">
        <f>J57/Data!$AU96</f>
        <v>1.0464218317421468E-2</v>
      </c>
    </row>
    <row r="58" spans="1:22">
      <c r="A58" s="285">
        <v>2003</v>
      </c>
      <c r="B58" s="297">
        <v>254.49260514131342</v>
      </c>
      <c r="C58" s="297">
        <v>148.60825</v>
      </c>
      <c r="D58" s="297">
        <v>216.58204000000001</v>
      </c>
      <c r="E58" s="297">
        <v>-67.973793000000001</v>
      </c>
      <c r="F58" s="297">
        <v>148.60825</v>
      </c>
      <c r="G58" s="297">
        <v>192.61875000000001</v>
      </c>
      <c r="H58" s="297">
        <v>-44.010500000000008</v>
      </c>
      <c r="I58" s="297">
        <v>315.09723764837867</v>
      </c>
      <c r="J58" s="297">
        <v>101.65676000000001</v>
      </c>
      <c r="K58" s="297">
        <v>161.49298999999999</v>
      </c>
      <c r="L58" s="297">
        <v>-59.836233999999997</v>
      </c>
      <c r="M58" s="297">
        <v>101.65676000000001</v>
      </c>
      <c r="N58" s="297">
        <v>142.7405</v>
      </c>
      <c r="O58" s="297">
        <v>-41.083739999999992</v>
      </c>
      <c r="Q58" s="284">
        <f>B58/Data!$AU97</f>
        <v>2.5926925220939319E-2</v>
      </c>
      <c r="R58" s="284">
        <f>I58/Data!$AU97</f>
        <v>3.2101139101066364E-2</v>
      </c>
      <c r="S58" s="284">
        <f t="shared" si="1"/>
        <v>5.8028064322005683E-2</v>
      </c>
      <c r="T58" s="284">
        <v>8.1680479805566517E-2</v>
      </c>
      <c r="U58" s="284">
        <f>C58/Data!$AU97</f>
        <v>1.513975222511949E-2</v>
      </c>
      <c r="V58" s="284">
        <f>J58/Data!$AU97</f>
        <v>1.0356478583177165E-2</v>
      </c>
    </row>
    <row r="59" spans="1:22">
      <c r="A59" s="285">
        <v>2004</v>
      </c>
      <c r="B59" s="297">
        <v>310.43759719800357</v>
      </c>
      <c r="C59" s="297">
        <v>193.73388</v>
      </c>
      <c r="D59" s="297">
        <v>264.19317000000001</v>
      </c>
      <c r="E59" s="297">
        <v>-70.459282000000002</v>
      </c>
      <c r="F59" s="297">
        <v>193.73388</v>
      </c>
      <c r="G59" s="297">
        <v>236.83950999999999</v>
      </c>
      <c r="H59" s="297">
        <v>-43.105629999999991</v>
      </c>
      <c r="I59" s="297">
        <v>338.07184923764692</v>
      </c>
      <c r="J59" s="297">
        <v>122.10547</v>
      </c>
      <c r="K59" s="297">
        <v>193.67164</v>
      </c>
      <c r="L59" s="297">
        <v>-71.566177999999994</v>
      </c>
      <c r="M59" s="297">
        <v>122.10547</v>
      </c>
      <c r="N59" s="297">
        <v>169.99238</v>
      </c>
      <c r="O59" s="297">
        <v>-47.88691</v>
      </c>
      <c r="Q59" s="284">
        <f>B59/Data!$AU98</f>
        <v>2.9577268467809947E-2</v>
      </c>
      <c r="R59" s="284">
        <f>I59/Data!$AU98</f>
        <v>3.2210150885600135E-2</v>
      </c>
      <c r="S59" s="284">
        <f t="shared" si="1"/>
        <v>6.1787419353410082E-2</v>
      </c>
      <c r="T59" s="284">
        <v>9.3264621782372589E-2</v>
      </c>
      <c r="U59" s="284">
        <f>C59/Data!$AU98</f>
        <v>1.8458199109226088E-2</v>
      </c>
      <c r="V59" s="284">
        <f>J59/Data!$AU98</f>
        <v>1.1633727036208807E-2</v>
      </c>
    </row>
    <row r="60" spans="1:22">
      <c r="A60" s="285">
        <v>2005</v>
      </c>
      <c r="B60" s="297">
        <v>385.07826622700287</v>
      </c>
      <c r="C60" s="297">
        <v>244.10223999999999</v>
      </c>
      <c r="D60" s="297">
        <v>327.71496999999999</v>
      </c>
      <c r="E60" s="297">
        <v>-83.612735999999998</v>
      </c>
      <c r="F60" s="297">
        <v>244.10223999999999</v>
      </c>
      <c r="G60" s="297">
        <v>296.37477000000001</v>
      </c>
      <c r="H60" s="297">
        <v>-52.272530000000017</v>
      </c>
      <c r="I60" s="297">
        <v>339.39682611223947</v>
      </c>
      <c r="J60" s="297">
        <v>144.54879</v>
      </c>
      <c r="K60" s="297">
        <v>237.51686000000001</v>
      </c>
      <c r="L60" s="297">
        <v>-92.968068000000002</v>
      </c>
      <c r="M60" s="297">
        <v>144.54879</v>
      </c>
      <c r="N60" s="297">
        <v>206.17675</v>
      </c>
      <c r="O60" s="297">
        <v>-61.627960000000002</v>
      </c>
      <c r="Q60" s="284">
        <f>B60/Data!$AU99</f>
        <v>3.4395829306221967E-2</v>
      </c>
      <c r="R60" s="284">
        <f>I60/Data!$AU99</f>
        <v>3.0315487322643091E-2</v>
      </c>
      <c r="S60" s="284">
        <f t="shared" si="1"/>
        <v>6.4711316628865062E-2</v>
      </c>
      <c r="T60" s="284">
        <v>9.8571338821166449E-2</v>
      </c>
      <c r="U60" s="284">
        <f>C60/Data!$AU99</f>
        <v>2.1803616866179987E-2</v>
      </c>
      <c r="V60" s="284">
        <f>J60/Data!$AU99</f>
        <v>1.2911337624881726E-2</v>
      </c>
    </row>
    <row r="61" spans="1:22">
      <c r="A61" s="285">
        <v>2006</v>
      </c>
      <c r="B61" s="297">
        <v>405.2573492079938</v>
      </c>
      <c r="C61" s="297">
        <v>264.17068999999998</v>
      </c>
      <c r="D61" s="297">
        <v>344.88807000000003</v>
      </c>
      <c r="E61" s="297">
        <v>-80.717375000000004</v>
      </c>
      <c r="F61" s="297">
        <v>264.17068999999998</v>
      </c>
      <c r="G61" s="297">
        <v>312.43015000000003</v>
      </c>
      <c r="H61" s="297">
        <v>-48.259460000000047</v>
      </c>
      <c r="I61" s="297">
        <v>363.48297671259451</v>
      </c>
      <c r="J61" s="297">
        <v>159.35235</v>
      </c>
      <c r="K61" s="297">
        <v>253.93681000000001</v>
      </c>
      <c r="L61" s="297">
        <v>-94.584464999999994</v>
      </c>
      <c r="M61" s="297">
        <v>159.35235</v>
      </c>
      <c r="N61" s="297">
        <v>222.12424999999999</v>
      </c>
      <c r="O61" s="297">
        <v>-62.771899999999988</v>
      </c>
      <c r="Q61" s="284">
        <f>B61/Data!$AU100</f>
        <v>3.3934728368666719E-2</v>
      </c>
      <c r="R61" s="284">
        <f>I61/Data!$AU100</f>
        <v>3.043669931090049E-2</v>
      </c>
      <c r="S61" s="284">
        <f t="shared" si="1"/>
        <v>6.4371427679567217E-2</v>
      </c>
      <c r="T61" s="284">
        <v>0.10391731973613086</v>
      </c>
      <c r="U61" s="284">
        <f>C61/Data!$AU100</f>
        <v>2.212066141584591E-2</v>
      </c>
      <c r="V61" s="284">
        <f>J61/Data!$AU100</f>
        <v>1.3343567297982124E-2</v>
      </c>
    </row>
    <row r="62" spans="1:22">
      <c r="A62" s="285">
        <v>2007</v>
      </c>
      <c r="B62" s="297">
        <v>412.32690811175331</v>
      </c>
      <c r="C62" s="297">
        <v>257.21539000000001</v>
      </c>
      <c r="D62" s="297">
        <v>350.90451000000002</v>
      </c>
      <c r="E62" s="297">
        <v>-93.689127999999997</v>
      </c>
      <c r="F62" s="297">
        <v>257.21539000000001</v>
      </c>
      <c r="G62" s="297">
        <v>316.49351000000001</v>
      </c>
      <c r="H62" s="297">
        <v>-59.278120000000001</v>
      </c>
      <c r="I62" s="297">
        <v>385.5508959340192</v>
      </c>
      <c r="J62" s="297">
        <v>161.41906</v>
      </c>
      <c r="K62" s="297">
        <v>279.44864999999999</v>
      </c>
      <c r="L62" s="297">
        <v>-118.02958</v>
      </c>
      <c r="M62" s="297">
        <v>161.41906</v>
      </c>
      <c r="N62" s="297">
        <v>238.62207000000001</v>
      </c>
      <c r="O62" s="297">
        <v>-77.203010000000006</v>
      </c>
      <c r="Q62" s="284">
        <f>B62/Data!$AU101</f>
        <v>3.3529883977075389E-2</v>
      </c>
      <c r="R62" s="284">
        <f>I62/Data!$AU101</f>
        <v>3.1352493746106394E-2</v>
      </c>
      <c r="S62" s="284">
        <f t="shared" si="1"/>
        <v>6.4882377723181783E-2</v>
      </c>
      <c r="T62" s="284">
        <v>9.1145817087613948E-2</v>
      </c>
      <c r="U62" s="284">
        <f>C62/Data!$AU101</f>
        <v>2.091641853623756E-2</v>
      </c>
      <c r="V62" s="284">
        <f>J62/Data!$AU101</f>
        <v>1.3126386483662749E-2</v>
      </c>
    </row>
    <row r="63" spans="1:22">
      <c r="A63" s="285">
        <v>2008</v>
      </c>
      <c r="B63" s="297">
        <v>403.44390965633659</v>
      </c>
      <c r="C63" s="297">
        <v>230.48724000000001</v>
      </c>
      <c r="D63" s="297">
        <v>343.34476999999998</v>
      </c>
      <c r="E63" s="297">
        <v>-112.85753</v>
      </c>
      <c r="F63" s="297">
        <v>230.48724000000001</v>
      </c>
      <c r="G63" s="297">
        <v>308.87522999999999</v>
      </c>
      <c r="H63" s="297">
        <v>-78.387989999999974</v>
      </c>
      <c r="I63" s="297">
        <v>390.84872980948467</v>
      </c>
      <c r="J63" s="297">
        <v>150.56497999999999</v>
      </c>
      <c r="K63" s="297">
        <v>295.02676000000002</v>
      </c>
      <c r="L63" s="297">
        <v>-144.46178</v>
      </c>
      <c r="M63" s="297">
        <v>150.56497999999999</v>
      </c>
      <c r="N63" s="297">
        <v>252.22196</v>
      </c>
      <c r="O63" s="297">
        <v>-101.65698</v>
      </c>
      <c r="Q63" s="284">
        <f>B63/Data!$AU102</f>
        <v>3.2643026242034447E-2</v>
      </c>
      <c r="R63" s="284">
        <f>I63/Data!$AU102</f>
        <v>3.1623938392588029E-2</v>
      </c>
      <c r="S63" s="284">
        <f t="shared" si="1"/>
        <v>6.4266964634622475E-2</v>
      </c>
      <c r="T63" s="284">
        <v>7.1396225920795905E-2</v>
      </c>
      <c r="U63" s="284">
        <f>C63/Data!$AU102</f>
        <v>1.8648939403207377E-2</v>
      </c>
      <c r="V63" s="284">
        <f>J63/Data!$AU102</f>
        <v>1.2182354165311408E-2</v>
      </c>
    </row>
    <row r="64" spans="1:22">
      <c r="A64" s="285">
        <v>2009</v>
      </c>
      <c r="B64" s="297">
        <v>361.09710564781523</v>
      </c>
      <c r="C64" s="297">
        <v>210.25762</v>
      </c>
      <c r="D64" s="297">
        <v>307.30617000000001</v>
      </c>
      <c r="E64" s="297">
        <v>-97.048554999999993</v>
      </c>
      <c r="F64" s="297">
        <v>210.25762</v>
      </c>
      <c r="G64" s="297">
        <v>277.16631000000001</v>
      </c>
      <c r="H64" s="297">
        <v>-66.908690000000007</v>
      </c>
      <c r="I64" s="297">
        <v>384.42860932962111</v>
      </c>
      <c r="J64" s="297">
        <v>141.43602000000001</v>
      </c>
      <c r="K64" s="297">
        <v>263.10901000000001</v>
      </c>
      <c r="L64" s="297">
        <v>-121.67299</v>
      </c>
      <c r="M64" s="297">
        <v>141.43602000000001</v>
      </c>
      <c r="N64" s="297">
        <v>222.77377999999999</v>
      </c>
      <c r="O64" s="297">
        <v>-81.337759999999975</v>
      </c>
      <c r="Q64" s="284">
        <f>B64/Data!$AU103</f>
        <v>2.9954650042337123E-2</v>
      </c>
      <c r="R64" s="284">
        <f>I64/Data!$AU103</f>
        <v>3.189010456916358E-2</v>
      </c>
      <c r="S64" s="284">
        <f t="shared" si="1"/>
        <v>6.1844754611500699E-2</v>
      </c>
      <c r="T64" s="284">
        <v>8.5086313332148042E-2</v>
      </c>
      <c r="U64" s="284">
        <f>C64/Data!$AU103</f>
        <v>1.7441827495503243E-2</v>
      </c>
      <c r="V64" s="284">
        <f>J64/Data!$AU103</f>
        <v>1.1732762229927965E-2</v>
      </c>
    </row>
    <row r="65" spans="1:22">
      <c r="A65" s="285">
        <v>2010</v>
      </c>
      <c r="B65" s="297">
        <v>382.51247193152722</v>
      </c>
      <c r="C65" s="297">
        <v>232.89823999999999</v>
      </c>
      <c r="D65" s="297">
        <v>325.53138999999999</v>
      </c>
      <c r="E65" s="297">
        <v>-92.633146999999994</v>
      </c>
      <c r="F65" s="297">
        <v>232.89823999999999</v>
      </c>
      <c r="G65" s="297">
        <v>288.20979999999997</v>
      </c>
      <c r="H65" s="297">
        <v>-55.311559999999986</v>
      </c>
      <c r="I65" s="297">
        <v>422.91725902571193</v>
      </c>
      <c r="J65" s="297">
        <v>153.64249000000001</v>
      </c>
      <c r="K65" s="297">
        <v>278.83206000000001</v>
      </c>
      <c r="L65" s="297">
        <v>-125.18957</v>
      </c>
      <c r="M65" s="297">
        <v>153.64249000000001</v>
      </c>
      <c r="N65" s="297">
        <v>234.13997000000001</v>
      </c>
      <c r="O65" s="297">
        <v>-80.497479999999996</v>
      </c>
      <c r="Q65" s="284">
        <f>B65/Data!$AU104</f>
        <v>2.9927867344889093E-2</v>
      </c>
      <c r="R65" s="284">
        <f>I65/Data!$AU104</f>
        <v>3.3089147556609112E-2</v>
      </c>
      <c r="S65" s="284">
        <f t="shared" si="1"/>
        <v>6.3017014901498206E-2</v>
      </c>
      <c r="T65" s="284">
        <v>0.10532932044897636</v>
      </c>
      <c r="U65" s="284">
        <f>C65/Data!$AU104</f>
        <v>1.8222014033638764E-2</v>
      </c>
      <c r="V65" s="284">
        <f>J65/Data!$AU104</f>
        <v>1.2021025186550158E-2</v>
      </c>
    </row>
    <row r="66" spans="1:22">
      <c r="A66" s="285">
        <v>2011</v>
      </c>
      <c r="B66" s="297">
        <v>401.49207386908421</v>
      </c>
      <c r="C66" s="297">
        <v>254.34780000000001</v>
      </c>
      <c r="D66" s="297">
        <v>341.68369000000001</v>
      </c>
      <c r="E66" s="297">
        <v>-87.335888999999995</v>
      </c>
      <c r="F66" s="297">
        <v>254.34780000000001</v>
      </c>
      <c r="G66" s="297">
        <v>308.22228999999999</v>
      </c>
      <c r="H66" s="297">
        <v>-53.87448999999998</v>
      </c>
      <c r="I66" s="297">
        <v>487.63078865277021</v>
      </c>
      <c r="J66" s="297">
        <v>164.56370000000001</v>
      </c>
      <c r="K66" s="297">
        <v>280.17007000000001</v>
      </c>
      <c r="L66" s="297">
        <v>-115.60637</v>
      </c>
      <c r="M66" s="297">
        <v>164.56370000000001</v>
      </c>
      <c r="N66" s="297">
        <v>239.57107999999999</v>
      </c>
      <c r="O66" s="297">
        <v>-75.007379999999984</v>
      </c>
      <c r="Q66" s="284">
        <f>B66/Data!$AU105</f>
        <v>3.0016949920801849E-2</v>
      </c>
      <c r="R66" s="284">
        <f>I66/Data!$AU105</f>
        <v>3.6456981134835822E-2</v>
      </c>
      <c r="S66" s="284">
        <f t="shared" si="1"/>
        <v>6.6473931055637675E-2</v>
      </c>
      <c r="T66" s="284">
        <v>0.10528800139620194</v>
      </c>
      <c r="U66" s="284">
        <f>C66/Data!$AU105</f>
        <v>1.9015930007015805E-2</v>
      </c>
      <c r="V66" s="284">
        <f>J66/Data!$AU105</f>
        <v>1.2303357060275525E-2</v>
      </c>
    </row>
    <row r="67" spans="1:22">
      <c r="A67" s="285">
        <v>2012</v>
      </c>
      <c r="B67" s="297">
        <v>481.44</v>
      </c>
      <c r="C67" s="297">
        <v>316.45994000000002</v>
      </c>
      <c r="D67" s="297">
        <v>409.72215</v>
      </c>
      <c r="E67" s="297">
        <v>-93.262209999999996</v>
      </c>
      <c r="F67" s="297">
        <v>316.45994000000002</v>
      </c>
      <c r="G67" s="297">
        <v>365.58434999999997</v>
      </c>
      <c r="H67" s="297">
        <v>-49.124409999999955</v>
      </c>
      <c r="I67" s="297">
        <v>554.57116366848015</v>
      </c>
      <c r="J67" s="297">
        <v>215.38652999999999</v>
      </c>
      <c r="K67" s="297">
        <v>335.40701000000001</v>
      </c>
      <c r="L67" s="297">
        <v>-120.02048000000001</v>
      </c>
      <c r="M67" s="297">
        <v>215.38652999999999</v>
      </c>
      <c r="N67" s="297">
        <v>286.21161000000001</v>
      </c>
      <c r="O67" s="297">
        <v>-70.825080000000014</v>
      </c>
      <c r="Q67" s="284">
        <f>B67/Data!$AU106</f>
        <v>3.4145654365464885E-2</v>
      </c>
      <c r="R67" s="284">
        <f>I67/Data!$AU106</f>
        <v>3.933240959554167E-2</v>
      </c>
      <c r="S67" s="284">
        <f t="shared" si="1"/>
        <v>7.3478063961006562E-2</v>
      </c>
      <c r="T67" s="284">
        <v>0.10751902288278005</v>
      </c>
      <c r="U67" s="284">
        <f>C67/Data!$AU106</f>
        <v>2.2444607285966593E-2</v>
      </c>
      <c r="V67" s="284">
        <f>J67/Data!$AU106</f>
        <v>1.5276075956208113E-2</v>
      </c>
    </row>
    <row r="68" spans="1:22">
      <c r="A68" s="285">
        <v>2013</v>
      </c>
      <c r="B68" s="297">
        <v>488.18599999999998</v>
      </c>
      <c r="C68" s="297">
        <v>325.78618999999998</v>
      </c>
      <c r="D68" s="297">
        <v>422.22799999999995</v>
      </c>
      <c r="E68" s="297">
        <v>-96.441809999999975</v>
      </c>
      <c r="F68" s="297">
        <v>325.78618999999998</v>
      </c>
      <c r="G68" s="297">
        <v>378.60631000000001</v>
      </c>
      <c r="H68" s="297">
        <v>-52.820120000000031</v>
      </c>
      <c r="I68" s="297">
        <v>574.78369196175709</v>
      </c>
      <c r="J68" s="297">
        <v>205.81603000000001</v>
      </c>
      <c r="K68" s="297">
        <v>328.05200000000002</v>
      </c>
      <c r="L68" s="297">
        <v>-122.23597000000001</v>
      </c>
      <c r="M68" s="297">
        <v>205.81603000000001</v>
      </c>
      <c r="N68" s="297">
        <v>283.62106999999997</v>
      </c>
      <c r="O68" s="297">
        <v>-77.805039999999963</v>
      </c>
      <c r="Q68" s="284">
        <f>B68/Data!$AU107</f>
        <v>3.3651494522135075E-2</v>
      </c>
      <c r="R68" s="284">
        <f>I68/Data!$AU107</f>
        <v>3.9620821288327897E-2</v>
      </c>
      <c r="S68" s="284">
        <f t="shared" si="1"/>
        <v>7.3272315810462979E-2</v>
      </c>
      <c r="T68" s="284">
        <v>0.10494914494352842</v>
      </c>
      <c r="U68" s="284">
        <f>C68/Data!$AU107</f>
        <v>2.2456998332955586E-2</v>
      </c>
      <c r="V68" s="284">
        <f>J68/Data!$AU107</f>
        <v>1.4187250363821553E-2</v>
      </c>
    </row>
    <row r="69" spans="1:22">
      <c r="A69" s="285">
        <v>2014</v>
      </c>
      <c r="B69" s="297">
        <v>542.76699999999994</v>
      </c>
      <c r="C69" s="297">
        <v>354.75306</v>
      </c>
      <c r="D69" s="297">
        <v>456.98899999999998</v>
      </c>
      <c r="E69" s="297">
        <v>-102.23593999999997</v>
      </c>
      <c r="F69" s="297">
        <v>354.75306</v>
      </c>
      <c r="G69" s="297">
        <v>406.46201000000002</v>
      </c>
      <c r="H69" s="297">
        <v>-51.708950000000016</v>
      </c>
      <c r="I69" s="297">
        <v>590.15495992984052</v>
      </c>
      <c r="J69" s="297">
        <v>229.13777999999999</v>
      </c>
      <c r="K69" s="297">
        <v>357.35</v>
      </c>
      <c r="L69" s="297">
        <v>-128.21222000000003</v>
      </c>
      <c r="M69" s="297">
        <v>229.13777999999999</v>
      </c>
      <c r="N69" s="297">
        <v>309.88301000000001</v>
      </c>
      <c r="O69" s="297">
        <v>-80.745230000000021</v>
      </c>
      <c r="Q69" s="284">
        <f>B69/Data!$AU108</f>
        <v>3.5642540842511394E-2</v>
      </c>
      <c r="R69" s="284">
        <f>I69/Data!$AU108</f>
        <v>3.8754423652709209E-2</v>
      </c>
      <c r="S69" s="284">
        <f t="shared" si="1"/>
        <v>7.4396964495220597E-2</v>
      </c>
      <c r="T69" s="284">
        <v>0.10358819671597193</v>
      </c>
      <c r="U69" s="284">
        <f>C69/Data!$AU108</f>
        <v>2.3296000733382644E-2</v>
      </c>
      <c r="V69" s="284">
        <f>J69/Data!$AU108</f>
        <v>1.5047069335852016E-2</v>
      </c>
    </row>
    <row r="70" spans="1:22">
      <c r="A70" s="285">
        <v>2015</v>
      </c>
      <c r="B70" s="297">
        <v>613.18900000000008</v>
      </c>
      <c r="C70" s="297">
        <v>395.07404000000002</v>
      </c>
      <c r="D70" s="297">
        <v>499.96199999999999</v>
      </c>
      <c r="E70" s="297">
        <v>-104.88795999999996</v>
      </c>
      <c r="F70" s="297">
        <v>395.07404000000002</v>
      </c>
      <c r="G70" s="297">
        <v>449.33031</v>
      </c>
      <c r="H70" s="297">
        <v>-54.256269999999972</v>
      </c>
      <c r="I70" s="297">
        <v>571.33562487284132</v>
      </c>
      <c r="J70" s="297">
        <v>234.47289000000001</v>
      </c>
      <c r="K70" s="297">
        <v>373.322</v>
      </c>
      <c r="L70" s="297">
        <v>-138.84911</v>
      </c>
      <c r="M70" s="297">
        <v>234.47289000000001</v>
      </c>
      <c r="N70" s="297">
        <v>322.6825</v>
      </c>
      <c r="O70" s="297">
        <v>-88.209609999999998</v>
      </c>
      <c r="Q70" s="284">
        <f>B70/Data!$AU109</f>
        <v>3.8933809114878072E-2</v>
      </c>
      <c r="R70" s="284">
        <f>I70/Data!$AU109</f>
        <v>3.627637181901304E-2</v>
      </c>
      <c r="S70" s="284">
        <f t="shared" ref="S70:S76" si="2">R70+Q70</f>
        <v>7.5210180933891119E-2</v>
      </c>
      <c r="T70" s="284">
        <v>9.1894326971765791E-2</v>
      </c>
      <c r="U70" s="284">
        <f>C70/Data!$AU109</f>
        <v>2.5084822558140644E-2</v>
      </c>
      <c r="V70" s="284">
        <f>J70/Data!$AU109</f>
        <v>1.4887616610659687E-2</v>
      </c>
    </row>
    <row r="71" spans="1:22">
      <c r="A71" s="285">
        <v>2016</v>
      </c>
      <c r="B71" s="297">
        <v>627.59199999999998</v>
      </c>
      <c r="C71" s="297">
        <v>395.24680999999998</v>
      </c>
      <c r="D71" s="297">
        <v>499.22</v>
      </c>
      <c r="E71" s="297">
        <v>-103.97319000000005</v>
      </c>
      <c r="F71" s="297">
        <v>395.24680999999998</v>
      </c>
      <c r="G71" s="297">
        <v>449.80363</v>
      </c>
      <c r="H71" s="297">
        <v>-54.556820000000016</v>
      </c>
      <c r="I71" s="297">
        <v>599.5002766873273</v>
      </c>
      <c r="J71" s="297">
        <v>233.39492000000001</v>
      </c>
      <c r="K71" s="297">
        <v>368.24099999999999</v>
      </c>
      <c r="L71" s="297">
        <v>-134.84607999999997</v>
      </c>
      <c r="M71" s="297">
        <v>233.39492000000001</v>
      </c>
      <c r="N71" s="297">
        <v>320.31085999999999</v>
      </c>
      <c r="O71" s="297">
        <v>-86.915939999999978</v>
      </c>
      <c r="Q71" s="284">
        <f>B71/Data!$AU110</f>
        <v>3.914276745513072E-2</v>
      </c>
      <c r="R71" s="284">
        <f>I71/Data!$AU110</f>
        <v>3.7390693188661707E-2</v>
      </c>
      <c r="S71" s="284">
        <f t="shared" si="2"/>
        <v>7.6533460643792434E-2</v>
      </c>
      <c r="T71" s="284">
        <v>8.7947672263584131E-2</v>
      </c>
      <c r="U71" s="284">
        <f>C71/Data!$AU110</f>
        <v>2.465145185281558E-2</v>
      </c>
      <c r="V71" s="284">
        <f>J71/Data!$AU110</f>
        <v>1.4556787018905339E-2</v>
      </c>
    </row>
    <row r="72" spans="1:22">
      <c r="A72" s="285">
        <v>2017</v>
      </c>
      <c r="B72" s="297">
        <v>625.41499999999996</v>
      </c>
      <c r="C72" s="297">
        <v>424.92399999999998</v>
      </c>
      <c r="D72" s="297">
        <v>541.64</v>
      </c>
      <c r="E72" s="297">
        <v>-116.71600000000001</v>
      </c>
      <c r="F72" s="299">
        <v>393.51082000000002</v>
      </c>
      <c r="G72" s="299">
        <v>434.44477000000001</v>
      </c>
      <c r="H72" s="297">
        <v>-40.933949999999982</v>
      </c>
      <c r="I72" s="297">
        <v>671.80586432175403</v>
      </c>
      <c r="J72" s="297">
        <v>255.35699999999997</v>
      </c>
      <c r="K72" s="297">
        <v>419.44200000000001</v>
      </c>
      <c r="L72" s="297">
        <v>-164.08500000000004</v>
      </c>
      <c r="M72" s="297">
        <v>281.86500999999998</v>
      </c>
      <c r="N72" s="297">
        <v>340.54732000000001</v>
      </c>
      <c r="O72" s="297">
        <v>-58.68231000000003</v>
      </c>
      <c r="Q72" s="284">
        <f>B72/Data!$AU111</f>
        <v>3.7300736746433888E-2</v>
      </c>
      <c r="R72" s="284">
        <f>I72/Data!$AU111</f>
        <v>4.0067561043109351E-2</v>
      </c>
      <c r="S72" s="284">
        <f t="shared" si="2"/>
        <v>7.7368297789543239E-2</v>
      </c>
      <c r="T72" s="284">
        <v>8.9649401165766182E-2</v>
      </c>
      <c r="U72" s="284">
        <f>C72/Data!$AU111</f>
        <v>2.5343137374769831E-2</v>
      </c>
      <c r="V72" s="284">
        <f>J72/Data!$AU111</f>
        <v>1.5229894123676469E-2</v>
      </c>
    </row>
    <row r="73" spans="1:22">
      <c r="A73" s="285">
        <v>2018</v>
      </c>
      <c r="B73" s="297">
        <v>679.798</v>
      </c>
      <c r="C73" s="297">
        <v>457.21999999999997</v>
      </c>
      <c r="D73" s="297">
        <v>566.82399999999996</v>
      </c>
      <c r="E73" s="297">
        <v>-109.60399999999998</v>
      </c>
      <c r="F73" s="299">
        <v>396.32224000000002</v>
      </c>
      <c r="G73" s="299">
        <v>439.52947</v>
      </c>
      <c r="H73" s="297">
        <v>-43.207229999999981</v>
      </c>
      <c r="I73" s="297">
        <v>727.42453812604549</v>
      </c>
      <c r="J73" s="297">
        <v>226.07300000000001</v>
      </c>
      <c r="K73" s="297">
        <v>409.584</v>
      </c>
      <c r="L73" s="297">
        <v>-183.511</v>
      </c>
      <c r="M73" s="297">
        <v>279.80059999999997</v>
      </c>
      <c r="N73" s="297">
        <v>343.93302</v>
      </c>
      <c r="O73" s="297">
        <v>-64.132420000000025</v>
      </c>
      <c r="Q73" s="284">
        <f>B73/Data!$AU112</f>
        <v>3.8489872202264137E-2</v>
      </c>
      <c r="R73" s="284">
        <f>I73/Data!$AU112</f>
        <v>4.1186466434532769E-2</v>
      </c>
      <c r="S73" s="284">
        <f t="shared" si="2"/>
        <v>7.9676338636796906E-2</v>
      </c>
      <c r="T73" s="284">
        <v>9.2410955955238128E-2</v>
      </c>
      <c r="U73" s="284">
        <f>C73/Data!$AU112</f>
        <v>2.5887600976053485E-2</v>
      </c>
      <c r="V73" s="284">
        <f>J73/Data!$AU112</f>
        <v>1.2800156632385592E-2</v>
      </c>
    </row>
    <row r="74" spans="1:22">
      <c r="A74" s="285">
        <v>2019</v>
      </c>
      <c r="B74" s="297">
        <v>682.44367906087268</v>
      </c>
      <c r="C74" s="297">
        <v>460.91100000000006</v>
      </c>
      <c r="D74" s="297">
        <v>569.03000000000009</v>
      </c>
      <c r="E74" s="297">
        <v>-108.11900000000003</v>
      </c>
      <c r="F74" s="299">
        <v>394.28077999999999</v>
      </c>
      <c r="G74" s="299">
        <v>444.02161000000001</v>
      </c>
      <c r="H74" s="297">
        <v>-49.740830000000017</v>
      </c>
      <c r="I74" s="297">
        <v>795.49591226259406</v>
      </c>
      <c r="J74" s="297">
        <v>216.245</v>
      </c>
      <c r="K74" s="297">
        <v>406.78300000000002</v>
      </c>
      <c r="L74" s="297">
        <v>-190.53800000000001</v>
      </c>
      <c r="M74" s="297">
        <v>277.46690000000001</v>
      </c>
      <c r="N74" s="297">
        <v>349.43270999999999</v>
      </c>
      <c r="O74" s="297">
        <v>-71.965809999999976</v>
      </c>
      <c r="Q74" s="284">
        <f>B74/Data!$AU113</f>
        <v>3.7235178960811757E-2</v>
      </c>
      <c r="R74" s="284">
        <f>I74/Data!$AU113</f>
        <v>4.3403483048525399E-2</v>
      </c>
      <c r="S74" s="284">
        <f t="shared" si="2"/>
        <v>8.0638662009337156E-2</v>
      </c>
      <c r="T74" s="284">
        <v>9.3829936528511432E-2</v>
      </c>
      <c r="U74" s="284">
        <f>C74/Data!$AU113</f>
        <v>2.5148014549162354E-2</v>
      </c>
      <c r="V74" s="284">
        <f>J74/Data!$AU113</f>
        <v>1.179866049233716E-2</v>
      </c>
    </row>
    <row r="75" spans="1:22">
      <c r="A75" s="285">
        <v>2020</v>
      </c>
      <c r="B75" s="297">
        <v>748.52449074492267</v>
      </c>
      <c r="C75" s="297">
        <v>490.178</v>
      </c>
      <c r="D75" s="297">
        <v>624.12900000000002</v>
      </c>
      <c r="E75" s="297">
        <v>-133.95100000000002</v>
      </c>
      <c r="F75" s="299">
        <v>441.91336000000001</v>
      </c>
      <c r="G75" s="299">
        <v>481.06045999999998</v>
      </c>
      <c r="H75" s="297">
        <v>-39.147099999999966</v>
      </c>
      <c r="I75" s="297">
        <v>813.26458097196371</v>
      </c>
      <c r="J75" s="297">
        <v>217.25400000000002</v>
      </c>
      <c r="K75" s="297">
        <v>426.90499999999997</v>
      </c>
      <c r="L75" s="297">
        <v>-209.65099999999995</v>
      </c>
      <c r="M75" s="297">
        <v>318.04183</v>
      </c>
      <c r="N75" s="297">
        <v>374.07747000000001</v>
      </c>
      <c r="O75" s="297">
        <v>-56.035640000000001</v>
      </c>
      <c r="Q75" s="284">
        <f>B75/Data!$AU114</f>
        <v>4.1829650688575262E-2</v>
      </c>
      <c r="R75" s="284">
        <f>I75/Data!$AU114</f>
        <v>4.5447508745629542E-2</v>
      </c>
      <c r="S75" s="284">
        <f t="shared" si="2"/>
        <v>8.7277159434204804E-2</v>
      </c>
      <c r="T75" s="284">
        <v>8.4471084544769842E-2</v>
      </c>
      <c r="U75" s="284">
        <f>C75/Data!$AU114</f>
        <v>2.7392523249064479E-2</v>
      </c>
      <c r="V75" s="284">
        <f>J75/Data!$AU114</f>
        <v>1.2140763653106127E-2</v>
      </c>
    </row>
    <row r="76" spans="1:22">
      <c r="A76" s="285">
        <v>2021</v>
      </c>
      <c r="B76" s="297">
        <v>953.65308498928835</v>
      </c>
      <c r="C76" s="297">
        <v>661.2167649036453</v>
      </c>
      <c r="D76" s="297">
        <v>795.16776490364532</v>
      </c>
      <c r="E76" s="297">
        <v>-133.95100000000002</v>
      </c>
      <c r="F76" s="299">
        <v>596.11104999999998</v>
      </c>
      <c r="G76" s="299">
        <v>642.26732000000004</v>
      </c>
      <c r="H76" s="297">
        <v>-46.156270000000063</v>
      </c>
      <c r="I76" s="297">
        <v>846.52446974004317</v>
      </c>
      <c r="J76" s="297">
        <v>292.76605969057596</v>
      </c>
      <c r="K76" s="297">
        <v>502.41705969057591</v>
      </c>
      <c r="L76" s="297">
        <v>-209.65099999999995</v>
      </c>
      <c r="M76" s="297">
        <v>428.58521999999999</v>
      </c>
      <c r="N76" s="297">
        <v>497.37405000000001</v>
      </c>
      <c r="O76" s="297">
        <v>-68.788830000000019</v>
      </c>
      <c r="Q76" s="284">
        <f>B76/Data!$AU115</f>
        <v>4.8199531566120016E-2</v>
      </c>
      <c r="R76" s="284">
        <f>I76/Data!$AU115</f>
        <v>4.2785037392487978E-2</v>
      </c>
      <c r="S76" s="284">
        <f t="shared" si="2"/>
        <v>9.0984568958607986E-2</v>
      </c>
      <c r="T76" s="284">
        <v>9.1856436619916576E-2</v>
      </c>
      <c r="U76" s="284">
        <f>C76/Data!$AU115</f>
        <v>3.3419215890628594E-2</v>
      </c>
      <c r="V76" s="284">
        <f>J76/Data!$AU115</f>
        <v>1.4796981373685791E-2</v>
      </c>
    </row>
    <row r="77" spans="1:22">
      <c r="A77" s="285"/>
      <c r="B77" s="285"/>
    </row>
  </sheetData>
  <pageMargins left="0.7" right="0.7" top="0.75" bottom="0.75" header="0.3" footer="0.3"/>
  <pageSetup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8846-A203-EC49-93F7-23A2B84459C6}">
  <sheetPr>
    <tabColor theme="1"/>
  </sheetPr>
  <dimension ref="A1"/>
  <sheetViews>
    <sheetView workbookViewId="0"/>
  </sheetViews>
  <sheetFormatPr baseColWidth="10" defaultRowHeight="16"/>
  <sheetData/>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52E28-061D-D740-9D99-B91A7487DF72}">
  <sheetPr>
    <tabColor theme="1"/>
  </sheetPr>
  <dimension ref="A1"/>
  <sheetViews>
    <sheetView workbookViewId="0">
      <selection activeCell="C20" sqref="C20"/>
    </sheetView>
  </sheetViews>
  <sheetFormatPr baseColWidth="10" defaultRowHeight="16"/>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1FE0-BF3E-2D44-A147-EE7FA8DD1CBC}">
  <sheetPr>
    <pageSetUpPr fitToPage="1"/>
  </sheetPr>
  <dimension ref="A1:U17"/>
  <sheetViews>
    <sheetView workbookViewId="0">
      <selection activeCell="I26" sqref="I26"/>
    </sheetView>
  </sheetViews>
  <sheetFormatPr baseColWidth="10" defaultRowHeight="16"/>
  <cols>
    <col min="1" max="1" width="9.1640625" customWidth="1"/>
    <col min="2" max="2" width="12.1640625" bestFit="1" customWidth="1"/>
    <col min="4" max="4" width="1.83203125" customWidth="1"/>
    <col min="7" max="7" width="1.83203125" customWidth="1"/>
    <col min="8" max="9" width="9.1640625" customWidth="1"/>
    <col min="10" max="10" width="1.83203125" customWidth="1"/>
    <col min="11" max="13" width="9.1640625" customWidth="1"/>
    <col min="14" max="14" width="9.83203125" customWidth="1"/>
    <col min="15" max="15" width="9.1640625" customWidth="1"/>
    <col min="16" max="16" width="13.6640625" customWidth="1"/>
  </cols>
  <sheetData>
    <row r="1" spans="1:21">
      <c r="A1" s="481" t="s">
        <v>444</v>
      </c>
      <c r="B1" s="481"/>
      <c r="C1" s="481"/>
      <c r="D1" s="481"/>
      <c r="E1" s="481"/>
      <c r="F1" s="481"/>
      <c r="G1" s="481"/>
      <c r="H1" s="481"/>
      <c r="I1" s="481"/>
      <c r="J1" s="481"/>
      <c r="K1" s="481"/>
      <c r="L1" s="481"/>
      <c r="M1" s="481"/>
      <c r="N1" s="481"/>
      <c r="O1" s="481"/>
      <c r="P1" s="481"/>
    </row>
    <row r="2" spans="1:21" ht="17" thickBot="1"/>
    <row r="3" spans="1:21" ht="17" thickTop="1">
      <c r="A3" s="329"/>
      <c r="B3" s="482" t="s">
        <v>357</v>
      </c>
      <c r="C3" s="482"/>
      <c r="D3" s="330"/>
      <c r="E3" s="482" t="s">
        <v>359</v>
      </c>
      <c r="F3" s="482"/>
      <c r="G3" s="482" t="s">
        <v>421</v>
      </c>
      <c r="H3" s="482"/>
      <c r="I3" s="482"/>
      <c r="J3" s="482" t="s">
        <v>428</v>
      </c>
      <c r="K3" s="482"/>
      <c r="L3" s="482"/>
      <c r="M3" s="482"/>
      <c r="N3" s="482"/>
      <c r="O3" s="482"/>
      <c r="P3" s="482"/>
      <c r="Q3" s="208"/>
      <c r="R3" s="208"/>
      <c r="S3" s="208"/>
      <c r="T3" s="208"/>
      <c r="U3" s="208"/>
    </row>
    <row r="4" spans="1:21" s="209" customFormat="1" ht="57" customHeight="1">
      <c r="A4" s="328" t="s">
        <v>354</v>
      </c>
      <c r="B4" s="321" t="s">
        <v>356</v>
      </c>
      <c r="C4" s="321" t="s">
        <v>355</v>
      </c>
      <c r="E4" s="321" t="s">
        <v>356</v>
      </c>
      <c r="F4" s="321" t="s">
        <v>355</v>
      </c>
      <c r="H4" s="321" t="s">
        <v>360</v>
      </c>
      <c r="I4" s="321" t="s">
        <v>358</v>
      </c>
      <c r="K4" s="321" t="s">
        <v>399</v>
      </c>
      <c r="L4" s="321" t="s">
        <v>365</v>
      </c>
      <c r="M4" s="321" t="s">
        <v>364</v>
      </c>
      <c r="N4" s="321" t="s">
        <v>367</v>
      </c>
      <c r="O4" s="321" t="s">
        <v>107</v>
      </c>
      <c r="P4" s="321" t="s">
        <v>441</v>
      </c>
      <c r="R4" s="209" t="s">
        <v>418</v>
      </c>
    </row>
    <row r="5" spans="1:21">
      <c r="A5" t="s">
        <v>350</v>
      </c>
      <c r="B5" s="322">
        <f>'tab1'!B2/(R5*R$10/1000)</f>
        <v>20889.166059811854</v>
      </c>
      <c r="C5" s="284">
        <f>B5/B$10*$R5</f>
        <v>0.12335321425260991</v>
      </c>
      <c r="D5" s="285"/>
      <c r="E5" s="322">
        <f t="shared" ref="E5:E10" si="0">B5*(1-I5)</f>
        <v>17861.865102126685</v>
      </c>
      <c r="F5" s="284">
        <f>E5/E$10*$R5</f>
        <v>0.13082623835419868</v>
      </c>
      <c r="G5" s="285"/>
      <c r="H5" s="284">
        <f>SUM('tab1'!I2:M2)/SUM('tab1'!I$2:M$6)</f>
        <v>9.2258898700557174E-2</v>
      </c>
      <c r="I5" s="284">
        <f t="shared" ref="I5:I10" si="1">K5+L5+M5+N5+O5</f>
        <v>0.1449220590720143</v>
      </c>
      <c r="J5" s="284"/>
      <c r="K5" s="284">
        <f>'tab1'!I2/'tab1'!$B2</f>
        <v>1.7368594103061047E-2</v>
      </c>
      <c r="L5" s="284">
        <f>'tab1'!J2/'tab1'!$B2</f>
        <v>0.10499285985362417</v>
      </c>
      <c r="M5" s="284">
        <f>'tab1'!K2/'tab1'!$B2</f>
        <v>1.8088990464065029E-2</v>
      </c>
      <c r="N5" s="284">
        <f>'tab1'!L2/'tab1'!$B2</f>
        <v>0</v>
      </c>
      <c r="O5" s="284">
        <f>'tab1'!M2/'tab1'!$B2</f>
        <v>4.4716146512640475E-3</v>
      </c>
      <c r="P5" s="284">
        <f>'tab1'!N2/'tab1'!$B2</f>
        <v>7.6467439651863459E-3</v>
      </c>
      <c r="R5" s="285">
        <v>0.5</v>
      </c>
      <c r="S5" s="320"/>
    </row>
    <row r="6" spans="1:21">
      <c r="A6" t="s">
        <v>351</v>
      </c>
      <c r="B6" s="322">
        <f>'tab1'!B3/(R6*R$10/1000)</f>
        <v>80617.674205656236</v>
      </c>
      <c r="C6" s="284">
        <f t="shared" ref="C6:C9" si="2">B6/B$10*$R6</f>
        <v>0.38084619406494336</v>
      </c>
      <c r="D6" s="285"/>
      <c r="E6" s="322">
        <f t="shared" si="0"/>
        <v>65303.257391357911</v>
      </c>
      <c r="F6" s="284">
        <f t="shared" ref="F6:F9" si="3">E6/E$10*$R6</f>
        <v>0.38264221425656952</v>
      </c>
      <c r="G6" s="285"/>
      <c r="H6" s="284">
        <f>SUM('tab1'!I3:M3)/SUM('tab1'!I$2:M$6)</f>
        <v>0.37337317941690945</v>
      </c>
      <c r="I6" s="284">
        <f t="shared" si="1"/>
        <v>0.18996351563344713</v>
      </c>
      <c r="J6" s="284"/>
      <c r="K6" s="284">
        <f>'tab1'!I3/'tab1'!$B3</f>
        <v>6.8302286656591452E-2</v>
      </c>
      <c r="L6" s="284">
        <f>'tab1'!J3/'tab1'!$B3</f>
        <v>0.10192143923504668</v>
      </c>
      <c r="M6" s="284">
        <f>'tab1'!K3/'tab1'!$B3</f>
        <v>9.6733479107491104E-3</v>
      </c>
      <c r="N6" s="284">
        <f>'tab1'!L3/'tab1'!$B3</f>
        <v>0</v>
      </c>
      <c r="O6" s="284">
        <f>'tab1'!M3/'tab1'!$B3</f>
        <v>1.0066441831059866E-2</v>
      </c>
      <c r="P6" s="284">
        <f>'tab1'!N3/'tab1'!$B3</f>
        <v>7.7771031893565188E-3</v>
      </c>
      <c r="R6" s="285">
        <v>0.4</v>
      </c>
      <c r="S6" s="320"/>
    </row>
    <row r="7" spans="1:21">
      <c r="A7" t="s">
        <v>352</v>
      </c>
      <c r="B7" s="322">
        <f>'tab1'!B4/(R7*R$10/1000)</f>
        <v>243587.45477437411</v>
      </c>
      <c r="C7" s="284">
        <f t="shared" si="2"/>
        <v>0.25891474911729179</v>
      </c>
      <c r="D7" s="285"/>
      <c r="E7" s="322">
        <f t="shared" si="0"/>
        <v>195098.19056628595</v>
      </c>
      <c r="F7" s="284">
        <f t="shared" si="3"/>
        <v>0.25721352179076706</v>
      </c>
      <c r="G7" s="285"/>
      <c r="H7" s="284">
        <f>SUM('tab1'!I4:M4)/SUM('tab1'!I$2:M$6)</f>
        <v>0.26599334254849577</v>
      </c>
      <c r="I7" s="284">
        <f t="shared" si="1"/>
        <v>0.1990630603411081</v>
      </c>
      <c r="J7" s="284"/>
      <c r="K7" s="284">
        <f>'tab1'!I4/'tab1'!$B4</f>
        <v>0.11624350206534192</v>
      </c>
      <c r="L7" s="284">
        <f>'tab1'!J4/'tab1'!$B4</f>
        <v>6.1851552775496872E-2</v>
      </c>
      <c r="M7" s="284">
        <f>'tab1'!K4/'tab1'!$B4</f>
        <v>6.0220307108648109E-3</v>
      </c>
      <c r="N7" s="284">
        <f>'tab1'!L4/'tab1'!$B4</f>
        <v>0</v>
      </c>
      <c r="O7" s="284">
        <f>'tab1'!M4/'tab1'!$B4</f>
        <v>1.4945974789404496E-2</v>
      </c>
      <c r="P7" s="284">
        <f>'tab1'!N4/'tab1'!$B4</f>
        <v>1.3018673779893151E-2</v>
      </c>
      <c r="R7" s="285">
        <v>0.09</v>
      </c>
    </row>
    <row r="8" spans="1:21">
      <c r="A8" t="s">
        <v>353</v>
      </c>
      <c r="B8" s="322">
        <f>'tab1'!B5/(R8*R$10/1000)</f>
        <v>1085454.860687528</v>
      </c>
      <c r="C8" s="284">
        <f t="shared" si="2"/>
        <v>0.11537551192583921</v>
      </c>
      <c r="D8" s="285"/>
      <c r="E8" s="322">
        <f t="shared" si="0"/>
        <v>855333.72877725121</v>
      </c>
      <c r="F8" s="284">
        <f t="shared" si="3"/>
        <v>0.11276547468054446</v>
      </c>
      <c r="G8" s="285"/>
      <c r="H8" s="284">
        <f>SUM('tab1'!I5:M5)/SUM('tab1'!I$2:M$6)</f>
        <v>0.12623554938919385</v>
      </c>
      <c r="I8" s="284">
        <f t="shared" si="1"/>
        <v>0.21200433131278984</v>
      </c>
      <c r="J8" s="284"/>
      <c r="K8" s="284">
        <f>'tab1'!I5/'tab1'!$B5</f>
        <v>0.16482816048404664</v>
      </c>
      <c r="L8" s="284">
        <f>'tab1'!J5/'tab1'!$B5</f>
        <v>2.3198250638751333E-2</v>
      </c>
      <c r="M8" s="284">
        <f>'tab1'!K5/'tab1'!$B5</f>
        <v>3.8817881058295384E-3</v>
      </c>
      <c r="N8" s="284">
        <f>'tab1'!L5/'tab1'!$B5</f>
        <v>2.3379144815722304E-3</v>
      </c>
      <c r="O8" s="284">
        <f>'tab1'!M5/'tab1'!$B5</f>
        <v>1.7758217602590096E-2</v>
      </c>
      <c r="P8" s="284">
        <f>'tab1'!N5/'tab1'!$B5</f>
        <v>1.9909464095649202E-2</v>
      </c>
      <c r="R8" s="285">
        <v>8.9999999999999993E-3</v>
      </c>
    </row>
    <row r="9" spans="1:21">
      <c r="A9" t="s">
        <v>400</v>
      </c>
      <c r="B9" s="322">
        <f>'tab1'!B6/(R9*R$10/1000)</f>
        <v>10288542.094692929</v>
      </c>
      <c r="C9" s="284">
        <f t="shared" si="2"/>
        <v>0.12151033063931549</v>
      </c>
      <c r="D9" s="285"/>
      <c r="E9" s="322">
        <f t="shared" si="0"/>
        <v>7956530.6164664496</v>
      </c>
      <c r="F9" s="284">
        <f t="shared" si="3"/>
        <v>0.11655255091791998</v>
      </c>
      <c r="G9" s="285"/>
      <c r="H9" s="284">
        <f>SUM('tab1'!I6:M6)/SUM('tab1'!I$2:M$6)</f>
        <v>0.14213902994484376</v>
      </c>
      <c r="I9" s="284">
        <f t="shared" si="1"/>
        <v>0.22666102318125178</v>
      </c>
      <c r="J9" s="284"/>
      <c r="K9" s="284">
        <f>'tab1'!I6/'tab1'!$B6</f>
        <v>0.18091177126202562</v>
      </c>
      <c r="L9" s="284">
        <f>'tab1'!J6/'tab1'!$B6</f>
        <v>8.2085833581108381E-3</v>
      </c>
      <c r="M9" s="284">
        <f>'tab1'!K6/'tab1'!$B6</f>
        <v>3.1731768972350707E-3</v>
      </c>
      <c r="N9" s="284">
        <f>'tab1'!L6/'tab1'!$B6</f>
        <v>1.123282825842991E-2</v>
      </c>
      <c r="O9" s="284">
        <f>'tab1'!M6/'tab1'!$B6</f>
        <v>2.3134663405450336E-2</v>
      </c>
      <c r="P9" s="284">
        <f>'tab1'!N6/'tab1'!$B6</f>
        <v>2.9150851797363372E-2</v>
      </c>
      <c r="R9" s="285">
        <v>1E-3</v>
      </c>
    </row>
    <row r="10" spans="1:21" ht="17" thickBot="1">
      <c r="A10" s="327" t="s">
        <v>16</v>
      </c>
      <c r="B10" s="323">
        <f>SUM('tab1'!B2:B6)/R10*1000</f>
        <v>84672.159482742791</v>
      </c>
      <c r="C10" s="324">
        <f>SUM(C5:C9)</f>
        <v>0.99999999999999967</v>
      </c>
      <c r="D10" s="324"/>
      <c r="E10" s="323">
        <f t="shared" si="0"/>
        <v>68265.60683403397</v>
      </c>
      <c r="F10" s="324">
        <f>SUM(F5:F9)</f>
        <v>0.99999999999999967</v>
      </c>
      <c r="G10" s="324"/>
      <c r="H10" s="324">
        <f>SUM(H5:H9)</f>
        <v>1</v>
      </c>
      <c r="I10" s="325">
        <f t="shared" si="1"/>
        <v>0.19376561019508043</v>
      </c>
      <c r="J10" s="324"/>
      <c r="K10" s="326">
        <f>SUM('tab1'!I2:I6)/SUM('tab1'!$B2:$B6)</f>
        <v>9.9252077540754755E-2</v>
      </c>
      <c r="L10" s="326">
        <f>SUM('tab1'!J2:J6)/SUM('tab1'!$B2:$B6)</f>
        <v>7.1455815953344284E-2</v>
      </c>
      <c r="M10" s="326">
        <f>SUM('tab1'!K2:K6)/SUM('tab1'!$B2:$B6)</f>
        <v>8.308022486540079E-3</v>
      </c>
      <c r="N10" s="326">
        <f>SUM('tab1'!L2:L6)/SUM('tab1'!$B2:$B6)</f>
        <v>1.634642755846694E-3</v>
      </c>
      <c r="O10" s="326">
        <f>SUM('tab1'!M2:M6)/SUM('tab1'!$B2:$B6)</f>
        <v>1.3115051458594632E-2</v>
      </c>
      <c r="P10" s="326">
        <f>SUM('tab1'!N2:N6)/SUM('tab1'!$B2:$B6)</f>
        <v>1.3115051505270099E-2</v>
      </c>
      <c r="R10" s="285">
        <v>250.84399999999999</v>
      </c>
    </row>
    <row r="11" spans="1:21" ht="17" thickTop="1"/>
    <row r="12" spans="1:21">
      <c r="A12" t="s">
        <v>419</v>
      </c>
    </row>
    <row r="13" spans="1:21">
      <c r="A13" t="s">
        <v>362</v>
      </c>
    </row>
    <row r="14" spans="1:21">
      <c r="A14" t="s">
        <v>445</v>
      </c>
    </row>
    <row r="15" spans="1:21">
      <c r="A15" t="s">
        <v>420</v>
      </c>
    </row>
    <row r="16" spans="1:21">
      <c r="A16" t="s">
        <v>443</v>
      </c>
    </row>
    <row r="17" spans="1:1">
      <c r="A17" t="s">
        <v>368</v>
      </c>
    </row>
  </sheetData>
  <mergeCells count="5">
    <mergeCell ref="A1:P1"/>
    <mergeCell ref="B3:C3"/>
    <mergeCell ref="E3:F3"/>
    <mergeCell ref="G3:I3"/>
    <mergeCell ref="J3:P3"/>
  </mergeCells>
  <pageMargins left="0.7" right="0.7" top="0.75" bottom="0.75" header="0.3" footer="0.3"/>
  <pageSetup scale="50"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83B84-4F73-4647-9571-CA9B95F9F596}">
  <dimension ref="A1:L29"/>
  <sheetViews>
    <sheetView zoomScale="125" workbookViewId="0">
      <selection activeCell="I10" sqref="I10"/>
    </sheetView>
  </sheetViews>
  <sheetFormatPr baseColWidth="10" defaultRowHeight="16"/>
  <cols>
    <col min="1" max="1" width="33.33203125" style="332" customWidth="1"/>
    <col min="2" max="2" width="10.83203125" style="332"/>
    <col min="3" max="3" width="12.6640625" style="332" customWidth="1"/>
    <col min="4" max="16384" width="10.83203125" style="332"/>
  </cols>
  <sheetData>
    <row r="1" spans="1:12">
      <c r="A1" s="371" t="s">
        <v>467</v>
      </c>
    </row>
    <row r="2" spans="1:12" ht="17" thickBot="1"/>
    <row r="3" spans="1:12" ht="35" thickTop="1">
      <c r="A3" s="424" t="s">
        <v>503</v>
      </c>
      <c r="B3" s="412" t="s">
        <v>469</v>
      </c>
      <c r="C3" s="413" t="s">
        <v>468</v>
      </c>
    </row>
    <row r="4" spans="1:12">
      <c r="A4" s="371" t="s">
        <v>470</v>
      </c>
      <c r="B4" s="421">
        <f>B5+B6+B7</f>
        <v>43</v>
      </c>
      <c r="C4" s="422">
        <f>C5+C6+C7</f>
        <v>929.90468750000002</v>
      </c>
      <c r="I4" s="332" t="s">
        <v>491</v>
      </c>
      <c r="J4" s="318">
        <v>0.16300000000000001</v>
      </c>
      <c r="K4" s="332" t="s">
        <v>495</v>
      </c>
      <c r="L4" s="419">
        <v>0.30199999999999999</v>
      </c>
    </row>
    <row r="5" spans="1:12">
      <c r="A5" s="332" t="s">
        <v>479</v>
      </c>
      <c r="B5" s="340">
        <v>43</v>
      </c>
      <c r="C5" s="415">
        <v>5.36</v>
      </c>
      <c r="I5" s="332" t="s">
        <v>489</v>
      </c>
      <c r="J5" s="332" t="s">
        <v>490</v>
      </c>
      <c r="K5" s="332" t="s">
        <v>494</v>
      </c>
    </row>
    <row r="6" spans="1:12">
      <c r="A6" s="332" t="s">
        <v>480</v>
      </c>
      <c r="B6" s="340">
        <v>0</v>
      </c>
      <c r="C6" s="420">
        <f>L23</f>
        <v>924.54468750000001</v>
      </c>
      <c r="E6" s="332" t="s">
        <v>492</v>
      </c>
      <c r="I6" s="410">
        <f>61797*0.01</f>
        <v>617.97</v>
      </c>
      <c r="J6" s="411">
        <f>I6*J$4</f>
        <v>100.72911000000001</v>
      </c>
      <c r="K6" s="411">
        <f>61793*0.01</f>
        <v>617.93000000000006</v>
      </c>
      <c r="L6" s="411">
        <f>K6*L$4</f>
        <v>186.61486000000002</v>
      </c>
    </row>
    <row r="7" spans="1:12">
      <c r="A7" s="332" t="s">
        <v>481</v>
      </c>
      <c r="B7" s="340">
        <v>0</v>
      </c>
      <c r="C7" s="340">
        <v>0</v>
      </c>
      <c r="E7" s="332" t="s">
        <v>500</v>
      </c>
      <c r="I7" s="221">
        <f>(14.7+0.2+72.6+2.1)/(277.2+11.2)</f>
        <v>0.31067961165048547</v>
      </c>
      <c r="J7" s="411"/>
      <c r="K7" s="411">
        <v>0</v>
      </c>
      <c r="L7" s="411"/>
    </row>
    <row r="8" spans="1:12">
      <c r="A8" s="332" t="s">
        <v>505</v>
      </c>
      <c r="B8" s="340">
        <v>0</v>
      </c>
      <c r="C8" s="340">
        <v>0</v>
      </c>
      <c r="E8" s="332" t="s">
        <v>501</v>
      </c>
      <c r="I8" s="411">
        <f>(1-I7)*I6</f>
        <v>425.97932038834949</v>
      </c>
      <c r="J8" s="411">
        <f>I8*J$4</f>
        <v>69.434629223300973</v>
      </c>
      <c r="K8" s="411">
        <f>(1-K7)*K6</f>
        <v>617.93000000000006</v>
      </c>
      <c r="L8" s="411">
        <f>K8*L$4</f>
        <v>186.61486000000002</v>
      </c>
    </row>
    <row r="9" spans="1:12">
      <c r="A9" s="371" t="s">
        <v>471</v>
      </c>
      <c r="B9" s="414">
        <f>B10+B11+B12</f>
        <v>139.65318741539136</v>
      </c>
      <c r="C9" s="414">
        <f>C10+C11+C12</f>
        <v>240.56114768382355</v>
      </c>
      <c r="E9" s="332" t="s">
        <v>493</v>
      </c>
      <c r="I9" s="411">
        <f>I7*I6</f>
        <v>191.99067961165051</v>
      </c>
      <c r="J9" s="411">
        <f>I9*J$4</f>
        <v>31.294480776699032</v>
      </c>
      <c r="K9" s="411">
        <f>K7*K6</f>
        <v>0</v>
      </c>
      <c r="L9" s="411">
        <f>K9*L$4</f>
        <v>0</v>
      </c>
    </row>
    <row r="10" spans="1:12">
      <c r="A10" s="332" t="s">
        <v>479</v>
      </c>
      <c r="B10" s="340">
        <v>0</v>
      </c>
      <c r="C10" s="415">
        <f>C5/5</f>
        <v>1.0720000000000001</v>
      </c>
      <c r="E10" s="332" t="s">
        <v>499</v>
      </c>
      <c r="I10" s="411">
        <v>756</v>
      </c>
      <c r="K10" s="411">
        <v>5176</v>
      </c>
    </row>
    <row r="11" spans="1:12">
      <c r="A11" s="332" t="s">
        <v>482</v>
      </c>
      <c r="B11" s="415">
        <f>J24</f>
        <v>70.218558192090399</v>
      </c>
      <c r="C11" s="420">
        <f>L24</f>
        <v>52.874287683823532</v>
      </c>
      <c r="E11" s="332" t="s">
        <v>483</v>
      </c>
      <c r="I11" s="411">
        <v>-129</v>
      </c>
      <c r="K11" s="411"/>
    </row>
    <row r="12" spans="1:12">
      <c r="A12" s="332" t="s">
        <v>504</v>
      </c>
      <c r="B12" s="415">
        <f>J8</f>
        <v>69.434629223300973</v>
      </c>
      <c r="C12" s="420">
        <f>L8</f>
        <v>186.61486000000002</v>
      </c>
      <c r="E12" s="332" t="s">
        <v>484</v>
      </c>
      <c r="I12" s="411">
        <v>322</v>
      </c>
      <c r="K12" s="411"/>
    </row>
    <row r="13" spans="1:12">
      <c r="A13" s="332" t="s">
        <v>505</v>
      </c>
      <c r="B13" s="340" t="s">
        <v>478</v>
      </c>
      <c r="C13" s="340" t="s">
        <v>478</v>
      </c>
      <c r="E13" s="332" t="s">
        <v>485</v>
      </c>
      <c r="I13" s="411">
        <v>563</v>
      </c>
      <c r="K13" s="411"/>
    </row>
    <row r="14" spans="1:12">
      <c r="A14" s="332" t="s">
        <v>502</v>
      </c>
      <c r="B14" s="340" t="s">
        <v>478</v>
      </c>
      <c r="C14" s="340" t="s">
        <v>478</v>
      </c>
      <c r="E14" s="332" t="s">
        <v>498</v>
      </c>
      <c r="I14" s="411">
        <v>441</v>
      </c>
      <c r="K14" s="411">
        <f>-5497+4673</f>
        <v>-824</v>
      </c>
    </row>
    <row r="15" spans="1:12">
      <c r="A15" s="371" t="s">
        <v>472</v>
      </c>
      <c r="B15" s="414">
        <f>B16+B17</f>
        <v>154.06792258460865</v>
      </c>
      <c r="C15" s="414">
        <f>C16+C17</f>
        <v>337.48902481617648</v>
      </c>
      <c r="E15" s="332" t="s">
        <v>483</v>
      </c>
      <c r="I15" s="411">
        <v>565</v>
      </c>
      <c r="K15" s="411"/>
    </row>
    <row r="16" spans="1:12">
      <c r="A16" s="332" t="s">
        <v>482</v>
      </c>
      <c r="B16" s="415">
        <f>J25</f>
        <v>122.77344180790961</v>
      </c>
      <c r="C16" s="420">
        <f>L25</f>
        <v>337.48902481617648</v>
      </c>
      <c r="E16" s="332" t="s">
        <v>484</v>
      </c>
      <c r="I16" s="411">
        <v>5</v>
      </c>
      <c r="K16" s="411"/>
    </row>
    <row r="17" spans="1:12">
      <c r="A17" s="332" t="s">
        <v>504</v>
      </c>
      <c r="B17" s="415">
        <f>J9</f>
        <v>31.294480776699032</v>
      </c>
      <c r="C17" s="420">
        <f>L9</f>
        <v>0</v>
      </c>
      <c r="E17" s="332" t="s">
        <v>485</v>
      </c>
      <c r="I17" s="411">
        <v>-129</v>
      </c>
      <c r="K17" s="411"/>
    </row>
    <row r="18" spans="1:12">
      <c r="A18" s="400" t="s">
        <v>477</v>
      </c>
      <c r="B18" s="422">
        <f>B15+B9+B4</f>
        <v>336.72111000000001</v>
      </c>
      <c r="C18" s="423">
        <f>C15+C9+C4</f>
        <v>1507.9548600000001</v>
      </c>
      <c r="E18" s="332" t="s">
        <v>497</v>
      </c>
      <c r="I18" s="411">
        <f>I10+I14</f>
        <v>1197</v>
      </c>
      <c r="K18" s="411">
        <f>-321+4673</f>
        <v>4352</v>
      </c>
    </row>
    <row r="19" spans="1:12">
      <c r="A19" s="332" t="s">
        <v>452</v>
      </c>
      <c r="B19" s="420">
        <f>J26+250+33</f>
        <v>2220.73911</v>
      </c>
      <c r="C19" s="420">
        <f>L26</f>
        <v>8176.3268600000001</v>
      </c>
      <c r="E19" s="332" t="s">
        <v>483</v>
      </c>
      <c r="I19" s="411">
        <f>I11+I15</f>
        <v>436</v>
      </c>
      <c r="K19" s="411">
        <f>-1613+4673</f>
        <v>3060</v>
      </c>
    </row>
    <row r="20" spans="1:12">
      <c r="A20" s="371" t="s">
        <v>473</v>
      </c>
      <c r="B20" s="416">
        <f>B18/B19</f>
        <v>0.15162569456436512</v>
      </c>
      <c r="C20" s="416">
        <f>C18/C19</f>
        <v>0.18442937590682376</v>
      </c>
      <c r="E20" s="332" t="s">
        <v>484</v>
      </c>
      <c r="I20" s="411">
        <f>I12+I16</f>
        <v>327</v>
      </c>
      <c r="K20" s="411">
        <v>175</v>
      </c>
    </row>
    <row r="21" spans="1:12">
      <c r="A21" s="332" t="s">
        <v>474</v>
      </c>
      <c r="B21" s="417">
        <f>B4/B19</f>
        <v>1.9362922824374448E-2</v>
      </c>
      <c r="C21" s="417">
        <f>C4/C19</f>
        <v>0.11373134947053719</v>
      </c>
      <c r="E21" s="332" t="s">
        <v>485</v>
      </c>
      <c r="I21" s="411">
        <f>I13+I17</f>
        <v>434</v>
      </c>
      <c r="K21" s="411">
        <v>1117</v>
      </c>
    </row>
    <row r="22" spans="1:12">
      <c r="A22" s="332" t="s">
        <v>475</v>
      </c>
      <c r="B22" s="417">
        <f>B9/B19</f>
        <v>6.2885904420979619E-2</v>
      </c>
      <c r="C22" s="417">
        <f>C9/C19</f>
        <v>2.9421664740519382E-2</v>
      </c>
      <c r="E22" s="332" t="s">
        <v>496</v>
      </c>
      <c r="I22" s="411">
        <v>1184</v>
      </c>
      <c r="J22" s="411">
        <f>I22*J$4</f>
        <v>192.99200000000002</v>
      </c>
      <c r="K22" s="411">
        <v>4354</v>
      </c>
      <c r="L22" s="411">
        <f>K22*L$4</f>
        <v>1314.9079999999999</v>
      </c>
    </row>
    <row r="23" spans="1:12" ht="17" thickBot="1">
      <c r="A23" s="377" t="s">
        <v>476</v>
      </c>
      <c r="B23" s="418">
        <f>B15/B19</f>
        <v>6.9376867319011035E-2</v>
      </c>
      <c r="C23" s="418">
        <f>C15/C19</f>
        <v>4.1276361695767198E-2</v>
      </c>
      <c r="E23" s="332" t="s">
        <v>486</v>
      </c>
      <c r="I23" s="411">
        <v>0</v>
      </c>
      <c r="J23" s="411">
        <f>I23*J$4</f>
        <v>0</v>
      </c>
      <c r="K23" s="411">
        <f>K$22*K19/K$18</f>
        <v>3061.40625</v>
      </c>
      <c r="L23" s="411">
        <f>K23*L$4</f>
        <v>924.54468750000001</v>
      </c>
    </row>
    <row r="24" spans="1:12" ht="17" thickTop="1">
      <c r="E24" s="332" t="s">
        <v>487</v>
      </c>
      <c r="I24" s="411">
        <f>I22*I12/(I12+I13)</f>
        <v>430.78870056497175</v>
      </c>
      <c r="J24" s="411">
        <f>I24*J$4</f>
        <v>70.218558192090399</v>
      </c>
      <c r="K24" s="411">
        <f>K$22*K20/K$18</f>
        <v>175.08042279411765</v>
      </c>
      <c r="L24" s="411">
        <f>K24*L$4</f>
        <v>52.874287683823532</v>
      </c>
    </row>
    <row r="25" spans="1:12">
      <c r="E25" s="332" t="s">
        <v>488</v>
      </c>
      <c r="I25" s="411">
        <f>I22*I13/(I12+I13)</f>
        <v>753.2112994350282</v>
      </c>
      <c r="J25" s="411">
        <f>I25*J$4</f>
        <v>122.77344180790961</v>
      </c>
      <c r="K25" s="411">
        <f>K$22*K21/K$18</f>
        <v>1117.5133272058824</v>
      </c>
      <c r="L25" s="411">
        <f>K25*L$4</f>
        <v>337.48902481617648</v>
      </c>
    </row>
    <row r="26" spans="1:12">
      <c r="E26" s="332" t="s">
        <v>452</v>
      </c>
      <c r="I26" s="411">
        <f>11270+I6</f>
        <v>11887.97</v>
      </c>
      <c r="J26" s="411">
        <f>I26*J$4</f>
        <v>1937.73911</v>
      </c>
      <c r="K26" s="411">
        <f>4001+22455+K6</f>
        <v>27073.93</v>
      </c>
      <c r="L26" s="411">
        <f>K26*L$4</f>
        <v>8176.3268600000001</v>
      </c>
    </row>
    <row r="27" spans="1:12">
      <c r="I27" s="318">
        <f>I22/I26</f>
        <v>9.9596482830962729E-2</v>
      </c>
      <c r="J27" s="318"/>
      <c r="K27" s="318">
        <f>K22/K26</f>
        <v>0.16081891324975725</v>
      </c>
    </row>
    <row r="28" spans="1:12">
      <c r="I28" s="318">
        <f>(I22+I6)/I26</f>
        <v>0.15157928561394418</v>
      </c>
      <c r="J28" s="318"/>
      <c r="K28" s="318">
        <f>(K22+K6)/K26</f>
        <v>0.18364271459666182</v>
      </c>
    </row>
    <row r="29" spans="1:12">
      <c r="I29" s="318"/>
    </row>
  </sheetData>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0590-CA67-BA4B-A223-86C57C1325E9}">
  <sheetPr>
    <pageSetUpPr fitToPage="1"/>
  </sheetPr>
  <dimension ref="A1:E31"/>
  <sheetViews>
    <sheetView zoomScale="92" workbookViewId="0">
      <selection activeCell="A10" sqref="A10"/>
    </sheetView>
  </sheetViews>
  <sheetFormatPr baseColWidth="10" defaultRowHeight="16"/>
  <cols>
    <col min="1" max="1" width="36.83203125" style="332" customWidth="1"/>
    <col min="2" max="2" width="26.1640625" style="332" customWidth="1"/>
    <col min="3" max="3" width="38.33203125" style="332" customWidth="1"/>
    <col min="4" max="4" width="31.83203125" style="332" customWidth="1"/>
    <col min="5" max="5" width="36.1640625" style="332" customWidth="1"/>
    <col min="6" max="16384" width="10.83203125" style="332"/>
  </cols>
  <sheetData>
    <row r="1" spans="1:5" ht="22" customHeight="1">
      <c r="A1" s="475" t="s">
        <v>588</v>
      </c>
      <c r="B1" s="483"/>
      <c r="C1" s="483"/>
      <c r="D1" s="483"/>
      <c r="E1" s="483"/>
    </row>
    <row r="2" spans="1:5" ht="17" thickBot="1"/>
    <row r="3" spans="1:5" ht="58" customHeight="1" thickTop="1">
      <c r="A3" s="333" t="s">
        <v>513</v>
      </c>
      <c r="B3" s="454" t="s">
        <v>524</v>
      </c>
      <c r="C3" s="428" t="s">
        <v>574</v>
      </c>
      <c r="D3" s="454" t="s">
        <v>525</v>
      </c>
      <c r="E3" s="454" t="s">
        <v>514</v>
      </c>
    </row>
    <row r="4" spans="1:5" ht="19" customHeight="1">
      <c r="A4" s="440"/>
      <c r="B4" s="441" t="s">
        <v>454</v>
      </c>
      <c r="C4" s="441" t="s">
        <v>455</v>
      </c>
      <c r="D4" s="442" t="s">
        <v>456</v>
      </c>
      <c r="E4" s="442" t="s">
        <v>457</v>
      </c>
    </row>
    <row r="5" spans="1:5" ht="19" customHeight="1">
      <c r="A5" s="371" t="s">
        <v>517</v>
      </c>
      <c r="B5" s="435" t="s">
        <v>521</v>
      </c>
      <c r="C5" s="466" t="s">
        <v>586</v>
      </c>
      <c r="D5" s="437" t="s">
        <v>527</v>
      </c>
      <c r="E5" s="443" t="s">
        <v>515</v>
      </c>
    </row>
    <row r="6" spans="1:5" ht="19" customHeight="1">
      <c r="B6" s="436"/>
      <c r="C6" s="340"/>
      <c r="D6" s="438" t="s">
        <v>539</v>
      </c>
      <c r="E6" s="444" t="s">
        <v>590</v>
      </c>
    </row>
    <row r="7" spans="1:5" ht="19" customHeight="1">
      <c r="B7" s="436"/>
      <c r="C7" s="340"/>
      <c r="D7" s="439"/>
      <c r="E7" s="445" t="s">
        <v>591</v>
      </c>
    </row>
    <row r="8" spans="1:5" ht="29" customHeight="1">
      <c r="A8" s="371" t="s">
        <v>516</v>
      </c>
      <c r="B8" s="436" t="s">
        <v>575</v>
      </c>
      <c r="C8" s="484" t="s">
        <v>583</v>
      </c>
      <c r="D8" s="436" t="s">
        <v>527</v>
      </c>
      <c r="E8" s="444" t="s">
        <v>515</v>
      </c>
    </row>
    <row r="9" spans="1:5" ht="20" customHeight="1">
      <c r="B9" s="436" t="s">
        <v>576</v>
      </c>
      <c r="C9" s="484"/>
      <c r="D9" s="436" t="s">
        <v>539</v>
      </c>
      <c r="E9" s="444" t="s">
        <v>572</v>
      </c>
    </row>
    <row r="10" spans="1:5" ht="20" customHeight="1">
      <c r="B10" s="436" t="s">
        <v>577</v>
      </c>
      <c r="C10" s="484"/>
      <c r="D10" s="436"/>
      <c r="E10" s="446"/>
    </row>
    <row r="11" spans="1:5" ht="19" customHeight="1">
      <c r="A11" s="371" t="s">
        <v>364</v>
      </c>
      <c r="B11" s="436"/>
      <c r="C11" s="436"/>
      <c r="D11" s="436"/>
      <c r="E11" s="446"/>
    </row>
    <row r="12" spans="1:5" ht="19" customHeight="1">
      <c r="A12" s="332" t="s">
        <v>534</v>
      </c>
      <c r="B12" s="436" t="s">
        <v>518</v>
      </c>
      <c r="C12" s="461" t="s">
        <v>582</v>
      </c>
      <c r="D12" s="436" t="s">
        <v>528</v>
      </c>
      <c r="E12" s="444" t="s">
        <v>515</v>
      </c>
    </row>
    <row r="13" spans="1:5" ht="19" customHeight="1">
      <c r="B13" s="436"/>
      <c r="C13" s="436"/>
      <c r="D13" s="436" t="s">
        <v>519</v>
      </c>
      <c r="E13" s="446" t="s">
        <v>526</v>
      </c>
    </row>
    <row r="14" spans="1:5" ht="19" customHeight="1">
      <c r="B14" s="436"/>
      <c r="C14" s="436"/>
      <c r="D14" s="436"/>
      <c r="E14" s="446"/>
    </row>
    <row r="15" spans="1:5" ht="19" customHeight="1">
      <c r="A15" s="332" t="s">
        <v>535</v>
      </c>
      <c r="B15" s="436" t="s">
        <v>522</v>
      </c>
      <c r="C15" s="461" t="s">
        <v>582</v>
      </c>
      <c r="D15" s="436" t="s">
        <v>519</v>
      </c>
      <c r="E15" s="446" t="s">
        <v>541</v>
      </c>
    </row>
    <row r="16" spans="1:5" ht="19" customHeight="1">
      <c r="B16" s="436" t="s">
        <v>578</v>
      </c>
      <c r="C16" s="485" t="s">
        <v>573</v>
      </c>
      <c r="D16" s="436"/>
      <c r="E16" s="446"/>
    </row>
    <row r="17" spans="1:5" ht="19" customHeight="1">
      <c r="B17" s="436" t="s">
        <v>579</v>
      </c>
      <c r="C17" s="486"/>
      <c r="D17" s="436"/>
      <c r="E17" s="446"/>
    </row>
    <row r="18" spans="1:5" ht="19" customHeight="1">
      <c r="B18" s="436"/>
      <c r="C18" s="464"/>
      <c r="D18" s="436"/>
      <c r="E18" s="446"/>
    </row>
    <row r="19" spans="1:5" ht="19" customHeight="1">
      <c r="A19" s="332" t="s">
        <v>523</v>
      </c>
      <c r="B19" s="436" t="s">
        <v>518</v>
      </c>
      <c r="C19" s="494" t="s">
        <v>587</v>
      </c>
      <c r="D19" s="436" t="s">
        <v>528</v>
      </c>
      <c r="E19" s="444" t="s">
        <v>529</v>
      </c>
    </row>
    <row r="20" spans="1:5" ht="19" customHeight="1">
      <c r="B20" s="436"/>
      <c r="C20" s="495"/>
      <c r="D20" s="436" t="s">
        <v>533</v>
      </c>
      <c r="E20" s="446" t="s">
        <v>589</v>
      </c>
    </row>
    <row r="21" spans="1:5" ht="19" customHeight="1">
      <c r="B21" s="436"/>
      <c r="C21" s="496"/>
      <c r="D21" s="436"/>
      <c r="E21" s="446"/>
    </row>
    <row r="22" spans="1:5" ht="19" customHeight="1">
      <c r="A22" s="371" t="s">
        <v>365</v>
      </c>
      <c r="B22" s="436"/>
      <c r="C22" s="462"/>
      <c r="D22" s="436"/>
      <c r="E22" s="446"/>
    </row>
    <row r="23" spans="1:5" ht="19" customHeight="1">
      <c r="A23" s="419" t="s">
        <v>536</v>
      </c>
      <c r="B23" s="455" t="s">
        <v>520</v>
      </c>
      <c r="C23" s="465" t="s">
        <v>586</v>
      </c>
      <c r="D23" s="455" t="s">
        <v>532</v>
      </c>
      <c r="E23" s="490" t="s">
        <v>540</v>
      </c>
    </row>
    <row r="24" spans="1:5" ht="19" customHeight="1">
      <c r="A24" s="419"/>
      <c r="B24" s="455"/>
      <c r="C24" s="463"/>
      <c r="D24" s="455"/>
      <c r="E24" s="491"/>
    </row>
    <row r="25" spans="1:5" ht="19" customHeight="1">
      <c r="A25" s="419"/>
      <c r="B25" s="455"/>
      <c r="C25" s="463"/>
      <c r="D25" s="455"/>
      <c r="E25" s="456"/>
    </row>
    <row r="26" spans="1:5" ht="19" customHeight="1">
      <c r="A26" s="419" t="s">
        <v>537</v>
      </c>
      <c r="B26" s="455" t="s">
        <v>530</v>
      </c>
      <c r="C26" s="489" t="s">
        <v>584</v>
      </c>
      <c r="D26" s="492" t="s">
        <v>531</v>
      </c>
      <c r="E26" s="457" t="s">
        <v>538</v>
      </c>
    </row>
    <row r="27" spans="1:5" ht="19" customHeight="1">
      <c r="A27" s="419"/>
      <c r="B27" s="455"/>
      <c r="C27" s="489"/>
      <c r="D27" s="493"/>
      <c r="E27" s="457"/>
    </row>
    <row r="28" spans="1:5" ht="19" customHeight="1">
      <c r="A28" s="419"/>
      <c r="B28" s="455" t="s">
        <v>580</v>
      </c>
      <c r="C28" s="487" t="s">
        <v>585</v>
      </c>
      <c r="D28" s="455"/>
      <c r="E28" s="457"/>
    </row>
    <row r="29" spans="1:5" ht="19" customHeight="1">
      <c r="A29" s="419"/>
      <c r="B29" s="455" t="s">
        <v>581</v>
      </c>
      <c r="C29" s="487"/>
      <c r="D29" s="455"/>
      <c r="E29" s="457"/>
    </row>
    <row r="30" spans="1:5" ht="19" customHeight="1" thickBot="1">
      <c r="A30" s="458"/>
      <c r="B30" s="459" t="s">
        <v>577</v>
      </c>
      <c r="C30" s="488"/>
      <c r="D30" s="459"/>
      <c r="E30" s="460"/>
    </row>
    <row r="31" spans="1:5" ht="17" thickTop="1"/>
  </sheetData>
  <mergeCells count="8">
    <mergeCell ref="A1:E1"/>
    <mergeCell ref="C8:C10"/>
    <mergeCell ref="C16:C17"/>
    <mergeCell ref="C28:C30"/>
    <mergeCell ref="C26:C27"/>
    <mergeCell ref="E23:E24"/>
    <mergeCell ref="D26:D27"/>
    <mergeCell ref="C19:C21"/>
  </mergeCells>
  <pageMargins left="0.25" right="0.25" top="0.75" bottom="0.75" header="0.3" footer="0.3"/>
  <pageSetup scale="74"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8265-F451-FA48-8835-F7D29845EDB3}">
  <sheetPr>
    <pageSetUpPr fitToPage="1"/>
  </sheetPr>
  <dimension ref="A1:AF32"/>
  <sheetViews>
    <sheetView topLeftCell="A2" workbookViewId="0">
      <selection activeCell="A10" sqref="A10"/>
    </sheetView>
  </sheetViews>
  <sheetFormatPr baseColWidth="10" defaultRowHeight="16"/>
  <cols>
    <col min="1" max="1" width="10.33203125" style="332" customWidth="1"/>
    <col min="2" max="2" width="14.1640625" style="332" customWidth="1"/>
    <col min="3" max="3" width="12.6640625" style="332" bestFit="1" customWidth="1"/>
    <col min="4" max="4" width="11" style="332" bestFit="1" customWidth="1"/>
    <col min="5" max="5" width="1.83203125" style="332" customWidth="1"/>
    <col min="6" max="8" width="13.33203125" style="332" customWidth="1"/>
    <col min="9" max="9" width="1.83203125" style="332" customWidth="1"/>
    <col min="10" max="12" width="13.33203125" style="332" customWidth="1"/>
    <col min="13" max="13" width="1.83203125" style="332" customWidth="1"/>
    <col min="14" max="16" width="13.33203125" style="332" customWidth="1"/>
    <col min="17" max="17" width="10.83203125" style="332"/>
    <col min="18" max="18" width="11" style="332" bestFit="1" customWidth="1"/>
    <col min="19" max="16384" width="10.83203125" style="332"/>
  </cols>
  <sheetData>
    <row r="1" spans="1:32" ht="24" customHeight="1">
      <c r="A1" s="475" t="s">
        <v>506</v>
      </c>
      <c r="B1" s="475"/>
      <c r="C1" s="475"/>
      <c r="D1" s="475"/>
      <c r="E1" s="475"/>
      <c r="F1" s="475"/>
      <c r="G1" s="475"/>
      <c r="H1" s="475"/>
      <c r="I1" s="475"/>
      <c r="J1" s="475"/>
      <c r="K1" s="475"/>
      <c r="L1" s="475"/>
      <c r="M1" s="475"/>
      <c r="N1" s="475"/>
      <c r="O1" s="475"/>
      <c r="P1" s="475"/>
    </row>
    <row r="2" spans="1:32" ht="17" thickBot="1">
      <c r="A2" s="377"/>
      <c r="B2" s="377"/>
      <c r="C2" s="377"/>
      <c r="D2" s="377"/>
      <c r="E2" s="377"/>
      <c r="F2" s="377"/>
      <c r="G2" s="377"/>
      <c r="H2" s="377"/>
      <c r="I2" s="377"/>
      <c r="J2" s="377"/>
      <c r="K2" s="377"/>
      <c r="L2" s="377"/>
      <c r="M2" s="377"/>
      <c r="N2" s="377"/>
      <c r="O2" s="377"/>
      <c r="P2" s="377"/>
    </row>
    <row r="3" spans="1:32" s="335" customFormat="1" ht="20" customHeight="1" thickTop="1">
      <c r="A3" s="430"/>
      <c r="B3" s="471" t="s">
        <v>552</v>
      </c>
      <c r="C3" s="472"/>
      <c r="D3" s="472"/>
      <c r="E3" s="431"/>
      <c r="F3" s="471" t="s">
        <v>570</v>
      </c>
      <c r="G3" s="471"/>
      <c r="H3" s="471"/>
      <c r="I3" s="472"/>
      <c r="J3" s="472"/>
      <c r="K3" s="472"/>
      <c r="L3" s="472"/>
      <c r="M3" s="472"/>
      <c r="N3" s="472"/>
      <c r="O3" s="472"/>
      <c r="P3" s="472"/>
    </row>
    <row r="4" spans="1:32" s="335" customFormat="1" ht="43" customHeight="1">
      <c r="A4" s="430"/>
      <c r="B4" s="431"/>
      <c r="C4" s="210"/>
      <c r="D4" s="210"/>
      <c r="E4" s="431"/>
      <c r="F4" s="478" t="s">
        <v>553</v>
      </c>
      <c r="G4" s="478"/>
      <c r="H4" s="478"/>
      <c r="I4" s="431"/>
      <c r="J4" s="478" t="s">
        <v>511</v>
      </c>
      <c r="K4" s="478"/>
      <c r="L4" s="478"/>
      <c r="M4" s="431"/>
      <c r="N4" s="478" t="s">
        <v>510</v>
      </c>
      <c r="O4" s="478"/>
      <c r="P4" s="478"/>
    </row>
    <row r="5" spans="1:32" s="338" customFormat="1" ht="84" customHeight="1">
      <c r="A5" s="336" t="s">
        <v>354</v>
      </c>
      <c r="B5" s="337" t="s">
        <v>507</v>
      </c>
      <c r="C5" s="337" t="s">
        <v>558</v>
      </c>
      <c r="D5" s="337" t="s">
        <v>559</v>
      </c>
      <c r="F5" s="337" t="s">
        <v>512</v>
      </c>
      <c r="G5" s="337" t="s">
        <v>508</v>
      </c>
      <c r="H5" s="337" t="s">
        <v>509</v>
      </c>
      <c r="J5" s="337" t="s">
        <v>512</v>
      </c>
      <c r="K5" s="337" t="s">
        <v>508</v>
      </c>
      <c r="L5" s="337" t="s">
        <v>509</v>
      </c>
      <c r="N5" s="337" t="s">
        <v>512</v>
      </c>
      <c r="O5" s="337" t="s">
        <v>508</v>
      </c>
      <c r="P5" s="337" t="s">
        <v>509</v>
      </c>
      <c r="R5" s="338" t="s">
        <v>418</v>
      </c>
      <c r="S5" s="338" t="s">
        <v>571</v>
      </c>
    </row>
    <row r="6" spans="1:32" s="392" customFormat="1" ht="16" customHeight="1">
      <c r="A6" s="407"/>
      <c r="B6" s="452" t="s">
        <v>454</v>
      </c>
      <c r="C6" s="452" t="s">
        <v>455</v>
      </c>
      <c r="D6" s="452" t="s">
        <v>456</v>
      </c>
      <c r="E6" s="453"/>
      <c r="F6" s="452" t="s">
        <v>457</v>
      </c>
      <c r="G6" s="452" t="s">
        <v>458</v>
      </c>
      <c r="H6" s="452" t="s">
        <v>459</v>
      </c>
      <c r="I6" s="453"/>
      <c r="J6" s="452" t="s">
        <v>460</v>
      </c>
      <c r="K6" s="452" t="s">
        <v>461</v>
      </c>
      <c r="L6" s="452" t="s">
        <v>554</v>
      </c>
      <c r="M6" s="453"/>
      <c r="N6" s="452" t="s">
        <v>555</v>
      </c>
      <c r="O6" s="452" t="s">
        <v>556</v>
      </c>
      <c r="P6" s="452" t="s">
        <v>557</v>
      </c>
      <c r="S6" s="392" t="s">
        <v>405</v>
      </c>
      <c r="T6" s="392" t="s">
        <v>560</v>
      </c>
      <c r="U6" s="392" t="s">
        <v>406</v>
      </c>
      <c r="V6" s="392" t="s">
        <v>561</v>
      </c>
      <c r="W6" s="392" t="s">
        <v>566</v>
      </c>
      <c r="X6" s="392" t="s">
        <v>567</v>
      </c>
      <c r="Y6" s="392" t="s">
        <v>562</v>
      </c>
      <c r="AA6" s="332"/>
      <c r="AB6" s="332"/>
      <c r="AC6" s="332"/>
      <c r="AD6" s="332"/>
      <c r="AE6" s="332"/>
      <c r="AF6" s="332"/>
    </row>
    <row r="7" spans="1:32" ht="20" customHeight="1">
      <c r="A7" s="335" t="s">
        <v>350</v>
      </c>
      <c r="B7" s="425">
        <f>Table1!B5</f>
        <v>20889.166059811854</v>
      </c>
      <c r="C7" s="352">
        <f t="shared" ref="C7:C12" si="0">D7*B7</f>
        <v>1439.7738497781345</v>
      </c>
      <c r="D7" s="353">
        <v>6.8924429326457384E-2</v>
      </c>
      <c r="E7" s="354"/>
      <c r="F7" s="432">
        <f>Y7</f>
        <v>4.51108E-2</v>
      </c>
      <c r="G7" s="432">
        <v>0</v>
      </c>
      <c r="H7" s="353">
        <f>G7+$D7-F7</f>
        <v>2.3813629326457385E-2</v>
      </c>
      <c r="I7" s="354"/>
      <c r="J7" s="432">
        <f>F7</f>
        <v>4.51108E-2</v>
      </c>
      <c r="K7" s="432">
        <f>W7/U7-1-$D7</f>
        <v>-3.3134201914675102E-2</v>
      </c>
      <c r="L7" s="353">
        <f>K7+$D7-J7</f>
        <v>-9.3205725882177168E-3</v>
      </c>
      <c r="M7" s="353"/>
      <c r="N7" s="432">
        <f>J7</f>
        <v>4.51108E-2</v>
      </c>
      <c r="O7" s="432">
        <f>X7/U7-1-$D7</f>
        <v>-2.3813452483672296E-2</v>
      </c>
      <c r="P7" s="353">
        <f>O7+$D7-N7</f>
        <v>1.7684278508928175E-7</v>
      </c>
      <c r="R7" s="340">
        <v>0.5</v>
      </c>
      <c r="S7" s="332" t="s">
        <v>568</v>
      </c>
      <c r="T7" s="451">
        <v>118.1885</v>
      </c>
      <c r="U7" s="451">
        <v>2619.9609999999998</v>
      </c>
      <c r="V7" s="451">
        <v>1968.2527</v>
      </c>
      <c r="W7" s="451">
        <v>2713.73</v>
      </c>
      <c r="X7" s="451">
        <v>2738.15</v>
      </c>
      <c r="Y7" s="332">
        <v>4.51108E-2</v>
      </c>
      <c r="Z7" s="318"/>
    </row>
    <row r="8" spans="1:32" ht="20" customHeight="1">
      <c r="A8" s="335" t="s">
        <v>351</v>
      </c>
      <c r="B8" s="426">
        <f>Table1!B6</f>
        <v>80617.674205656236</v>
      </c>
      <c r="C8" s="344">
        <f t="shared" si="0"/>
        <v>6504.9183895596889</v>
      </c>
      <c r="D8" s="345">
        <v>8.0688489883317616E-2</v>
      </c>
      <c r="E8" s="346"/>
      <c r="F8" s="433">
        <f t="shared" ref="F8:F11" si="1">Y8</f>
        <v>7.0027199999999998E-2</v>
      </c>
      <c r="G8" s="433">
        <v>0</v>
      </c>
      <c r="H8" s="429">
        <f t="shared" ref="H8:H12" si="2">G8+$D8-F8</f>
        <v>1.0661289883317618E-2</v>
      </c>
      <c r="I8" s="346"/>
      <c r="J8" s="433">
        <f t="shared" ref="J8:J12" si="3">F8</f>
        <v>7.0027199999999998E-2</v>
      </c>
      <c r="K8" s="433">
        <f t="shared" ref="K8:K12" si="4">W8/U8-1-$D8</f>
        <v>-2.1135028039407644E-2</v>
      </c>
      <c r="L8" s="429">
        <f t="shared" ref="L8:L12" si="5">K8+$D8-J8</f>
        <v>-1.0473738156090026E-2</v>
      </c>
      <c r="M8" s="345"/>
      <c r="N8" s="433">
        <f t="shared" ref="N8:N12" si="6">J8</f>
        <v>7.0027199999999998E-2</v>
      </c>
      <c r="O8" s="433">
        <f t="shared" ref="O8:O12" si="7">X8/U8-1-$D8</f>
        <v>-1.0661277565923888E-2</v>
      </c>
      <c r="P8" s="429">
        <f t="shared" ref="P8:P12" si="8">O8+$D8-N8</f>
        <v>1.2317393729976978E-8</v>
      </c>
      <c r="R8" s="340">
        <v>0.4</v>
      </c>
      <c r="S8" s="332" t="s">
        <v>569</v>
      </c>
      <c r="T8" s="451">
        <v>566.44910000000004</v>
      </c>
      <c r="U8" s="451">
        <v>8088.9840000000004</v>
      </c>
      <c r="V8" s="451">
        <v>6374.7611999999999</v>
      </c>
      <c r="W8" s="451">
        <v>8570.7109999999993</v>
      </c>
      <c r="X8" s="451">
        <v>8655.4330000000009</v>
      </c>
      <c r="Y8" s="332">
        <v>7.0027199999999998E-2</v>
      </c>
      <c r="Z8" s="318"/>
    </row>
    <row r="9" spans="1:32" ht="20" customHeight="1">
      <c r="A9" s="335" t="s">
        <v>352</v>
      </c>
      <c r="B9" s="426">
        <f>Table1!B7</f>
        <v>243587.45477437411</v>
      </c>
      <c r="C9" s="344">
        <f t="shared" si="0"/>
        <v>7825.5612502274107</v>
      </c>
      <c r="D9" s="345">
        <v>3.2126290155114652E-2</v>
      </c>
      <c r="E9" s="346"/>
      <c r="F9" s="433">
        <f t="shared" si="1"/>
        <v>5.1539399999999999E-2</v>
      </c>
      <c r="G9" s="434">
        <v>0</v>
      </c>
      <c r="H9" s="429">
        <f t="shared" si="2"/>
        <v>-1.9413109844885347E-2</v>
      </c>
      <c r="I9" s="346"/>
      <c r="J9" s="433">
        <f t="shared" si="3"/>
        <v>5.1539399999999999E-2</v>
      </c>
      <c r="K9" s="433">
        <f t="shared" si="4"/>
        <v>2.1339828045990709E-2</v>
      </c>
      <c r="L9" s="429">
        <f t="shared" si="5"/>
        <v>1.9267182011053624E-3</v>
      </c>
      <c r="M9" s="345"/>
      <c r="N9" s="433">
        <f t="shared" si="6"/>
        <v>5.1539399999999999E-2</v>
      </c>
      <c r="O9" s="433">
        <f t="shared" si="7"/>
        <v>1.9413009683898967E-2</v>
      </c>
      <c r="P9" s="429">
        <f t="shared" si="8"/>
        <v>-1.0016098637988247E-7</v>
      </c>
      <c r="R9" s="340">
        <v>0.09</v>
      </c>
      <c r="S9" s="332" t="s">
        <v>352</v>
      </c>
      <c r="T9" s="451">
        <v>283.42630000000003</v>
      </c>
      <c r="U9" s="451">
        <v>5499.2209999999995</v>
      </c>
      <c r="V9" s="451">
        <v>3085.0911999999998</v>
      </c>
      <c r="W9" s="451">
        <v>5793.2430000000004</v>
      </c>
      <c r="X9" s="451">
        <v>5782.6469999999999</v>
      </c>
      <c r="Y9" s="332">
        <v>5.1539399999999999E-2</v>
      </c>
      <c r="Z9" s="318"/>
    </row>
    <row r="10" spans="1:32" ht="20" customHeight="1">
      <c r="A10" s="335" t="s">
        <v>353</v>
      </c>
      <c r="B10" s="426">
        <f>Table1!B8</f>
        <v>1085454.860687528</v>
      </c>
      <c r="C10" s="344">
        <f t="shared" si="0"/>
        <v>6211.6441329082327</v>
      </c>
      <c r="D10" s="345">
        <v>5.7226185610093194E-3</v>
      </c>
      <c r="E10" s="346"/>
      <c r="F10" s="433">
        <f t="shared" si="1"/>
        <v>2.7048900000000001E-2</v>
      </c>
      <c r="G10" s="434">
        <v>0</v>
      </c>
      <c r="H10" s="429">
        <f t="shared" si="2"/>
        <v>-2.132628143899068E-2</v>
      </c>
      <c r="I10" s="346"/>
      <c r="J10" s="433">
        <f t="shared" si="3"/>
        <v>2.7048900000000001E-2</v>
      </c>
      <c r="K10" s="433">
        <f t="shared" si="4"/>
        <v>3.5011201499149477E-2</v>
      </c>
      <c r="L10" s="429">
        <f t="shared" si="5"/>
        <v>1.3684920060158798E-2</v>
      </c>
      <c r="M10" s="345"/>
      <c r="N10" s="433">
        <f t="shared" si="6"/>
        <v>2.7048900000000001E-2</v>
      </c>
      <c r="O10" s="433">
        <f t="shared" si="7"/>
        <v>2.132593727552988E-2</v>
      </c>
      <c r="P10" s="429">
        <f t="shared" si="8"/>
        <v>-3.4416346079979565E-7</v>
      </c>
      <c r="R10" s="340">
        <v>8.9999999999999993E-3</v>
      </c>
      <c r="S10" s="332" t="s">
        <v>353</v>
      </c>
      <c r="T10" s="451">
        <v>66.283720000000002</v>
      </c>
      <c r="U10" s="451">
        <v>2450.5189999999998</v>
      </c>
      <c r="V10" s="451">
        <v>739.33420000000001</v>
      </c>
      <c r="W10" s="451">
        <v>2550.3380000000002</v>
      </c>
      <c r="X10" s="451">
        <v>2516.8020000000001</v>
      </c>
      <c r="Y10" s="332">
        <v>2.7048900000000001E-2</v>
      </c>
      <c r="Z10" s="318"/>
    </row>
    <row r="11" spans="1:32" ht="20" customHeight="1">
      <c r="A11" s="335" t="s">
        <v>400</v>
      </c>
      <c r="B11" s="426">
        <f>Table1!B9</f>
        <v>10288542.094692929</v>
      </c>
      <c r="C11" s="344">
        <f t="shared" si="0"/>
        <v>5840.8824777912087</v>
      </c>
      <c r="D11" s="345">
        <v>5.6770749675059138E-4</v>
      </c>
      <c r="E11" s="346"/>
      <c r="F11" s="433">
        <f t="shared" si="1"/>
        <v>1.3155699999999999E-2</v>
      </c>
      <c r="G11" s="434">
        <v>0</v>
      </c>
      <c r="H11" s="429">
        <f t="shared" si="2"/>
        <v>-1.2587992503249408E-2</v>
      </c>
      <c r="I11" s="346"/>
      <c r="J11" s="433">
        <f t="shared" si="3"/>
        <v>1.3155699999999999E-2</v>
      </c>
      <c r="K11" s="433">
        <f t="shared" si="4"/>
        <v>3.7777484475255106E-2</v>
      </c>
      <c r="L11" s="429">
        <f t="shared" si="5"/>
        <v>2.51894919720057E-2</v>
      </c>
      <c r="M11" s="345"/>
      <c r="N11" s="433">
        <f t="shared" si="6"/>
        <v>1.3155699999999999E-2</v>
      </c>
      <c r="O11" s="433">
        <f t="shared" si="7"/>
        <v>1.2587806314950401E-2</v>
      </c>
      <c r="P11" s="429">
        <f t="shared" si="8"/>
        <v>-1.861882990075725E-7</v>
      </c>
      <c r="R11" s="340">
        <v>1E-3</v>
      </c>
      <c r="S11" s="332" t="s">
        <v>24</v>
      </c>
      <c r="T11" s="451">
        <v>33.952419999999996</v>
      </c>
      <c r="U11" s="451">
        <v>2580.819</v>
      </c>
      <c r="V11" s="451">
        <v>371.04162000000002</v>
      </c>
      <c r="W11" s="451">
        <v>2679.7809999999999</v>
      </c>
      <c r="X11" s="451">
        <v>2614.7710000000002</v>
      </c>
      <c r="Y11" s="332">
        <v>1.3155699999999999E-2</v>
      </c>
      <c r="Z11" s="318"/>
    </row>
    <row r="12" spans="1:32" ht="20" customHeight="1" thickBot="1">
      <c r="A12" s="347" t="s">
        <v>16</v>
      </c>
      <c r="B12" s="427">
        <f>Table1!B10</f>
        <v>84672.159482742791</v>
      </c>
      <c r="C12" s="447">
        <f t="shared" si="0"/>
        <v>4258.8222161981148</v>
      </c>
      <c r="D12" s="350">
        <v>5.029778668945032E-2</v>
      </c>
      <c r="E12" s="349"/>
      <c r="F12" s="350">
        <f>G22</f>
        <v>5.029778668945032E-2</v>
      </c>
      <c r="G12" s="350">
        <v>0</v>
      </c>
      <c r="H12" s="351">
        <f t="shared" si="2"/>
        <v>0</v>
      </c>
      <c r="I12" s="349"/>
      <c r="J12" s="350">
        <f t="shared" si="3"/>
        <v>5.029778668945032E-2</v>
      </c>
      <c r="K12" s="350">
        <f t="shared" si="4"/>
        <v>-4.9039832673847261E-8</v>
      </c>
      <c r="L12" s="351">
        <f t="shared" si="5"/>
        <v>-4.9039832673847261E-8</v>
      </c>
      <c r="M12" s="349"/>
      <c r="N12" s="350">
        <f t="shared" si="6"/>
        <v>5.029778668945032E-2</v>
      </c>
      <c r="O12" s="350">
        <f t="shared" si="7"/>
        <v>-4.9039832673847261E-8</v>
      </c>
      <c r="P12" s="351">
        <f t="shared" si="8"/>
        <v>-4.9039832673847261E-8</v>
      </c>
      <c r="R12" s="340">
        <v>250.84399999999999</v>
      </c>
      <c r="T12" s="451">
        <f>SUM(T7:T11)</f>
        <v>1068.3000400000001</v>
      </c>
      <c r="U12" s="451">
        <f>SUM(U7:U11)</f>
        <v>21239.503999999997</v>
      </c>
      <c r="V12" s="451">
        <f>SUM(V7:V11)</f>
        <v>12538.48092</v>
      </c>
      <c r="W12" s="451">
        <f>SUM(W7:W11)</f>
        <v>22307.803</v>
      </c>
      <c r="X12" s="451">
        <f>SUM(X7:X11)</f>
        <v>22307.803</v>
      </c>
      <c r="Z12" s="318"/>
    </row>
    <row r="13" spans="1:32" ht="17" thickTop="1"/>
    <row r="16" spans="1:32">
      <c r="A16" s="332" t="s">
        <v>542</v>
      </c>
      <c r="G16" s="364">
        <v>1068.3</v>
      </c>
      <c r="H16" s="332" t="s">
        <v>543</v>
      </c>
      <c r="J16" s="332" t="s">
        <v>548</v>
      </c>
    </row>
    <row r="17" spans="1:23">
      <c r="A17" s="332" t="s">
        <v>545</v>
      </c>
      <c r="G17" s="448">
        <v>1469.7414610598905</v>
      </c>
      <c r="H17" s="332" t="s">
        <v>543</v>
      </c>
    </row>
    <row r="18" spans="1:23">
      <c r="A18" s="332" t="s">
        <v>544</v>
      </c>
      <c r="G18" s="449">
        <f>G16/G17</f>
        <v>0.72686253215555696</v>
      </c>
      <c r="J18" s="332" t="s">
        <v>549</v>
      </c>
    </row>
    <row r="19" spans="1:23">
      <c r="A19" s="332" t="s">
        <v>82</v>
      </c>
      <c r="G19" s="448">
        <f>D12*B12*R12/1000</f>
        <v>1068.3</v>
      </c>
      <c r="H19" s="332" t="s">
        <v>543</v>
      </c>
    </row>
    <row r="20" spans="1:23">
      <c r="A20" s="332" t="s">
        <v>547</v>
      </c>
      <c r="G20" s="332">
        <v>9030</v>
      </c>
      <c r="J20" s="332" t="s">
        <v>550</v>
      </c>
    </row>
    <row r="21" spans="1:23">
      <c r="A21" s="332" t="s">
        <v>546</v>
      </c>
      <c r="G21" s="318">
        <f>G19/G20</f>
        <v>0.11830564784053156</v>
      </c>
    </row>
    <row r="22" spans="1:23">
      <c r="A22" s="332" t="s">
        <v>551</v>
      </c>
      <c r="G22" s="318">
        <f>G16/(B12*R12/1000)</f>
        <v>5.029778668945032E-2</v>
      </c>
    </row>
    <row r="26" spans="1:23">
      <c r="P26" s="332" t="s">
        <v>405</v>
      </c>
      <c r="Q26" s="332" t="s">
        <v>560</v>
      </c>
      <c r="R26" s="332" t="s">
        <v>406</v>
      </c>
      <c r="S26" s="332" t="s">
        <v>561</v>
      </c>
      <c r="T26" s="332" t="s">
        <v>562</v>
      </c>
    </row>
    <row r="27" spans="1:23">
      <c r="P27" s="332" t="s">
        <v>413</v>
      </c>
      <c r="Q27" s="450">
        <v>1.18E+16</v>
      </c>
      <c r="R27" s="450">
        <v>2.62E+17</v>
      </c>
      <c r="S27" s="450">
        <v>1.968E+17</v>
      </c>
      <c r="T27" s="332">
        <v>4.5121599999999998E-2</v>
      </c>
      <c r="V27" s="318">
        <f>R27/SUM(R$27:R$31)</f>
        <v>0.12335216572504708</v>
      </c>
      <c r="W27" s="341">
        <f>Table1!C5-V27</f>
        <v>1.0485275628302482E-6</v>
      </c>
    </row>
    <row r="28" spans="1:23">
      <c r="P28" s="332" t="s">
        <v>565</v>
      </c>
      <c r="Q28" s="450">
        <v>5.67E+16</v>
      </c>
      <c r="R28" s="450">
        <v>8.09E+17</v>
      </c>
      <c r="S28" s="450">
        <v>6.375E+17</v>
      </c>
      <c r="T28" s="332">
        <v>7.0043999999999995E-2</v>
      </c>
      <c r="V28" s="318">
        <f>R28/SUM(R$27:R$31)</f>
        <v>0.38088512241054612</v>
      </c>
      <c r="W28" s="341">
        <f>Table1!C6-V28</f>
        <v>-3.892834560276226E-5</v>
      </c>
    </row>
    <row r="29" spans="1:23">
      <c r="P29" s="332" t="s">
        <v>563</v>
      </c>
      <c r="Q29" s="450">
        <v>2.83E+16</v>
      </c>
      <c r="R29" s="450">
        <v>5.5E+17</v>
      </c>
      <c r="S29" s="450">
        <v>3.085E+17</v>
      </c>
      <c r="T29" s="332">
        <v>5.1551699999999999E-2</v>
      </c>
      <c r="V29" s="318">
        <f>R29/SUM(R$27:R$31)</f>
        <v>0.25894538606403011</v>
      </c>
      <c r="W29" s="341">
        <f>Table1!C7-V29</f>
        <v>-3.0636946738327175E-5</v>
      </c>
    </row>
    <row r="30" spans="1:23">
      <c r="P30" s="332" t="s">
        <v>564</v>
      </c>
      <c r="Q30" s="450">
        <v>6630000000000000</v>
      </c>
      <c r="R30" s="450">
        <v>2.45E+17</v>
      </c>
      <c r="S30" s="450">
        <v>7.393E+16</v>
      </c>
      <c r="T30" s="332">
        <v>2.7055300000000001E-2</v>
      </c>
      <c r="V30" s="318">
        <f>R30/SUM(R$27:R$31)</f>
        <v>0.11534839924670433</v>
      </c>
      <c r="W30" s="341">
        <f>Table1!C8-V30</f>
        <v>2.7112679134883022E-5</v>
      </c>
    </row>
    <row r="31" spans="1:23">
      <c r="P31" s="332" t="s">
        <v>417</v>
      </c>
      <c r="Q31" s="450">
        <v>3400000000000000</v>
      </c>
      <c r="R31" s="450">
        <v>2.58E+17</v>
      </c>
      <c r="S31" s="450">
        <v>3.71E+16</v>
      </c>
      <c r="T31" s="332">
        <v>1.31588E-2</v>
      </c>
      <c r="V31" s="318">
        <f>R31/SUM(R$27:R$31)</f>
        <v>0.12146892655367232</v>
      </c>
      <c r="W31" s="341">
        <f>Table1!C9-V31</f>
        <v>4.1404085643167998E-5</v>
      </c>
    </row>
    <row r="32" spans="1:23">
      <c r="Q32" s="451">
        <f>SUM(Q27:Q31)/100000000000000</f>
        <v>1068.3</v>
      </c>
      <c r="R32" s="451">
        <f>SUM(R27:R31)/100000000000000</f>
        <v>21240</v>
      </c>
      <c r="S32" s="451">
        <f>SUM(S27:S31)/100000000000000</f>
        <v>12538.3</v>
      </c>
      <c r="T32" s="318">
        <f>Q32/R32</f>
        <v>5.0296610169491524E-2</v>
      </c>
    </row>
  </sheetData>
  <mergeCells count="6">
    <mergeCell ref="F4:H4"/>
    <mergeCell ref="F3:P3"/>
    <mergeCell ref="J4:L4"/>
    <mergeCell ref="N4:P4"/>
    <mergeCell ref="A1:P1"/>
    <mergeCell ref="B3:D3"/>
  </mergeCells>
  <pageMargins left="0.7" right="0.7" top="0.75" bottom="0.75" header="0.3" footer="0.3"/>
  <pageSetup scale="27" orientation="landscape"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EA44-1FCB-3048-B9BB-91D357AA1EAD}">
  <sheetPr>
    <tabColor theme="6" tint="0.39997558519241921"/>
  </sheetPr>
  <dimension ref="A1"/>
  <sheetViews>
    <sheetView workbookViewId="0"/>
  </sheetViews>
  <sheetFormatPr baseColWidth="10" defaultRowHeight="16"/>
  <sheetData/>
  <pageMargins left="0.7" right="0.7" top="0.75" bottom="0.75" header="0.3" footer="0.3"/>
  <pageSetup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C730-6A3B-D845-8082-3E441503C735}">
  <sheetPr>
    <tabColor theme="6" tint="0.39997558519241921"/>
  </sheetPr>
  <dimension ref="A1:Z119"/>
  <sheetViews>
    <sheetView workbookViewId="0">
      <pane xSplit="1" ySplit="9" topLeftCell="B102" activePane="bottomRight" state="frozen"/>
      <selection activeCell="D32" sqref="D32"/>
      <selection pane="topRight" activeCell="D32" sqref="D32"/>
      <selection pane="bottomLeft" activeCell="D32" sqref="D32"/>
      <selection pane="bottomRight" activeCell="A4" sqref="A4:S4"/>
    </sheetView>
  </sheetViews>
  <sheetFormatPr baseColWidth="10" defaultColWidth="10.83203125" defaultRowHeight="16"/>
  <cols>
    <col min="1" max="10" width="10.83203125" style="2"/>
    <col min="11" max="11" width="10.83203125" style="2" customWidth="1"/>
    <col min="12" max="20" width="10.83203125" style="2"/>
    <col min="21" max="23" width="11" style="2" customWidth="1"/>
    <col min="24" max="16384" width="10.83203125" style="2"/>
  </cols>
  <sheetData>
    <row r="1" spans="1:26">
      <c r="A1" s="1" t="s">
        <v>1</v>
      </c>
    </row>
    <row r="3" spans="1:26" ht="17" thickBot="1"/>
    <row r="4" spans="1:26" ht="25" customHeight="1" thickTop="1">
      <c r="A4" s="497" t="s">
        <v>53</v>
      </c>
      <c r="B4" s="498"/>
      <c r="C4" s="498"/>
      <c r="D4" s="498"/>
      <c r="E4" s="498"/>
      <c r="F4" s="498"/>
      <c r="G4" s="498"/>
      <c r="H4" s="498"/>
      <c r="I4" s="498"/>
      <c r="J4" s="498"/>
      <c r="K4" s="498"/>
      <c r="L4" s="498"/>
      <c r="M4" s="498"/>
      <c r="N4" s="498"/>
      <c r="O4" s="498"/>
      <c r="P4" s="498"/>
      <c r="Q4" s="498"/>
      <c r="R4" s="498"/>
      <c r="S4" s="499"/>
      <c r="T4" s="151"/>
    </row>
    <row r="5" spans="1:26">
      <c r="A5" s="3"/>
      <c r="B5" s="4"/>
      <c r="C5" s="4"/>
      <c r="D5" s="4"/>
      <c r="E5" s="4"/>
      <c r="F5" s="4"/>
      <c r="G5" s="4"/>
      <c r="H5" s="4"/>
      <c r="I5" s="4"/>
      <c r="J5" s="4"/>
      <c r="K5" s="4"/>
      <c r="L5" s="4"/>
      <c r="M5" s="4"/>
      <c r="N5" s="4"/>
      <c r="O5" s="4"/>
      <c r="P5" s="4"/>
      <c r="Q5" s="4"/>
      <c r="R5" s="4"/>
      <c r="S5" s="152"/>
    </row>
    <row r="6" spans="1:26">
      <c r="A6" s="3"/>
      <c r="B6" s="7" t="s">
        <v>3</v>
      </c>
      <c r="C6" s="7" t="s">
        <v>4</v>
      </c>
      <c r="D6" s="7" t="s">
        <v>5</v>
      </c>
      <c r="E6" s="7" t="s">
        <v>6</v>
      </c>
      <c r="F6" s="7" t="s">
        <v>7</v>
      </c>
      <c r="G6" s="7" t="s">
        <v>8</v>
      </c>
      <c r="H6" s="7" t="s">
        <v>9</v>
      </c>
      <c r="I6" s="7" t="s">
        <v>10</v>
      </c>
      <c r="J6" s="8" t="s">
        <v>11</v>
      </c>
      <c r="K6" s="8" t="s">
        <v>12</v>
      </c>
      <c r="L6" s="7" t="s">
        <v>13</v>
      </c>
      <c r="M6" s="153" t="s">
        <v>32</v>
      </c>
      <c r="N6" s="7" t="s">
        <v>33</v>
      </c>
      <c r="O6" s="7" t="s">
        <v>34</v>
      </c>
      <c r="P6" s="7" t="s">
        <v>35</v>
      </c>
      <c r="Q6" s="153" t="s">
        <v>36</v>
      </c>
      <c r="R6" s="153" t="s">
        <v>37</v>
      </c>
      <c r="S6" s="154" t="s">
        <v>38</v>
      </c>
      <c r="T6" s="153"/>
    </row>
    <row r="7" spans="1:26" ht="35" customHeight="1">
      <c r="A7" s="10"/>
      <c r="B7" s="500" t="s">
        <v>54</v>
      </c>
      <c r="C7" s="501"/>
      <c r="D7" s="501"/>
      <c r="E7" s="501"/>
      <c r="F7" s="501"/>
      <c r="G7" s="501"/>
      <c r="H7" s="501"/>
      <c r="I7" s="501"/>
      <c r="J7" s="501"/>
      <c r="K7" s="501"/>
      <c r="L7" s="501"/>
      <c r="M7" s="501"/>
      <c r="N7" s="501"/>
      <c r="O7" s="501"/>
      <c r="P7" s="501"/>
      <c r="Q7" s="501"/>
      <c r="R7" s="501"/>
      <c r="S7" s="502"/>
      <c r="T7" s="4"/>
      <c r="V7" s="155"/>
      <c r="W7" s="155"/>
      <c r="X7" s="155"/>
      <c r="Y7" s="155"/>
      <c r="Z7" s="155"/>
    </row>
    <row r="8" spans="1:26" ht="21" customHeight="1">
      <c r="A8" s="11"/>
      <c r="B8" s="503" t="s">
        <v>55</v>
      </c>
      <c r="C8" s="504"/>
      <c r="D8" s="504"/>
      <c r="E8" s="504"/>
      <c r="F8" s="504"/>
      <c r="G8" s="504"/>
      <c r="H8" s="504"/>
      <c r="I8" s="504"/>
      <c r="J8" s="504"/>
      <c r="K8" s="504"/>
      <c r="L8" s="504"/>
      <c r="M8" s="504"/>
      <c r="N8" s="504"/>
      <c r="O8" s="504"/>
      <c r="P8" s="504"/>
      <c r="Q8" s="504"/>
      <c r="R8" s="504"/>
      <c r="S8" s="505"/>
      <c r="T8" s="156"/>
      <c r="V8" s="155"/>
      <c r="W8" s="155"/>
      <c r="X8" s="155"/>
      <c r="Y8" s="155"/>
      <c r="Z8" s="155"/>
    </row>
    <row r="9" spans="1:26" s="19" customFormat="1" ht="31" customHeight="1">
      <c r="A9" s="12"/>
      <c r="B9" s="16" t="s">
        <v>17</v>
      </c>
      <c r="C9" s="15" t="s">
        <v>18</v>
      </c>
      <c r="D9" s="157" t="s">
        <v>19</v>
      </c>
      <c r="E9" s="158" t="s">
        <v>20</v>
      </c>
      <c r="F9" s="14" t="s">
        <v>21</v>
      </c>
      <c r="G9" s="14" t="s">
        <v>22</v>
      </c>
      <c r="H9" s="14" t="s">
        <v>23</v>
      </c>
      <c r="I9" s="14" t="s">
        <v>24</v>
      </c>
      <c r="J9" s="14" t="s">
        <v>25</v>
      </c>
      <c r="K9" s="14" t="s">
        <v>26</v>
      </c>
      <c r="L9" s="159" t="s">
        <v>56</v>
      </c>
      <c r="M9" s="160" t="s">
        <v>57</v>
      </c>
      <c r="N9" s="160" t="s">
        <v>58</v>
      </c>
      <c r="O9" s="160" t="s">
        <v>59</v>
      </c>
      <c r="P9" s="160" t="s">
        <v>60</v>
      </c>
      <c r="Q9" s="160" t="s">
        <v>61</v>
      </c>
      <c r="R9" s="160" t="s">
        <v>62</v>
      </c>
      <c r="S9" s="161" t="s">
        <v>63</v>
      </c>
      <c r="T9" s="162"/>
      <c r="V9" s="155"/>
      <c r="W9" s="155"/>
      <c r="X9" s="155"/>
      <c r="Y9" s="155"/>
      <c r="Z9" s="155"/>
    </row>
    <row r="10" spans="1:26" s="19" customFormat="1" ht="15" customHeight="1">
      <c r="A10" s="163">
        <v>1913</v>
      </c>
      <c r="B10" s="164">
        <v>0.57143407006750901</v>
      </c>
      <c r="C10" s="165"/>
      <c r="D10" s="165"/>
      <c r="E10" s="166">
        <v>0.42856592993249099</v>
      </c>
      <c r="F10" s="167">
        <v>0.32615824807327204</v>
      </c>
      <c r="G10" s="167">
        <v>0.20214877149242608</v>
      </c>
      <c r="H10" s="167">
        <v>0.17197091332193454</v>
      </c>
      <c r="I10" s="167">
        <v>9.1348688043825385E-2</v>
      </c>
      <c r="J10" s="167">
        <v>3.1387830216813226E-2</v>
      </c>
      <c r="K10" s="167"/>
      <c r="L10" s="168">
        <f>E10-G10</f>
        <v>0.22641715844006491</v>
      </c>
      <c r="M10" s="169">
        <f>E10-F10</f>
        <v>0.10240768185921895</v>
      </c>
      <c r="N10" s="170"/>
      <c r="O10" s="171">
        <f t="shared" ref="O10:O73" si="0">G10-I10</f>
        <v>0.11080008344860069</v>
      </c>
      <c r="P10" s="171">
        <f t="shared" ref="P10:R41" si="1">G10-H10</f>
        <v>3.0177858170491539E-2</v>
      </c>
      <c r="Q10" s="171">
        <f t="shared" si="1"/>
        <v>8.0622225278109153E-2</v>
      </c>
      <c r="R10" s="171">
        <f t="shared" si="1"/>
        <v>5.9960857827012159E-2</v>
      </c>
      <c r="S10" s="172"/>
      <c r="T10" s="173"/>
      <c r="V10" s="174"/>
      <c r="W10" s="174"/>
      <c r="X10" s="174"/>
      <c r="Y10" s="174"/>
      <c r="Z10" s="174"/>
    </row>
    <row r="11" spans="1:26" s="19" customFormat="1" ht="15" customHeight="1">
      <c r="A11" s="175">
        <v>1914</v>
      </c>
      <c r="B11" s="176">
        <v>0.56350560224374946</v>
      </c>
      <c r="C11" s="165"/>
      <c r="D11" s="165"/>
      <c r="E11" s="177">
        <v>0.43649439775625049</v>
      </c>
      <c r="F11" s="178">
        <v>0.33458430638729353</v>
      </c>
      <c r="G11" s="178">
        <v>0.20811882879607971</v>
      </c>
      <c r="H11" s="178">
        <v>0.17815545694163845</v>
      </c>
      <c r="I11" s="178">
        <v>9.319365732373E-2</v>
      </c>
      <c r="J11" s="178">
        <v>3.442930168078738E-2</v>
      </c>
      <c r="K11" s="178"/>
      <c r="L11" s="179">
        <f t="shared" ref="L11:L74" si="2">E11-G11</f>
        <v>0.22837556896017078</v>
      </c>
      <c r="M11" s="180">
        <f t="shared" ref="M11:N74" si="3">E11-F11</f>
        <v>0.10191009136895696</v>
      </c>
      <c r="N11" s="181"/>
      <c r="O11" s="173">
        <f t="shared" si="0"/>
        <v>0.11492517147234971</v>
      </c>
      <c r="P11" s="173">
        <f t="shared" si="1"/>
        <v>2.9963371854441256E-2</v>
      </c>
      <c r="Q11" s="173">
        <f t="shared" si="1"/>
        <v>8.4961799617908451E-2</v>
      </c>
      <c r="R11" s="173">
        <f t="shared" si="1"/>
        <v>5.876435564294262E-2</v>
      </c>
      <c r="S11" s="182"/>
      <c r="T11" s="173"/>
      <c r="V11" s="174"/>
      <c r="W11" s="174"/>
      <c r="X11" s="174"/>
      <c r="Y11" s="174"/>
      <c r="Z11" s="174"/>
    </row>
    <row r="12" spans="1:26" s="19" customFormat="1" ht="15" customHeight="1">
      <c r="A12" s="175">
        <v>1915</v>
      </c>
      <c r="B12" s="176">
        <v>0.57017642064520746</v>
      </c>
      <c r="C12" s="165"/>
      <c r="D12" s="165"/>
      <c r="E12" s="177">
        <v>0.42982357935479254</v>
      </c>
      <c r="F12" s="178">
        <v>0.32753784028491495</v>
      </c>
      <c r="G12" s="178">
        <v>0.20202053081510152</v>
      </c>
      <c r="H12" s="178">
        <v>0.17320950521746389</v>
      </c>
      <c r="I12" s="178">
        <v>9.6460806282684081E-2</v>
      </c>
      <c r="J12" s="178">
        <v>4.2669592376197149E-2</v>
      </c>
      <c r="K12" s="178"/>
      <c r="L12" s="179">
        <f t="shared" si="2"/>
        <v>0.22780304853969102</v>
      </c>
      <c r="M12" s="180">
        <f t="shared" si="3"/>
        <v>0.10228573906987759</v>
      </c>
      <c r="N12" s="181"/>
      <c r="O12" s="173">
        <f t="shared" si="0"/>
        <v>0.10555972453241744</v>
      </c>
      <c r="P12" s="173">
        <f t="shared" si="1"/>
        <v>2.8811025597637624E-2</v>
      </c>
      <c r="Q12" s="173">
        <f t="shared" si="1"/>
        <v>7.6748698934779813E-2</v>
      </c>
      <c r="R12" s="173">
        <f t="shared" si="1"/>
        <v>5.3791213906486932E-2</v>
      </c>
      <c r="S12" s="182"/>
      <c r="T12" s="173"/>
      <c r="V12" s="174"/>
      <c r="W12" s="174"/>
      <c r="X12" s="174"/>
      <c r="Y12" s="174"/>
      <c r="Z12" s="174"/>
    </row>
    <row r="13" spans="1:26" s="19" customFormat="1" ht="15" customHeight="1">
      <c r="A13" s="175">
        <v>1916</v>
      </c>
      <c r="B13" s="176">
        <v>0.55656388314400762</v>
      </c>
      <c r="C13" s="165"/>
      <c r="D13" s="165"/>
      <c r="E13" s="177">
        <v>0.44343611685599238</v>
      </c>
      <c r="F13" s="178">
        <v>0.34611833168638678</v>
      </c>
      <c r="G13" s="178">
        <v>0.21229233647465126</v>
      </c>
      <c r="H13" s="178">
        <v>0.17903571981768446</v>
      </c>
      <c r="I13" s="178">
        <v>0.11290087355506694</v>
      </c>
      <c r="J13" s="178">
        <v>4.9022564528289035E-2</v>
      </c>
      <c r="K13" s="178"/>
      <c r="L13" s="179">
        <f t="shared" si="2"/>
        <v>0.23114378038134112</v>
      </c>
      <c r="M13" s="180">
        <f t="shared" si="3"/>
        <v>9.7317785169605597E-2</v>
      </c>
      <c r="N13" s="181"/>
      <c r="O13" s="173">
        <f t="shared" si="0"/>
        <v>9.9391462919584325E-2</v>
      </c>
      <c r="P13" s="173">
        <f t="shared" si="1"/>
        <v>3.3256616656966803E-2</v>
      </c>
      <c r="Q13" s="173">
        <f t="shared" si="1"/>
        <v>6.6134846262617522E-2</v>
      </c>
      <c r="R13" s="173">
        <f t="shared" si="1"/>
        <v>6.3878309026777907E-2</v>
      </c>
      <c r="S13" s="182"/>
      <c r="T13" s="173"/>
      <c r="V13" s="174"/>
      <c r="W13" s="174"/>
      <c r="X13" s="174"/>
      <c r="Y13" s="174"/>
      <c r="Z13" s="174"/>
    </row>
    <row r="14" spans="1:26" s="19" customFormat="1" ht="15" customHeight="1">
      <c r="A14" s="175">
        <v>1917</v>
      </c>
      <c r="B14" s="50">
        <v>0.55271849966270525</v>
      </c>
      <c r="C14" s="165"/>
      <c r="D14" s="165"/>
      <c r="E14" s="27">
        <v>0.44728150033729469</v>
      </c>
      <c r="F14" s="31">
        <v>0.35376200137432484</v>
      </c>
      <c r="G14" s="31">
        <v>0.21043509188606202</v>
      </c>
      <c r="H14" s="31">
        <v>0.17199334307535252</v>
      </c>
      <c r="I14" s="31">
        <v>0.10121557443913218</v>
      </c>
      <c r="J14" s="31">
        <v>3.8982696056461368E-2</v>
      </c>
      <c r="K14" s="31"/>
      <c r="L14" s="183">
        <f t="shared" si="2"/>
        <v>0.23684640845123267</v>
      </c>
      <c r="M14" s="173">
        <f t="shared" si="3"/>
        <v>9.3519498962969849E-2</v>
      </c>
      <c r="N14" s="173">
        <f t="shared" si="3"/>
        <v>0.14332690948826282</v>
      </c>
      <c r="O14" s="173">
        <f t="shared" si="0"/>
        <v>0.10921951744692984</v>
      </c>
      <c r="P14" s="173">
        <f t="shared" si="1"/>
        <v>3.8441748810709497E-2</v>
      </c>
      <c r="Q14" s="173">
        <f t="shared" si="1"/>
        <v>7.0777768636220345E-2</v>
      </c>
      <c r="R14" s="173">
        <f t="shared" si="1"/>
        <v>6.223287838267081E-2</v>
      </c>
      <c r="S14" s="182"/>
      <c r="T14" s="173"/>
      <c r="U14" s="184"/>
      <c r="V14" s="174"/>
      <c r="W14" s="174"/>
      <c r="X14" s="174"/>
      <c r="Y14" s="174"/>
      <c r="Z14" s="174"/>
    </row>
    <row r="15" spans="1:26" s="19" customFormat="1" ht="15" customHeight="1">
      <c r="A15" s="175">
        <v>1918</v>
      </c>
      <c r="B15" s="50">
        <v>0.56479843137865471</v>
      </c>
      <c r="C15" s="165"/>
      <c r="D15" s="165"/>
      <c r="E15" s="27">
        <v>0.43520156862134535</v>
      </c>
      <c r="F15" s="31">
        <v>0.34055872052221969</v>
      </c>
      <c r="G15" s="31">
        <v>0.1946373280187948</v>
      </c>
      <c r="H15" s="31">
        <v>0.15302697624584172</v>
      </c>
      <c r="I15" s="31">
        <v>8.3045151168605197E-2</v>
      </c>
      <c r="J15" s="31">
        <v>2.8552479747253862E-2</v>
      </c>
      <c r="K15" s="31"/>
      <c r="L15" s="183">
        <f t="shared" si="2"/>
        <v>0.24056424060255055</v>
      </c>
      <c r="M15" s="173">
        <f t="shared" si="3"/>
        <v>9.4642848099125654E-2</v>
      </c>
      <c r="N15" s="173">
        <f t="shared" si="3"/>
        <v>0.1459213925034249</v>
      </c>
      <c r="O15" s="173">
        <f t="shared" si="0"/>
        <v>0.1115921768501896</v>
      </c>
      <c r="P15" s="173">
        <f t="shared" si="1"/>
        <v>4.161035177295308E-2</v>
      </c>
      <c r="Q15" s="173">
        <f t="shared" si="1"/>
        <v>6.998182507723652E-2</v>
      </c>
      <c r="R15" s="173">
        <f t="shared" si="1"/>
        <v>5.4492671421351335E-2</v>
      </c>
      <c r="S15" s="182"/>
      <c r="T15" s="173"/>
      <c r="U15" s="184"/>
      <c r="V15" s="174"/>
      <c r="W15" s="174"/>
      <c r="X15" s="174"/>
      <c r="Y15" s="174"/>
      <c r="Z15" s="174"/>
    </row>
    <row r="16" spans="1:26" s="19" customFormat="1" ht="15" customHeight="1">
      <c r="A16" s="185">
        <v>1919</v>
      </c>
      <c r="B16" s="56">
        <v>0.54635083728692879</v>
      </c>
      <c r="C16" s="186"/>
      <c r="D16" s="187"/>
      <c r="E16" s="34">
        <v>0.45364916271307121</v>
      </c>
      <c r="F16" s="38">
        <v>0.36486121218913942</v>
      </c>
      <c r="G16" s="38">
        <v>0.21374106637721943</v>
      </c>
      <c r="H16" s="38">
        <v>0.16696293761169181</v>
      </c>
      <c r="I16" s="38">
        <v>8.8288316275267079E-2</v>
      </c>
      <c r="J16" s="38">
        <v>2.8676167355161701E-2</v>
      </c>
      <c r="K16" s="38"/>
      <c r="L16" s="188">
        <f t="shared" si="2"/>
        <v>0.23990809633585178</v>
      </c>
      <c r="M16" s="189">
        <f t="shared" si="3"/>
        <v>8.8787950523931791E-2</v>
      </c>
      <c r="N16" s="189">
        <f t="shared" si="3"/>
        <v>0.15112014581191999</v>
      </c>
      <c r="O16" s="189">
        <f t="shared" si="0"/>
        <v>0.12545275010195234</v>
      </c>
      <c r="P16" s="189">
        <f t="shared" si="1"/>
        <v>4.6778128765527616E-2</v>
      </c>
      <c r="Q16" s="189">
        <f t="shared" si="1"/>
        <v>7.8674621336424735E-2</v>
      </c>
      <c r="R16" s="189">
        <f t="shared" si="1"/>
        <v>5.9612148920105378E-2</v>
      </c>
      <c r="S16" s="190"/>
      <c r="T16" s="173"/>
      <c r="U16" s="184"/>
      <c r="V16" s="174"/>
      <c r="W16" s="174"/>
      <c r="X16" s="174"/>
      <c r="Y16" s="174"/>
      <c r="Z16" s="174"/>
    </row>
    <row r="17" spans="1:26" s="19" customFormat="1" ht="15" customHeight="1">
      <c r="A17" s="191">
        <v>1920</v>
      </c>
      <c r="B17" s="61">
        <v>0.56419596002435979</v>
      </c>
      <c r="C17" s="165"/>
      <c r="D17" s="165"/>
      <c r="E17" s="41">
        <v>0.43580403997564027</v>
      </c>
      <c r="F17" s="45">
        <v>0.33939015697277458</v>
      </c>
      <c r="G17" s="45">
        <v>0.18904051240099312</v>
      </c>
      <c r="H17" s="45">
        <v>0.14314639650585081</v>
      </c>
      <c r="I17" s="45">
        <v>6.8400991451735296E-2</v>
      </c>
      <c r="J17" s="45">
        <v>1.8964879167556299E-2</v>
      </c>
      <c r="K17" s="45"/>
      <c r="L17" s="192">
        <f t="shared" si="2"/>
        <v>0.24676352757464715</v>
      </c>
      <c r="M17" s="193">
        <f t="shared" si="3"/>
        <v>9.6413883002865686E-2</v>
      </c>
      <c r="N17" s="193">
        <f t="shared" si="3"/>
        <v>0.15034964457178146</v>
      </c>
      <c r="O17" s="193">
        <f t="shared" si="0"/>
        <v>0.12063952094925783</v>
      </c>
      <c r="P17" s="193">
        <f t="shared" si="1"/>
        <v>4.5894115895142307E-2</v>
      </c>
      <c r="Q17" s="193">
        <f t="shared" si="1"/>
        <v>7.4745405054115518E-2</v>
      </c>
      <c r="R17" s="193">
        <f t="shared" si="1"/>
        <v>4.9436112284178997E-2</v>
      </c>
      <c r="S17" s="194"/>
      <c r="T17" s="173"/>
      <c r="U17" s="184"/>
      <c r="V17" s="174"/>
      <c r="W17" s="174"/>
      <c r="X17" s="174"/>
      <c r="Y17" s="174"/>
      <c r="Z17" s="174"/>
    </row>
    <row r="18" spans="1:26" s="19" customFormat="1" ht="15" customHeight="1">
      <c r="A18" s="175">
        <v>1921</v>
      </c>
      <c r="B18" s="50">
        <v>0.52888909497211767</v>
      </c>
      <c r="C18" s="165"/>
      <c r="D18" s="165"/>
      <c r="E18" s="27">
        <v>0.47111090502788228</v>
      </c>
      <c r="F18" s="31">
        <v>0.35691750638924552</v>
      </c>
      <c r="G18" s="31">
        <v>0.19095430093712285</v>
      </c>
      <c r="H18" s="31">
        <v>0.144711384542036</v>
      </c>
      <c r="I18" s="31">
        <v>6.9360970646441797E-2</v>
      </c>
      <c r="J18" s="31">
        <v>1.9164363150500165E-2</v>
      </c>
      <c r="K18" s="31"/>
      <c r="L18" s="183">
        <f t="shared" si="2"/>
        <v>0.28015660409075943</v>
      </c>
      <c r="M18" s="173">
        <f t="shared" si="3"/>
        <v>0.11419339863863676</v>
      </c>
      <c r="N18" s="173">
        <f t="shared" si="3"/>
        <v>0.16596320545212268</v>
      </c>
      <c r="O18" s="173">
        <f t="shared" si="0"/>
        <v>0.12159333029068105</v>
      </c>
      <c r="P18" s="173">
        <f t="shared" si="1"/>
        <v>4.6242916395086847E-2</v>
      </c>
      <c r="Q18" s="173">
        <f t="shared" si="1"/>
        <v>7.5350413895594201E-2</v>
      </c>
      <c r="R18" s="173">
        <f t="shared" si="1"/>
        <v>5.0196607495941632E-2</v>
      </c>
      <c r="S18" s="182"/>
      <c r="T18" s="173"/>
      <c r="U18" s="184"/>
      <c r="V18" s="174"/>
      <c r="W18" s="174"/>
      <c r="X18" s="174"/>
      <c r="Y18" s="174"/>
      <c r="Z18" s="174"/>
    </row>
    <row r="19" spans="1:26" s="19" customFormat="1" ht="15" customHeight="1">
      <c r="A19" s="175">
        <v>1922</v>
      </c>
      <c r="B19" s="50">
        <v>0.54089650137442735</v>
      </c>
      <c r="C19" s="165"/>
      <c r="D19" s="165"/>
      <c r="E19" s="27">
        <v>0.45910349862557259</v>
      </c>
      <c r="F19" s="31">
        <v>0.34770417627813499</v>
      </c>
      <c r="G19" s="31">
        <v>0.18512257256432973</v>
      </c>
      <c r="H19" s="31">
        <v>0.14068202431134375</v>
      </c>
      <c r="I19" s="31">
        <v>6.8616378700196295E-2</v>
      </c>
      <c r="J19" s="31">
        <v>2.1025400312836368E-2</v>
      </c>
      <c r="K19" s="31"/>
      <c r="L19" s="183">
        <f t="shared" si="2"/>
        <v>0.27398092606124286</v>
      </c>
      <c r="M19" s="173">
        <f t="shared" si="3"/>
        <v>0.1113993223474376</v>
      </c>
      <c r="N19" s="173">
        <f t="shared" si="3"/>
        <v>0.16258160371380526</v>
      </c>
      <c r="O19" s="173">
        <f t="shared" si="0"/>
        <v>0.11650619386413344</v>
      </c>
      <c r="P19" s="173">
        <f t="shared" si="1"/>
        <v>4.444054825298599E-2</v>
      </c>
      <c r="Q19" s="173">
        <f t="shared" si="1"/>
        <v>7.206564561114745E-2</v>
      </c>
      <c r="R19" s="173">
        <f t="shared" si="1"/>
        <v>4.7590978387359928E-2</v>
      </c>
      <c r="S19" s="182"/>
      <c r="T19" s="173"/>
      <c r="U19" s="184"/>
      <c r="V19" s="174"/>
      <c r="W19" s="174"/>
      <c r="X19" s="174"/>
      <c r="Y19" s="174"/>
      <c r="Z19" s="174"/>
    </row>
    <row r="20" spans="1:26" s="19" customFormat="1" ht="15" customHeight="1">
      <c r="A20" s="175">
        <v>1923</v>
      </c>
      <c r="B20" s="50">
        <v>0.56598869036476795</v>
      </c>
      <c r="C20" s="165"/>
      <c r="D20" s="165"/>
      <c r="E20" s="27">
        <v>0.43401130963523199</v>
      </c>
      <c r="F20" s="31">
        <v>0.3289633781309656</v>
      </c>
      <c r="G20" s="31">
        <v>0.17627952735261754</v>
      </c>
      <c r="H20" s="31">
        <v>0.13460706674377887</v>
      </c>
      <c r="I20" s="31">
        <v>6.5533901192102395E-2</v>
      </c>
      <c r="J20" s="31">
        <v>1.9715050720317678E-2</v>
      </c>
      <c r="K20" s="31"/>
      <c r="L20" s="183">
        <f t="shared" si="2"/>
        <v>0.25773178228261445</v>
      </c>
      <c r="M20" s="173">
        <f t="shared" si="3"/>
        <v>0.10504793150426639</v>
      </c>
      <c r="N20" s="173">
        <f t="shared" si="3"/>
        <v>0.15268385077834806</v>
      </c>
      <c r="O20" s="173">
        <f t="shared" si="0"/>
        <v>0.11074562616051514</v>
      </c>
      <c r="P20" s="173">
        <f t="shared" si="1"/>
        <v>4.1672460608838668E-2</v>
      </c>
      <c r="Q20" s="173">
        <f t="shared" si="1"/>
        <v>6.9073165551676474E-2</v>
      </c>
      <c r="R20" s="173">
        <f t="shared" si="1"/>
        <v>4.5818850471784717E-2</v>
      </c>
      <c r="S20" s="182"/>
      <c r="T20" s="173"/>
      <c r="U20" s="184"/>
      <c r="V20" s="174"/>
      <c r="W20" s="174"/>
      <c r="X20" s="174"/>
      <c r="Y20" s="174"/>
      <c r="Z20" s="174"/>
    </row>
    <row r="21" spans="1:26" s="19" customFormat="1" ht="15" customHeight="1">
      <c r="A21" s="175">
        <v>1924</v>
      </c>
      <c r="B21" s="50">
        <v>0.5451981956700227</v>
      </c>
      <c r="C21" s="165"/>
      <c r="D21" s="165"/>
      <c r="E21" s="27">
        <v>0.45480180432997735</v>
      </c>
      <c r="F21" s="31">
        <v>0.34328199144767885</v>
      </c>
      <c r="G21" s="31">
        <v>0.18426561568489541</v>
      </c>
      <c r="H21" s="31">
        <v>0.14084339442283789</v>
      </c>
      <c r="I21" s="31">
        <v>6.8796157403421654E-2</v>
      </c>
      <c r="J21" s="31">
        <v>2.0820147334181943E-2</v>
      </c>
      <c r="K21" s="31"/>
      <c r="L21" s="183">
        <f t="shared" si="2"/>
        <v>0.27053618864508194</v>
      </c>
      <c r="M21" s="173">
        <f t="shared" si="3"/>
        <v>0.11151981288229851</v>
      </c>
      <c r="N21" s="173">
        <f t="shared" si="3"/>
        <v>0.15901637576278344</v>
      </c>
      <c r="O21" s="173">
        <f t="shared" si="0"/>
        <v>0.11546945828147376</v>
      </c>
      <c r="P21" s="173">
        <f t="shared" si="1"/>
        <v>4.3422221262057525E-2</v>
      </c>
      <c r="Q21" s="173">
        <f t="shared" si="1"/>
        <v>7.2047237019416233E-2</v>
      </c>
      <c r="R21" s="173">
        <f t="shared" si="1"/>
        <v>4.7976010069239711E-2</v>
      </c>
      <c r="S21" s="182"/>
      <c r="T21" s="173"/>
      <c r="U21" s="184"/>
      <c r="V21" s="174"/>
      <c r="W21" s="174"/>
      <c r="X21" s="174"/>
      <c r="Y21" s="174"/>
      <c r="Z21" s="174"/>
    </row>
    <row r="22" spans="1:26" s="19" customFormat="1" ht="15" customHeight="1">
      <c r="A22" s="175">
        <v>1925</v>
      </c>
      <c r="B22" s="50">
        <v>0.52999838550870615</v>
      </c>
      <c r="C22" s="165"/>
      <c r="D22" s="165"/>
      <c r="E22" s="27">
        <v>0.47000161449129385</v>
      </c>
      <c r="F22" s="31">
        <v>0.36686471032967843</v>
      </c>
      <c r="G22" s="31">
        <v>0.20636678644313566</v>
      </c>
      <c r="H22" s="31">
        <v>0.158584604901572</v>
      </c>
      <c r="I22" s="31">
        <v>8.0381365790542322E-2</v>
      </c>
      <c r="J22" s="31">
        <v>2.7388168542655557E-2</v>
      </c>
      <c r="K22" s="31"/>
      <c r="L22" s="183">
        <f t="shared" si="2"/>
        <v>0.26363482804815819</v>
      </c>
      <c r="M22" s="173">
        <f t="shared" si="3"/>
        <v>0.10313690416161542</v>
      </c>
      <c r="N22" s="173">
        <f t="shared" si="3"/>
        <v>0.16049792388654277</v>
      </c>
      <c r="O22" s="173">
        <f t="shared" si="0"/>
        <v>0.12598542065259333</v>
      </c>
      <c r="P22" s="173">
        <f t="shared" si="1"/>
        <v>4.7782181541563662E-2</v>
      </c>
      <c r="Q22" s="173">
        <f t="shared" si="1"/>
        <v>7.8203239111029679E-2</v>
      </c>
      <c r="R22" s="173">
        <f t="shared" si="1"/>
        <v>5.2993197247886765E-2</v>
      </c>
      <c r="S22" s="182"/>
      <c r="T22" s="173"/>
      <c r="U22" s="184"/>
      <c r="V22" s="174"/>
      <c r="W22" s="174"/>
      <c r="X22" s="174"/>
      <c r="Y22" s="174"/>
      <c r="Z22" s="174"/>
    </row>
    <row r="23" spans="1:26" s="19" customFormat="1" ht="15" customHeight="1">
      <c r="A23" s="175">
        <v>1926</v>
      </c>
      <c r="B23" s="50">
        <v>0.52778922897597713</v>
      </c>
      <c r="C23" s="165"/>
      <c r="D23" s="165"/>
      <c r="E23" s="27">
        <v>0.47221077102402281</v>
      </c>
      <c r="F23" s="31">
        <v>0.37450445408176897</v>
      </c>
      <c r="G23" s="31">
        <v>0.21769197660481993</v>
      </c>
      <c r="H23" s="31">
        <v>0.16863653832249703</v>
      </c>
      <c r="I23" s="31">
        <v>8.8963305898046741E-2</v>
      </c>
      <c r="J23" s="31">
        <v>3.1887905221752291E-2</v>
      </c>
      <c r="K23" s="31"/>
      <c r="L23" s="183">
        <f t="shared" si="2"/>
        <v>0.25451879441920289</v>
      </c>
      <c r="M23" s="173">
        <f t="shared" si="3"/>
        <v>9.7706316942253846E-2</v>
      </c>
      <c r="N23" s="173">
        <f t="shared" si="3"/>
        <v>0.15681247747694904</v>
      </c>
      <c r="O23" s="173">
        <f t="shared" si="0"/>
        <v>0.12872867070677319</v>
      </c>
      <c r="P23" s="173">
        <f t="shared" si="1"/>
        <v>4.9055438282322894E-2</v>
      </c>
      <c r="Q23" s="173">
        <f t="shared" si="1"/>
        <v>7.9673232424450291E-2</v>
      </c>
      <c r="R23" s="173">
        <f t="shared" si="1"/>
        <v>5.7075400676294449E-2</v>
      </c>
      <c r="S23" s="182"/>
      <c r="T23" s="173"/>
      <c r="U23" s="184"/>
      <c r="V23" s="174"/>
      <c r="W23" s="174"/>
      <c r="X23" s="174"/>
      <c r="Y23" s="174"/>
      <c r="Z23" s="174"/>
    </row>
    <row r="24" spans="1:26" s="19" customFormat="1" ht="15" customHeight="1">
      <c r="A24" s="175">
        <v>1927</v>
      </c>
      <c r="B24" s="50">
        <v>0.5323864643766274</v>
      </c>
      <c r="C24" s="165"/>
      <c r="D24" s="195"/>
      <c r="E24" s="27">
        <v>0.46761353562337254</v>
      </c>
      <c r="F24" s="31">
        <v>0.3687945637957738</v>
      </c>
      <c r="G24" s="31">
        <v>0.21123001408677722</v>
      </c>
      <c r="H24" s="31">
        <v>0.16294160844314678</v>
      </c>
      <c r="I24" s="31">
        <v>8.5394617465531716E-2</v>
      </c>
      <c r="J24" s="31">
        <v>3.0645910584525326E-2</v>
      </c>
      <c r="K24" s="31"/>
      <c r="L24" s="183">
        <f t="shared" si="2"/>
        <v>0.25638352153659533</v>
      </c>
      <c r="M24" s="173">
        <f t="shared" si="3"/>
        <v>9.8818971827598745E-2</v>
      </c>
      <c r="N24" s="173">
        <f t="shared" si="3"/>
        <v>0.15756454970899658</v>
      </c>
      <c r="O24" s="173">
        <f t="shared" si="0"/>
        <v>0.12583539662124549</v>
      </c>
      <c r="P24" s="173">
        <f t="shared" si="1"/>
        <v>4.8288405643630433E-2</v>
      </c>
      <c r="Q24" s="173">
        <f t="shared" si="1"/>
        <v>7.7546990977615068E-2</v>
      </c>
      <c r="R24" s="173">
        <f t="shared" si="1"/>
        <v>5.4748706881006387E-2</v>
      </c>
      <c r="S24" s="182"/>
      <c r="T24" s="173"/>
      <c r="U24" s="184"/>
      <c r="V24" s="174"/>
      <c r="W24" s="174"/>
      <c r="X24" s="174"/>
      <c r="Y24" s="174"/>
      <c r="Z24" s="174"/>
    </row>
    <row r="25" spans="1:26" s="19" customFormat="1" ht="15" customHeight="1">
      <c r="A25" s="175">
        <v>1928</v>
      </c>
      <c r="B25" s="50">
        <v>0.5196096249077693</v>
      </c>
      <c r="C25" s="165"/>
      <c r="D25" s="195"/>
      <c r="E25" s="27">
        <v>0.48039037509223065</v>
      </c>
      <c r="F25" s="31">
        <v>0.37980761428257631</v>
      </c>
      <c r="G25" s="31">
        <v>0.22215121518774972</v>
      </c>
      <c r="H25" s="31">
        <v>0.1734652945928184</v>
      </c>
      <c r="I25" s="31">
        <v>9.5309625536027079E-2</v>
      </c>
      <c r="J25" s="31">
        <v>3.6899252198672905E-2</v>
      </c>
      <c r="K25" s="31"/>
      <c r="L25" s="183">
        <f t="shared" si="2"/>
        <v>0.25823915990448093</v>
      </c>
      <c r="M25" s="173">
        <f t="shared" si="3"/>
        <v>0.10058276080965434</v>
      </c>
      <c r="N25" s="173">
        <f t="shared" si="3"/>
        <v>0.15765639909482659</v>
      </c>
      <c r="O25" s="173">
        <f t="shared" si="0"/>
        <v>0.12684158965172265</v>
      </c>
      <c r="P25" s="173">
        <f t="shared" si="1"/>
        <v>4.868592059493132E-2</v>
      </c>
      <c r="Q25" s="173">
        <f t="shared" si="1"/>
        <v>7.8155669056791319E-2</v>
      </c>
      <c r="R25" s="173">
        <f t="shared" si="1"/>
        <v>5.8410373337354174E-2</v>
      </c>
      <c r="S25" s="182"/>
      <c r="T25" s="173"/>
      <c r="U25" s="184"/>
      <c r="V25" s="174"/>
      <c r="W25" s="174"/>
      <c r="X25" s="174"/>
      <c r="Y25" s="174"/>
      <c r="Z25" s="174"/>
    </row>
    <row r="26" spans="1:26" s="19" customFormat="1" ht="15" customHeight="1">
      <c r="A26" s="185">
        <v>1929</v>
      </c>
      <c r="B26" s="56">
        <v>0.53283268052626842</v>
      </c>
      <c r="C26" s="186"/>
      <c r="D26" s="187"/>
      <c r="E26" s="34">
        <v>0.46716731947373152</v>
      </c>
      <c r="F26" s="38">
        <v>0.37309807497772662</v>
      </c>
      <c r="G26" s="38">
        <v>0.22068808678973251</v>
      </c>
      <c r="H26" s="38">
        <v>0.17336292716838081</v>
      </c>
      <c r="I26" s="38">
        <v>9.812399125267042E-2</v>
      </c>
      <c r="J26" s="38">
        <v>4.0281078483681274E-2</v>
      </c>
      <c r="K26" s="38"/>
      <c r="L26" s="188">
        <f t="shared" si="2"/>
        <v>0.24647923268399902</v>
      </c>
      <c r="M26" s="189">
        <f t="shared" si="3"/>
        <v>9.40692444960049E-2</v>
      </c>
      <c r="N26" s="189">
        <f t="shared" si="3"/>
        <v>0.15240998818799412</v>
      </c>
      <c r="O26" s="189">
        <f t="shared" si="0"/>
        <v>0.12256409553706209</v>
      </c>
      <c r="P26" s="189">
        <f t="shared" si="1"/>
        <v>4.7325159621351698E-2</v>
      </c>
      <c r="Q26" s="189">
        <f t="shared" si="1"/>
        <v>7.5238935915710389E-2</v>
      </c>
      <c r="R26" s="189">
        <f t="shared" si="1"/>
        <v>5.7842912768989146E-2</v>
      </c>
      <c r="S26" s="190"/>
      <c r="T26" s="173"/>
      <c r="U26" s="184"/>
      <c r="V26" s="174"/>
      <c r="W26" s="174"/>
      <c r="X26" s="174"/>
      <c r="Y26" s="174"/>
      <c r="Z26" s="174"/>
    </row>
    <row r="27" spans="1:26" s="19" customFormat="1" ht="15" customHeight="1">
      <c r="A27" s="191">
        <v>1930</v>
      </c>
      <c r="B27" s="61">
        <v>0.54030899368022367</v>
      </c>
      <c r="C27" s="165"/>
      <c r="D27" s="165"/>
      <c r="E27" s="41">
        <v>0.45969100631977633</v>
      </c>
      <c r="F27" s="45">
        <v>0.35233000508174545</v>
      </c>
      <c r="G27" s="45">
        <v>0.19304831587707494</v>
      </c>
      <c r="H27" s="45">
        <v>0.14642003326837558</v>
      </c>
      <c r="I27" s="45">
        <v>7.5065044081562185E-2</v>
      </c>
      <c r="J27" s="45">
        <v>2.6609709138923042E-2</v>
      </c>
      <c r="K27" s="45"/>
      <c r="L27" s="192">
        <f t="shared" si="2"/>
        <v>0.26664269044270139</v>
      </c>
      <c r="M27" s="193">
        <f t="shared" si="3"/>
        <v>0.10736100123803088</v>
      </c>
      <c r="N27" s="193">
        <f t="shared" si="3"/>
        <v>0.15928168920467051</v>
      </c>
      <c r="O27" s="193">
        <f t="shared" si="0"/>
        <v>0.11798327179551275</v>
      </c>
      <c r="P27" s="193">
        <f t="shared" si="1"/>
        <v>4.6628282608699362E-2</v>
      </c>
      <c r="Q27" s="193">
        <f t="shared" si="1"/>
        <v>7.1354989186813392E-2</v>
      </c>
      <c r="R27" s="193">
        <f t="shared" si="1"/>
        <v>4.8455334942639143E-2</v>
      </c>
      <c r="S27" s="194"/>
      <c r="T27" s="173"/>
      <c r="U27" s="184"/>
      <c r="V27" s="174"/>
      <c r="W27" s="174"/>
      <c r="X27" s="174"/>
      <c r="Y27" s="174"/>
      <c r="Z27" s="174"/>
    </row>
    <row r="28" spans="1:26" s="19" customFormat="1" ht="15" customHeight="1">
      <c r="A28" s="175">
        <v>1931</v>
      </c>
      <c r="B28" s="50">
        <v>0.53994658138595053</v>
      </c>
      <c r="C28" s="165"/>
      <c r="D28" s="165"/>
      <c r="E28" s="27">
        <v>0.46005341861404947</v>
      </c>
      <c r="F28" s="31">
        <v>0.33677680061645754</v>
      </c>
      <c r="G28" s="31">
        <v>0.16779242828620816</v>
      </c>
      <c r="H28" s="31">
        <v>0.12317775091294558</v>
      </c>
      <c r="I28" s="31">
        <v>5.8520910575521647E-2</v>
      </c>
      <c r="J28" s="31">
        <v>1.8662497764746815E-2</v>
      </c>
      <c r="K28" s="31"/>
      <c r="L28" s="183">
        <f t="shared" si="2"/>
        <v>0.29226099032784131</v>
      </c>
      <c r="M28" s="173">
        <f t="shared" si="3"/>
        <v>0.12327661799759193</v>
      </c>
      <c r="N28" s="173">
        <f t="shared" si="3"/>
        <v>0.16898437233024938</v>
      </c>
      <c r="O28" s="173">
        <f t="shared" si="0"/>
        <v>0.10927151771068652</v>
      </c>
      <c r="P28" s="173">
        <f t="shared" si="1"/>
        <v>4.4614677373262579E-2</v>
      </c>
      <c r="Q28" s="173">
        <f t="shared" si="1"/>
        <v>6.4656840337423943E-2</v>
      </c>
      <c r="R28" s="173">
        <f t="shared" si="1"/>
        <v>3.9858412810774832E-2</v>
      </c>
      <c r="S28" s="182"/>
      <c r="T28" s="173"/>
      <c r="U28" s="184"/>
      <c r="V28" s="174"/>
      <c r="W28" s="174"/>
      <c r="X28" s="174"/>
      <c r="Y28" s="174"/>
      <c r="Z28" s="174"/>
    </row>
    <row r="29" spans="1:26" s="19" customFormat="1" ht="15" customHeight="1">
      <c r="A29" s="175">
        <v>1932</v>
      </c>
      <c r="B29" s="50">
        <v>0.52168413164328808</v>
      </c>
      <c r="C29" s="165"/>
      <c r="D29" s="165"/>
      <c r="E29" s="27">
        <v>0.47831586835671197</v>
      </c>
      <c r="F29" s="31">
        <v>0.35075614167369645</v>
      </c>
      <c r="G29" s="31">
        <v>0.16486302758672822</v>
      </c>
      <c r="H29" s="31">
        <v>0.12270843220464424</v>
      </c>
      <c r="I29" s="31">
        <v>5.8525829519079482E-2</v>
      </c>
      <c r="J29" s="31">
        <v>1.5157042762580702E-2</v>
      </c>
      <c r="K29" s="31"/>
      <c r="L29" s="183">
        <f t="shared" si="2"/>
        <v>0.31345284076998375</v>
      </c>
      <c r="M29" s="173">
        <f t="shared" si="3"/>
        <v>0.12755972668301552</v>
      </c>
      <c r="N29" s="173">
        <f t="shared" si="3"/>
        <v>0.18589311408696824</v>
      </c>
      <c r="O29" s="173">
        <f t="shared" si="0"/>
        <v>0.10633719806764874</v>
      </c>
      <c r="P29" s="173">
        <f t="shared" si="1"/>
        <v>4.2154595382083979E-2</v>
      </c>
      <c r="Q29" s="173">
        <f t="shared" si="1"/>
        <v>6.4182602685564749E-2</v>
      </c>
      <c r="R29" s="173">
        <f t="shared" si="1"/>
        <v>4.336878675649878E-2</v>
      </c>
      <c r="S29" s="182"/>
      <c r="T29" s="173"/>
      <c r="U29" s="184"/>
      <c r="V29" s="174"/>
      <c r="W29" s="174"/>
      <c r="X29" s="174"/>
      <c r="Y29" s="174"/>
      <c r="Z29" s="174"/>
    </row>
    <row r="30" spans="1:26" s="19" customFormat="1" ht="15" customHeight="1">
      <c r="A30" s="175">
        <v>1933</v>
      </c>
      <c r="B30" s="50">
        <v>0.52664317152920215</v>
      </c>
      <c r="C30" s="165"/>
      <c r="D30" s="165"/>
      <c r="E30" s="27">
        <v>0.47335682847079791</v>
      </c>
      <c r="F30" s="31">
        <v>0.35658943953137984</v>
      </c>
      <c r="G30" s="31">
        <v>0.17360678810819186</v>
      </c>
      <c r="H30" s="31">
        <v>0.13040005160971854</v>
      </c>
      <c r="I30" s="31">
        <v>6.4521204597420626E-2</v>
      </c>
      <c r="J30" s="31">
        <v>1.8794460636796143E-2</v>
      </c>
      <c r="K30" s="31"/>
      <c r="L30" s="183">
        <f t="shared" si="2"/>
        <v>0.29975004036260605</v>
      </c>
      <c r="M30" s="173">
        <f t="shared" si="3"/>
        <v>0.11676738893941807</v>
      </c>
      <c r="N30" s="173">
        <f t="shared" si="3"/>
        <v>0.18298265142318798</v>
      </c>
      <c r="O30" s="173">
        <f t="shared" si="0"/>
        <v>0.10908558351077123</v>
      </c>
      <c r="P30" s="173">
        <f t="shared" si="1"/>
        <v>4.3206736498473314E-2</v>
      </c>
      <c r="Q30" s="173">
        <f t="shared" si="1"/>
        <v>6.5878847012297917E-2</v>
      </c>
      <c r="R30" s="173">
        <f t="shared" si="1"/>
        <v>4.5726743960624483E-2</v>
      </c>
      <c r="S30" s="182"/>
      <c r="T30" s="173"/>
      <c r="U30" s="184"/>
      <c r="V30" s="174"/>
      <c r="W30" s="174"/>
      <c r="X30" s="174"/>
      <c r="Y30" s="174"/>
      <c r="Z30" s="174"/>
    </row>
    <row r="31" spans="1:26" s="19" customFormat="1" ht="15" customHeight="1">
      <c r="A31" s="175">
        <v>1934</v>
      </c>
      <c r="B31" s="50">
        <v>0.51409700169314354</v>
      </c>
      <c r="C31" s="165"/>
      <c r="D31" s="165"/>
      <c r="E31" s="27">
        <v>0.48590299830685646</v>
      </c>
      <c r="F31" s="31">
        <v>0.37649539038449265</v>
      </c>
      <c r="G31" s="31">
        <v>0.19022379965119901</v>
      </c>
      <c r="H31" s="31">
        <v>0.14521118242941514</v>
      </c>
      <c r="I31" s="31">
        <v>7.1532400919627107E-2</v>
      </c>
      <c r="J31" s="31">
        <v>2.1644591275065364E-2</v>
      </c>
      <c r="K31" s="31"/>
      <c r="L31" s="183">
        <f t="shared" si="2"/>
        <v>0.29567919865565745</v>
      </c>
      <c r="M31" s="173">
        <f t="shared" si="3"/>
        <v>0.10940760792236381</v>
      </c>
      <c r="N31" s="173">
        <f t="shared" si="3"/>
        <v>0.18627159073329363</v>
      </c>
      <c r="O31" s="173">
        <f t="shared" si="0"/>
        <v>0.1186913987315719</v>
      </c>
      <c r="P31" s="173">
        <f t="shared" si="1"/>
        <v>4.5012617221783874E-2</v>
      </c>
      <c r="Q31" s="173">
        <f t="shared" si="1"/>
        <v>7.367878150978803E-2</v>
      </c>
      <c r="R31" s="173">
        <f t="shared" si="1"/>
        <v>4.9887809644561742E-2</v>
      </c>
      <c r="S31" s="182"/>
      <c r="T31" s="173"/>
      <c r="U31" s="184"/>
      <c r="V31" s="174"/>
      <c r="W31" s="174"/>
      <c r="X31" s="174"/>
      <c r="Y31" s="174"/>
      <c r="Z31" s="174"/>
    </row>
    <row r="32" spans="1:26" s="19" customFormat="1" ht="15" customHeight="1">
      <c r="A32" s="175">
        <v>1935</v>
      </c>
      <c r="B32" s="50">
        <v>0.52157568504204521</v>
      </c>
      <c r="C32" s="165"/>
      <c r="D32" s="165"/>
      <c r="E32" s="27">
        <v>0.47842431495795484</v>
      </c>
      <c r="F32" s="31">
        <v>0.36493278364834725</v>
      </c>
      <c r="G32" s="31">
        <v>0.1934551258668824</v>
      </c>
      <c r="H32" s="31">
        <v>0.14842434177237532</v>
      </c>
      <c r="I32" s="31">
        <v>7.4126943654633862E-2</v>
      </c>
      <c r="J32" s="31">
        <v>2.2972404877605081E-2</v>
      </c>
      <c r="K32" s="31"/>
      <c r="L32" s="183">
        <f t="shared" si="2"/>
        <v>0.28496918909107244</v>
      </c>
      <c r="M32" s="173">
        <f t="shared" si="3"/>
        <v>0.1134915313096076</v>
      </c>
      <c r="N32" s="173">
        <f t="shared" si="3"/>
        <v>0.17147765778146484</v>
      </c>
      <c r="O32" s="173">
        <f t="shared" si="0"/>
        <v>0.11932818221224854</v>
      </c>
      <c r="P32" s="173">
        <f t="shared" si="1"/>
        <v>4.5030784094507087E-2</v>
      </c>
      <c r="Q32" s="173">
        <f t="shared" si="1"/>
        <v>7.4297398117741456E-2</v>
      </c>
      <c r="R32" s="173">
        <f t="shared" si="1"/>
        <v>5.1154538777028781E-2</v>
      </c>
      <c r="S32" s="182"/>
      <c r="T32" s="173"/>
      <c r="U32" s="184"/>
      <c r="V32" s="174"/>
      <c r="W32" s="174"/>
      <c r="X32" s="174"/>
      <c r="Y32" s="174"/>
      <c r="Z32" s="174"/>
    </row>
    <row r="33" spans="1:26" s="19" customFormat="1" ht="15" customHeight="1">
      <c r="A33" s="175">
        <v>1936</v>
      </c>
      <c r="B33" s="50">
        <v>0.5233751980046919</v>
      </c>
      <c r="C33" s="165"/>
      <c r="D33" s="165"/>
      <c r="E33" s="27">
        <v>0.4766248019953081</v>
      </c>
      <c r="F33" s="31">
        <v>0.36593068799516321</v>
      </c>
      <c r="G33" s="31">
        <v>0.20621648522023769</v>
      </c>
      <c r="H33" s="31">
        <v>0.15905424892959019</v>
      </c>
      <c r="I33" s="31">
        <v>7.8189126004488796E-2</v>
      </c>
      <c r="J33" s="31">
        <v>2.2878343929170711E-2</v>
      </c>
      <c r="K33" s="31"/>
      <c r="L33" s="183">
        <f t="shared" si="2"/>
        <v>0.27040831677507038</v>
      </c>
      <c r="M33" s="173">
        <f t="shared" si="3"/>
        <v>0.11069411400014489</v>
      </c>
      <c r="N33" s="173">
        <f t="shared" si="3"/>
        <v>0.15971420277492551</v>
      </c>
      <c r="O33" s="173">
        <f t="shared" si="0"/>
        <v>0.1280273592157489</v>
      </c>
      <c r="P33" s="173">
        <f t="shared" si="1"/>
        <v>4.7162236290647502E-2</v>
      </c>
      <c r="Q33" s="173">
        <f t="shared" si="1"/>
        <v>8.0865122925101396E-2</v>
      </c>
      <c r="R33" s="173">
        <f t="shared" si="1"/>
        <v>5.5310782075318088E-2</v>
      </c>
      <c r="S33" s="182"/>
      <c r="T33" s="173"/>
      <c r="U33" s="184"/>
      <c r="V33" s="174"/>
      <c r="W33" s="174"/>
      <c r="X33" s="174"/>
      <c r="Y33" s="174"/>
      <c r="Z33" s="174"/>
    </row>
    <row r="34" spans="1:26" s="19" customFormat="1" ht="15" customHeight="1">
      <c r="A34" s="175">
        <v>1937</v>
      </c>
      <c r="B34" s="50">
        <v>0.53196551267538994</v>
      </c>
      <c r="C34" s="165"/>
      <c r="D34" s="195"/>
      <c r="E34" s="27">
        <v>0.46803448732461012</v>
      </c>
      <c r="F34" s="31">
        <v>0.35922559292679279</v>
      </c>
      <c r="G34" s="31">
        <v>0.20352235814651154</v>
      </c>
      <c r="H34" s="31">
        <v>0.15647215027555314</v>
      </c>
      <c r="I34" s="31">
        <v>7.7575996411129444E-2</v>
      </c>
      <c r="J34" s="31">
        <v>2.3512311180832083E-2</v>
      </c>
      <c r="K34" s="31"/>
      <c r="L34" s="183">
        <f t="shared" si="2"/>
        <v>0.26451212917809858</v>
      </c>
      <c r="M34" s="173">
        <f t="shared" si="3"/>
        <v>0.10880889439781732</v>
      </c>
      <c r="N34" s="173">
        <f t="shared" si="3"/>
        <v>0.15570323478028125</v>
      </c>
      <c r="O34" s="173">
        <f t="shared" si="0"/>
        <v>0.1259463617353821</v>
      </c>
      <c r="P34" s="173">
        <f t="shared" si="1"/>
        <v>4.7050207870958399E-2</v>
      </c>
      <c r="Q34" s="173">
        <f t="shared" si="1"/>
        <v>7.8896153864423696E-2</v>
      </c>
      <c r="R34" s="173">
        <f t="shared" si="1"/>
        <v>5.4063685230297365E-2</v>
      </c>
      <c r="S34" s="182"/>
      <c r="T34" s="173"/>
      <c r="U34" s="184"/>
      <c r="V34" s="174"/>
      <c r="W34" s="174"/>
      <c r="X34" s="174"/>
      <c r="Y34" s="174"/>
      <c r="Z34" s="174"/>
    </row>
    <row r="35" spans="1:26" s="19" customFormat="1" ht="15" customHeight="1">
      <c r="A35" s="175">
        <v>1938</v>
      </c>
      <c r="B35" s="50">
        <v>0.53315863658172891</v>
      </c>
      <c r="C35" s="165"/>
      <c r="D35" s="195"/>
      <c r="E35" s="27">
        <v>0.46684136341827115</v>
      </c>
      <c r="F35" s="31">
        <v>0.34733710622013647</v>
      </c>
      <c r="G35" s="31">
        <v>0.18524033164996895</v>
      </c>
      <c r="H35" s="31">
        <v>0.13962506458342705</v>
      </c>
      <c r="I35" s="31">
        <v>6.8723629623043986E-2</v>
      </c>
      <c r="J35" s="31">
        <v>2.3519123488695511E-2</v>
      </c>
      <c r="K35" s="31"/>
      <c r="L35" s="183">
        <f t="shared" si="2"/>
        <v>0.2816010317683022</v>
      </c>
      <c r="M35" s="173">
        <f t="shared" si="3"/>
        <v>0.11950425719813468</v>
      </c>
      <c r="N35" s="173">
        <f t="shared" si="3"/>
        <v>0.16209677457016752</v>
      </c>
      <c r="O35" s="173">
        <f t="shared" si="0"/>
        <v>0.11651670202692496</v>
      </c>
      <c r="P35" s="173">
        <f t="shared" si="1"/>
        <v>4.5615267066541898E-2</v>
      </c>
      <c r="Q35" s="173">
        <f t="shared" si="1"/>
        <v>7.0901434960383064E-2</v>
      </c>
      <c r="R35" s="173">
        <f t="shared" si="1"/>
        <v>4.5204506134348475E-2</v>
      </c>
      <c r="S35" s="182"/>
      <c r="T35" s="173"/>
      <c r="U35" s="184"/>
      <c r="V35" s="174"/>
      <c r="W35" s="174"/>
      <c r="X35" s="174"/>
      <c r="Y35" s="174"/>
      <c r="Z35" s="174"/>
    </row>
    <row r="36" spans="1:26" s="19" customFormat="1" ht="15" customHeight="1">
      <c r="A36" s="185">
        <v>1939</v>
      </c>
      <c r="B36" s="56">
        <v>0.51631320836356509</v>
      </c>
      <c r="C36" s="186"/>
      <c r="D36" s="187"/>
      <c r="E36" s="34">
        <v>0.48368679163643491</v>
      </c>
      <c r="F36" s="38">
        <v>0.36214108961443831</v>
      </c>
      <c r="G36" s="38">
        <v>0.19606386398577422</v>
      </c>
      <c r="H36" s="38">
        <v>0.14807690535669571</v>
      </c>
      <c r="I36" s="38">
        <v>7.1914548954253754E-2</v>
      </c>
      <c r="J36" s="38">
        <v>2.1920017997892321E-2</v>
      </c>
      <c r="K36" s="38"/>
      <c r="L36" s="188">
        <f t="shared" si="2"/>
        <v>0.28762292765066066</v>
      </c>
      <c r="M36" s="189">
        <f t="shared" si="3"/>
        <v>0.1215457020219966</v>
      </c>
      <c r="N36" s="189">
        <f t="shared" si="3"/>
        <v>0.16607722562866409</v>
      </c>
      <c r="O36" s="189">
        <f t="shared" si="0"/>
        <v>0.12414931503152046</v>
      </c>
      <c r="P36" s="189">
        <f t="shared" si="1"/>
        <v>4.7986958629078508E-2</v>
      </c>
      <c r="Q36" s="189">
        <f t="shared" si="1"/>
        <v>7.6162356402441955E-2</v>
      </c>
      <c r="R36" s="189">
        <f t="shared" si="1"/>
        <v>4.999453095636143E-2</v>
      </c>
      <c r="S36" s="190"/>
      <c r="T36" s="173"/>
      <c r="U36" s="184"/>
      <c r="V36" s="174"/>
      <c r="W36" s="174"/>
      <c r="X36" s="174"/>
      <c r="Y36" s="174"/>
      <c r="Z36" s="174"/>
    </row>
    <row r="37" spans="1:26" s="19" customFormat="1" ht="15" customHeight="1">
      <c r="A37" s="191">
        <v>1940</v>
      </c>
      <c r="B37" s="61">
        <v>0.51298765679694935</v>
      </c>
      <c r="C37" s="165"/>
      <c r="D37" s="165"/>
      <c r="E37" s="41">
        <v>0.48701234320305065</v>
      </c>
      <c r="F37" s="45">
        <v>0.36890040475500918</v>
      </c>
      <c r="G37" s="45">
        <v>0.20792754753840745</v>
      </c>
      <c r="H37" s="45">
        <v>0.15907976785568187</v>
      </c>
      <c r="I37" s="45">
        <v>7.9670108829465749E-2</v>
      </c>
      <c r="J37" s="45">
        <v>2.6110753498820423E-2</v>
      </c>
      <c r="K37" s="45"/>
      <c r="L37" s="192">
        <f t="shared" si="2"/>
        <v>0.27908479566464317</v>
      </c>
      <c r="M37" s="193">
        <f t="shared" si="3"/>
        <v>0.11811193844804146</v>
      </c>
      <c r="N37" s="193">
        <f t="shared" si="3"/>
        <v>0.16097285721660173</v>
      </c>
      <c r="O37" s="193">
        <f t="shared" si="0"/>
        <v>0.12825743870894168</v>
      </c>
      <c r="P37" s="193">
        <f t="shared" si="1"/>
        <v>4.8847779682725578E-2</v>
      </c>
      <c r="Q37" s="193">
        <f t="shared" si="1"/>
        <v>7.940965902621612E-2</v>
      </c>
      <c r="R37" s="193">
        <f t="shared" si="1"/>
        <v>5.3559355330645327E-2</v>
      </c>
      <c r="S37" s="194"/>
      <c r="T37" s="173"/>
      <c r="U37" s="184"/>
      <c r="V37" s="174"/>
      <c r="W37" s="174"/>
      <c r="X37" s="174"/>
      <c r="Y37" s="174"/>
      <c r="Z37" s="174"/>
    </row>
    <row r="38" spans="1:26" s="19" customFormat="1" ht="15" customHeight="1">
      <c r="A38" s="175">
        <v>1941</v>
      </c>
      <c r="B38" s="50">
        <v>0.53503527955713881</v>
      </c>
      <c r="C38" s="165"/>
      <c r="D38" s="165"/>
      <c r="E38" s="27">
        <v>0.46496472044286119</v>
      </c>
      <c r="F38" s="31">
        <v>0.36092239032198037</v>
      </c>
      <c r="G38" s="31">
        <v>0.21315917285435892</v>
      </c>
      <c r="H38" s="31">
        <v>0.16353168766264406</v>
      </c>
      <c r="I38" s="31">
        <v>8.3183860371095639E-2</v>
      </c>
      <c r="J38" s="31">
        <v>2.8109805790351088E-2</v>
      </c>
      <c r="K38" s="31"/>
      <c r="L38" s="183">
        <f t="shared" si="2"/>
        <v>0.25180554758850227</v>
      </c>
      <c r="M38" s="173">
        <f t="shared" si="3"/>
        <v>0.10404233012088082</v>
      </c>
      <c r="N38" s="173">
        <f t="shared" si="3"/>
        <v>0.14776321746762144</v>
      </c>
      <c r="O38" s="173">
        <f t="shared" si="0"/>
        <v>0.12997531248326327</v>
      </c>
      <c r="P38" s="173">
        <f t="shared" si="1"/>
        <v>4.9627485191714865E-2</v>
      </c>
      <c r="Q38" s="173">
        <f t="shared" si="1"/>
        <v>8.0347827291548421E-2</v>
      </c>
      <c r="R38" s="173">
        <f t="shared" si="1"/>
        <v>5.5074054580744547E-2</v>
      </c>
      <c r="S38" s="182"/>
      <c r="T38" s="173"/>
      <c r="U38" s="184"/>
      <c r="V38" s="174"/>
      <c r="W38" s="174"/>
      <c r="X38" s="174"/>
      <c r="Y38" s="174"/>
      <c r="Z38" s="174"/>
    </row>
    <row r="39" spans="1:26" s="19" customFormat="1" ht="15" customHeight="1">
      <c r="A39" s="175">
        <v>1942</v>
      </c>
      <c r="B39" s="50">
        <v>0.57963776695883229</v>
      </c>
      <c r="C39" s="165"/>
      <c r="D39" s="165"/>
      <c r="E39" s="27">
        <v>0.42036223304116771</v>
      </c>
      <c r="F39" s="31">
        <v>0.33303874734828987</v>
      </c>
      <c r="G39" s="31">
        <v>0.20428922679572176</v>
      </c>
      <c r="H39" s="31">
        <v>0.15831987028007402</v>
      </c>
      <c r="I39" s="31">
        <v>8.0026665112347434E-2</v>
      </c>
      <c r="J39" s="31">
        <v>2.5221479788097256E-2</v>
      </c>
      <c r="K39" s="31"/>
      <c r="L39" s="183">
        <f t="shared" si="2"/>
        <v>0.21607300624544595</v>
      </c>
      <c r="M39" s="173">
        <f t="shared" si="3"/>
        <v>8.7323485692877845E-2</v>
      </c>
      <c r="N39" s="173">
        <f t="shared" si="3"/>
        <v>0.12874952055256811</v>
      </c>
      <c r="O39" s="173">
        <f t="shared" si="0"/>
        <v>0.12426256168337432</v>
      </c>
      <c r="P39" s="173">
        <f t="shared" si="1"/>
        <v>4.5969356515647736E-2</v>
      </c>
      <c r="Q39" s="173">
        <f t="shared" si="1"/>
        <v>7.8293205167726587E-2</v>
      </c>
      <c r="R39" s="173">
        <f t="shared" si="1"/>
        <v>5.4805185324250175E-2</v>
      </c>
      <c r="S39" s="182"/>
      <c r="T39" s="173"/>
      <c r="U39" s="184"/>
      <c r="V39" s="174"/>
      <c r="W39" s="174"/>
      <c r="X39" s="174"/>
      <c r="Y39" s="174"/>
      <c r="Z39" s="174"/>
    </row>
    <row r="40" spans="1:26" s="19" customFormat="1" ht="15" customHeight="1">
      <c r="A40" s="175">
        <v>1943</v>
      </c>
      <c r="B40" s="50">
        <v>0.61326122474070177</v>
      </c>
      <c r="C40" s="165"/>
      <c r="D40" s="165"/>
      <c r="E40" s="27">
        <v>0.38673877525929823</v>
      </c>
      <c r="F40" s="31">
        <v>0.30761110605934178</v>
      </c>
      <c r="G40" s="31">
        <v>0.18536922075900697</v>
      </c>
      <c r="H40" s="31">
        <v>0.14078950560268122</v>
      </c>
      <c r="I40" s="31">
        <v>6.828991367530779E-2</v>
      </c>
      <c r="J40" s="31">
        <v>1.8697951638660705E-2</v>
      </c>
      <c r="K40" s="31"/>
      <c r="L40" s="183">
        <f t="shared" si="2"/>
        <v>0.20136955450029126</v>
      </c>
      <c r="M40" s="173">
        <f t="shared" si="3"/>
        <v>7.9127669199956452E-2</v>
      </c>
      <c r="N40" s="173">
        <f t="shared" si="3"/>
        <v>0.12224188530033481</v>
      </c>
      <c r="O40" s="173">
        <f t="shared" si="0"/>
        <v>0.11707930708369918</v>
      </c>
      <c r="P40" s="173">
        <f t="shared" si="1"/>
        <v>4.457971515632575E-2</v>
      </c>
      <c r="Q40" s="173">
        <f t="shared" si="1"/>
        <v>7.249959192737343E-2</v>
      </c>
      <c r="R40" s="173">
        <f t="shared" si="1"/>
        <v>4.9591962036647085E-2</v>
      </c>
      <c r="S40" s="182"/>
      <c r="T40" s="173"/>
      <c r="U40" s="184"/>
      <c r="V40" s="174"/>
      <c r="W40" s="174"/>
      <c r="X40" s="174"/>
      <c r="Y40" s="174"/>
      <c r="Z40" s="174"/>
    </row>
    <row r="41" spans="1:26" s="19" customFormat="1" ht="15" customHeight="1">
      <c r="A41" s="175">
        <v>1944</v>
      </c>
      <c r="B41" s="50">
        <v>0.63851879057378147</v>
      </c>
      <c r="C41" s="165"/>
      <c r="D41" s="165"/>
      <c r="E41" s="27">
        <v>0.36148120942621847</v>
      </c>
      <c r="F41" s="31">
        <v>0.27435013407935815</v>
      </c>
      <c r="G41" s="31">
        <v>0.1542360902637776</v>
      </c>
      <c r="H41" s="31">
        <v>0.11467913967275409</v>
      </c>
      <c r="I41" s="31">
        <v>5.3917224329589002E-2</v>
      </c>
      <c r="J41" s="31">
        <v>1.6540196624031323E-2</v>
      </c>
      <c r="K41" s="31"/>
      <c r="L41" s="183">
        <f t="shared" si="2"/>
        <v>0.20724511916244087</v>
      </c>
      <c r="M41" s="173">
        <f t="shared" si="3"/>
        <v>8.7131075346860321E-2</v>
      </c>
      <c r="N41" s="173">
        <f t="shared" si="3"/>
        <v>0.12011404381558055</v>
      </c>
      <c r="O41" s="173">
        <f t="shared" si="0"/>
        <v>0.10031886593418859</v>
      </c>
      <c r="P41" s="173">
        <f t="shared" si="1"/>
        <v>3.9556950591023515E-2</v>
      </c>
      <c r="Q41" s="173">
        <f t="shared" si="1"/>
        <v>6.0761915343165086E-2</v>
      </c>
      <c r="R41" s="173">
        <f t="shared" si="1"/>
        <v>3.7377027705557675E-2</v>
      </c>
      <c r="S41" s="182"/>
      <c r="T41" s="173"/>
      <c r="U41" s="184"/>
      <c r="V41" s="174"/>
      <c r="W41" s="174"/>
      <c r="X41" s="174"/>
      <c r="Y41" s="174"/>
      <c r="Z41" s="174"/>
    </row>
    <row r="42" spans="1:26" s="19" customFormat="1" ht="15" customHeight="1">
      <c r="A42" s="175">
        <v>1945</v>
      </c>
      <c r="B42" s="50">
        <v>0.64628310881997963</v>
      </c>
      <c r="C42" s="165"/>
      <c r="D42" s="165"/>
      <c r="E42" s="27">
        <v>0.35371689118002037</v>
      </c>
      <c r="F42" s="31">
        <v>0.26743649372299166</v>
      </c>
      <c r="G42" s="31">
        <v>0.14363583412110079</v>
      </c>
      <c r="H42" s="31">
        <v>0.10402216740052299</v>
      </c>
      <c r="I42" s="31">
        <v>4.6145709114578534E-2</v>
      </c>
      <c r="J42" s="31">
        <v>1.2416954663472401E-2</v>
      </c>
      <c r="K42" s="31"/>
      <c r="L42" s="183">
        <f t="shared" si="2"/>
        <v>0.21008105705891958</v>
      </c>
      <c r="M42" s="173">
        <f t="shared" si="3"/>
        <v>8.6280397457028701E-2</v>
      </c>
      <c r="N42" s="173">
        <f t="shared" si="3"/>
        <v>0.12380065960189088</v>
      </c>
      <c r="O42" s="173">
        <f t="shared" si="0"/>
        <v>9.7490125006522252E-2</v>
      </c>
      <c r="P42" s="173">
        <f t="shared" ref="P42:S73" si="4">G42-H42</f>
        <v>3.9613666720577798E-2</v>
      </c>
      <c r="Q42" s="173">
        <f t="shared" si="4"/>
        <v>5.7876458285944454E-2</v>
      </c>
      <c r="R42" s="173">
        <f t="shared" si="4"/>
        <v>3.3728754451106131E-2</v>
      </c>
      <c r="S42" s="182"/>
      <c r="T42" s="173"/>
      <c r="U42" s="184"/>
      <c r="V42" s="174"/>
      <c r="W42" s="174"/>
      <c r="X42" s="174"/>
      <c r="Y42" s="174"/>
      <c r="Z42" s="174"/>
    </row>
    <row r="43" spans="1:26" s="19" customFormat="1" ht="15" customHeight="1">
      <c r="A43" s="175">
        <v>1946</v>
      </c>
      <c r="B43" s="50">
        <v>0.6301636889164095</v>
      </c>
      <c r="C43" s="165"/>
      <c r="D43" s="195"/>
      <c r="E43" s="27">
        <v>0.36983631108359055</v>
      </c>
      <c r="F43" s="31">
        <v>0.28166643683694176</v>
      </c>
      <c r="G43" s="31">
        <v>0.14396455916409853</v>
      </c>
      <c r="H43" s="31">
        <v>0.10214868613186866</v>
      </c>
      <c r="I43" s="31">
        <v>4.3899201584003816E-2</v>
      </c>
      <c r="J43" s="31">
        <v>1.2862862802570794E-2</v>
      </c>
      <c r="K43" s="31"/>
      <c r="L43" s="183">
        <f t="shared" si="2"/>
        <v>0.22587175191949202</v>
      </c>
      <c r="M43" s="173">
        <f t="shared" si="3"/>
        <v>8.8169874246648794E-2</v>
      </c>
      <c r="N43" s="173">
        <f t="shared" si="3"/>
        <v>0.13770187767284323</v>
      </c>
      <c r="O43" s="173">
        <f t="shared" si="0"/>
        <v>0.10006535758009472</v>
      </c>
      <c r="P43" s="173">
        <f t="shared" si="4"/>
        <v>4.1815873032229875E-2</v>
      </c>
      <c r="Q43" s="173">
        <f t="shared" si="4"/>
        <v>5.8249484547864841E-2</v>
      </c>
      <c r="R43" s="173">
        <f t="shared" si="4"/>
        <v>3.1036338781433023E-2</v>
      </c>
      <c r="S43" s="182"/>
      <c r="T43" s="173"/>
      <c r="U43" s="184"/>
      <c r="V43" s="174"/>
      <c r="W43" s="174"/>
      <c r="X43" s="174"/>
      <c r="Y43" s="174"/>
      <c r="Z43" s="174"/>
    </row>
    <row r="44" spans="1:26" s="19" customFormat="1" ht="15" customHeight="1">
      <c r="A44" s="175">
        <v>1947</v>
      </c>
      <c r="B44" s="50">
        <v>0.63512054201663293</v>
      </c>
      <c r="C44" s="165"/>
      <c r="D44" s="195"/>
      <c r="E44" s="27">
        <v>0.36487945798336707</v>
      </c>
      <c r="F44" s="31">
        <v>0.28115506433322229</v>
      </c>
      <c r="G44" s="31">
        <v>0.1484118066596905</v>
      </c>
      <c r="H44" s="31">
        <v>0.10730494132227908</v>
      </c>
      <c r="I44" s="31">
        <v>4.9425235082111142E-2</v>
      </c>
      <c r="J44" s="31">
        <v>1.6055802117175805E-2</v>
      </c>
      <c r="K44" s="31"/>
      <c r="L44" s="183">
        <f t="shared" si="2"/>
        <v>0.21646765132367657</v>
      </c>
      <c r="M44" s="173">
        <f t="shared" si="3"/>
        <v>8.3724393650144779E-2</v>
      </c>
      <c r="N44" s="173">
        <f t="shared" si="3"/>
        <v>0.13274325767353179</v>
      </c>
      <c r="O44" s="173">
        <f t="shared" si="0"/>
        <v>9.8986571577579369E-2</v>
      </c>
      <c r="P44" s="173">
        <f t="shared" si="4"/>
        <v>4.1106865337411425E-2</v>
      </c>
      <c r="Q44" s="173">
        <f t="shared" si="4"/>
        <v>5.7879706240167937E-2</v>
      </c>
      <c r="R44" s="173">
        <f t="shared" si="4"/>
        <v>3.3369432964935337E-2</v>
      </c>
      <c r="S44" s="182"/>
      <c r="T44" s="173"/>
      <c r="U44" s="184"/>
      <c r="V44" s="174"/>
      <c r="W44" s="174"/>
      <c r="X44" s="174"/>
      <c r="Y44" s="174"/>
      <c r="Z44" s="174"/>
    </row>
    <row r="45" spans="1:26" s="19" customFormat="1" ht="15" customHeight="1">
      <c r="A45" s="175">
        <v>1948</v>
      </c>
      <c r="B45" s="50">
        <v>0.61518374402508025</v>
      </c>
      <c r="C45" s="165"/>
      <c r="D45" s="195"/>
      <c r="E45" s="27">
        <v>0.3848162559749197</v>
      </c>
      <c r="F45" s="31">
        <v>0.29694116050859415</v>
      </c>
      <c r="G45" s="31">
        <v>0.16129335599935815</v>
      </c>
      <c r="H45" s="31">
        <v>0.11917609893661904</v>
      </c>
      <c r="I45" s="31">
        <v>5.6358569567422356E-2</v>
      </c>
      <c r="J45" s="31">
        <v>1.7909743073518308E-2</v>
      </c>
      <c r="K45" s="31"/>
      <c r="L45" s="183">
        <f t="shared" si="2"/>
        <v>0.22352289997556155</v>
      </c>
      <c r="M45" s="173">
        <f t="shared" si="3"/>
        <v>8.7875095466325548E-2</v>
      </c>
      <c r="N45" s="173">
        <f t="shared" si="3"/>
        <v>0.135647804509236</v>
      </c>
      <c r="O45" s="173">
        <f t="shared" si="0"/>
        <v>0.10493478643193579</v>
      </c>
      <c r="P45" s="173">
        <f t="shared" si="4"/>
        <v>4.2117257062739111E-2</v>
      </c>
      <c r="Q45" s="173">
        <f t="shared" si="4"/>
        <v>6.2817529369196684E-2</v>
      </c>
      <c r="R45" s="173">
        <f t="shared" si="4"/>
        <v>3.8448826493904048E-2</v>
      </c>
      <c r="S45" s="182"/>
      <c r="T45" s="173"/>
      <c r="U45" s="184"/>
      <c r="V45" s="174"/>
      <c r="W45" s="174"/>
      <c r="X45" s="174"/>
      <c r="Y45" s="174"/>
      <c r="Z45" s="174"/>
    </row>
    <row r="46" spans="1:26" s="19" customFormat="1" ht="15" customHeight="1">
      <c r="A46" s="185">
        <v>1949</v>
      </c>
      <c r="B46" s="56">
        <v>0.62088136959325446</v>
      </c>
      <c r="C46" s="186"/>
      <c r="D46" s="187"/>
      <c r="E46" s="34">
        <v>0.37911863040674559</v>
      </c>
      <c r="F46" s="38">
        <v>0.28778402511387252</v>
      </c>
      <c r="G46" s="38">
        <v>0.15491091596890783</v>
      </c>
      <c r="H46" s="38">
        <v>0.11463829158044063</v>
      </c>
      <c r="I46" s="38">
        <v>5.4601148721490002E-2</v>
      </c>
      <c r="J46" s="38">
        <v>1.7758525419449209E-2</v>
      </c>
      <c r="K46" s="38"/>
      <c r="L46" s="188">
        <f t="shared" si="2"/>
        <v>0.22420771443783777</v>
      </c>
      <c r="M46" s="189">
        <f t="shared" si="3"/>
        <v>9.1334605292873072E-2</v>
      </c>
      <c r="N46" s="189">
        <f t="shared" si="3"/>
        <v>0.1328731091449647</v>
      </c>
      <c r="O46" s="189">
        <f t="shared" si="0"/>
        <v>0.10030976724741783</v>
      </c>
      <c r="P46" s="189">
        <f t="shared" si="4"/>
        <v>4.0272624388467196E-2</v>
      </c>
      <c r="Q46" s="189">
        <f t="shared" si="4"/>
        <v>6.0037142858950628E-2</v>
      </c>
      <c r="R46" s="189">
        <f t="shared" si="4"/>
        <v>3.6842623302040793E-2</v>
      </c>
      <c r="S46" s="190"/>
      <c r="T46" s="173"/>
      <c r="U46" s="184"/>
      <c r="V46" s="174"/>
      <c r="W46" s="174"/>
      <c r="X46" s="174"/>
      <c r="Y46" s="174"/>
      <c r="Z46" s="174"/>
    </row>
    <row r="47" spans="1:26" s="19" customFormat="1" ht="15" customHeight="1">
      <c r="A47" s="191">
        <v>1950</v>
      </c>
      <c r="B47" s="61">
        <v>0.61273172500246775</v>
      </c>
      <c r="C47" s="165"/>
      <c r="D47" s="165"/>
      <c r="E47" s="41">
        <v>0.3872682749975323</v>
      </c>
      <c r="F47" s="45">
        <v>0.29724778603829966</v>
      </c>
      <c r="G47" s="45">
        <v>0.16541074060851269</v>
      </c>
      <c r="H47" s="45">
        <v>0.12206189437960907</v>
      </c>
      <c r="I47" s="45">
        <v>5.9147775314003372E-2</v>
      </c>
      <c r="J47" s="45">
        <v>1.5160518964473711E-2</v>
      </c>
      <c r="K47" s="45"/>
      <c r="L47" s="192">
        <f t="shared" si="2"/>
        <v>0.22185753438901962</v>
      </c>
      <c r="M47" s="193">
        <f t="shared" si="3"/>
        <v>9.0020488959232647E-2</v>
      </c>
      <c r="N47" s="193">
        <f t="shared" si="3"/>
        <v>0.13183704542978697</v>
      </c>
      <c r="O47" s="193">
        <f t="shared" si="0"/>
        <v>0.10626296529450932</v>
      </c>
      <c r="P47" s="193">
        <f t="shared" si="4"/>
        <v>4.3348846228903615E-2</v>
      </c>
      <c r="Q47" s="193">
        <f t="shared" si="4"/>
        <v>6.2914119065605706E-2</v>
      </c>
      <c r="R47" s="193">
        <f t="shared" si="4"/>
        <v>4.3987256349529658E-2</v>
      </c>
      <c r="S47" s="194"/>
      <c r="T47" s="173"/>
      <c r="U47" s="184"/>
      <c r="V47" s="174"/>
      <c r="W47" s="174"/>
      <c r="X47" s="174"/>
      <c r="Y47" s="174"/>
      <c r="Z47" s="174"/>
    </row>
    <row r="48" spans="1:26" s="19" customFormat="1" ht="15" customHeight="1">
      <c r="A48" s="175">
        <v>1951</v>
      </c>
      <c r="B48" s="50">
        <v>0.62311766255320911</v>
      </c>
      <c r="C48" s="165"/>
      <c r="D48" s="165"/>
      <c r="E48" s="27">
        <v>0.37688233744679084</v>
      </c>
      <c r="F48" s="31">
        <v>0.28896551724549208</v>
      </c>
      <c r="G48" s="31">
        <v>0.15913583273310328</v>
      </c>
      <c r="H48" s="31">
        <v>0.1166536914606036</v>
      </c>
      <c r="I48" s="31">
        <v>5.4944542185175027E-2</v>
      </c>
      <c r="J48" s="31">
        <v>1.7808576011239346E-2</v>
      </c>
      <c r="K48" s="31"/>
      <c r="L48" s="183">
        <f t="shared" si="2"/>
        <v>0.21774650471368756</v>
      </c>
      <c r="M48" s="173">
        <f t="shared" si="3"/>
        <v>8.7916820201298762E-2</v>
      </c>
      <c r="N48" s="173">
        <f t="shared" si="3"/>
        <v>0.1298296845123888</v>
      </c>
      <c r="O48" s="173">
        <f t="shared" si="0"/>
        <v>0.10419129054792825</v>
      </c>
      <c r="P48" s="173">
        <f t="shared" si="4"/>
        <v>4.2482141272499677E-2</v>
      </c>
      <c r="Q48" s="173">
        <f t="shared" si="4"/>
        <v>6.1709149275428574E-2</v>
      </c>
      <c r="R48" s="173">
        <f t="shared" si="4"/>
        <v>3.7135966173935678E-2</v>
      </c>
      <c r="S48" s="182"/>
      <c r="T48" s="173"/>
      <c r="U48" s="184"/>
      <c r="V48" s="174"/>
      <c r="W48" s="174"/>
      <c r="X48" s="174"/>
      <c r="Y48" s="174"/>
      <c r="Z48" s="174"/>
    </row>
    <row r="49" spans="1:26" s="19" customFormat="1" ht="15" customHeight="1">
      <c r="A49" s="175">
        <v>1952</v>
      </c>
      <c r="B49" s="50">
        <v>0.63672012554920676</v>
      </c>
      <c r="C49" s="165"/>
      <c r="D49" s="165"/>
      <c r="E49" s="27">
        <v>0.36327987445079329</v>
      </c>
      <c r="F49" s="31">
        <v>0.2749072470399383</v>
      </c>
      <c r="G49" s="31">
        <v>0.14817254428748169</v>
      </c>
      <c r="H49" s="31">
        <v>0.10842888786550346</v>
      </c>
      <c r="I49" s="31">
        <v>5.0972173917738763E-2</v>
      </c>
      <c r="J49" s="31">
        <v>1.6141133131145718E-2</v>
      </c>
      <c r="K49" s="31"/>
      <c r="L49" s="183">
        <f t="shared" si="2"/>
        <v>0.2151073301633116</v>
      </c>
      <c r="M49" s="173">
        <f t="shared" si="3"/>
        <v>8.8372627410854998E-2</v>
      </c>
      <c r="N49" s="173">
        <f t="shared" si="3"/>
        <v>0.1267347027524566</v>
      </c>
      <c r="O49" s="173">
        <f t="shared" si="0"/>
        <v>9.7200370369742939E-2</v>
      </c>
      <c r="P49" s="173">
        <f t="shared" si="4"/>
        <v>3.9743656421978232E-2</v>
      </c>
      <c r="Q49" s="173">
        <f t="shared" si="4"/>
        <v>5.74567139477647E-2</v>
      </c>
      <c r="R49" s="173">
        <f t="shared" si="4"/>
        <v>3.4831040786593048E-2</v>
      </c>
      <c r="S49" s="182"/>
      <c r="T49" s="173"/>
      <c r="U49" s="184"/>
      <c r="V49" s="174"/>
      <c r="W49" s="174"/>
      <c r="X49" s="174"/>
      <c r="Y49" s="174"/>
      <c r="Z49" s="174"/>
    </row>
    <row r="50" spans="1:26" s="19" customFormat="1" ht="15" customHeight="1">
      <c r="A50" s="175">
        <v>1953</v>
      </c>
      <c r="B50" s="50">
        <v>0.64696689399364438</v>
      </c>
      <c r="C50" s="165"/>
      <c r="D50" s="165"/>
      <c r="E50" s="27">
        <v>0.35303310600635562</v>
      </c>
      <c r="F50" s="31">
        <v>0.26339129195059441</v>
      </c>
      <c r="G50" s="31">
        <v>0.13874672167073895</v>
      </c>
      <c r="H50" s="31">
        <v>0.10122037558080785</v>
      </c>
      <c r="I50" s="31">
        <v>4.7176852726697326E-2</v>
      </c>
      <c r="J50" s="31">
        <v>1.5401600646363289E-2</v>
      </c>
      <c r="K50" s="31"/>
      <c r="L50" s="183">
        <f t="shared" si="2"/>
        <v>0.21428638433561667</v>
      </c>
      <c r="M50" s="173">
        <f t="shared" si="3"/>
        <v>8.9641814055761215E-2</v>
      </c>
      <c r="N50" s="173">
        <f t="shared" si="3"/>
        <v>0.12464457027985545</v>
      </c>
      <c r="O50" s="173">
        <f t="shared" si="0"/>
        <v>9.1569868944041621E-2</v>
      </c>
      <c r="P50" s="173">
        <f t="shared" si="4"/>
        <v>3.7526346089931106E-2</v>
      </c>
      <c r="Q50" s="173">
        <f t="shared" si="4"/>
        <v>5.4043522854110522E-2</v>
      </c>
      <c r="R50" s="173">
        <f t="shared" si="4"/>
        <v>3.1775252080334035E-2</v>
      </c>
      <c r="S50" s="182"/>
      <c r="T50" s="173"/>
      <c r="U50" s="184"/>
      <c r="V50" s="174"/>
      <c r="W50" s="174"/>
      <c r="X50" s="174"/>
      <c r="Y50" s="174"/>
      <c r="Z50" s="174"/>
    </row>
    <row r="51" spans="1:26" s="19" customFormat="1" ht="15" customHeight="1">
      <c r="A51" s="175">
        <v>1954</v>
      </c>
      <c r="B51" s="50">
        <v>0.64380748847924685</v>
      </c>
      <c r="C51" s="165"/>
      <c r="D51" s="165"/>
      <c r="E51" s="27">
        <v>0.35619251152075315</v>
      </c>
      <c r="F51" s="31">
        <v>0.26520408527370509</v>
      </c>
      <c r="G51" s="31">
        <v>0.13776311222726431</v>
      </c>
      <c r="H51" s="31">
        <v>9.9325130501580483E-2</v>
      </c>
      <c r="I51" s="31">
        <v>4.628916932244858E-2</v>
      </c>
      <c r="J51" s="31">
        <v>1.4481546613473232E-2</v>
      </c>
      <c r="K51" s="31"/>
      <c r="L51" s="183">
        <f t="shared" si="2"/>
        <v>0.21842939929348884</v>
      </c>
      <c r="M51" s="173">
        <f t="shared" si="3"/>
        <v>9.098842624704806E-2</v>
      </c>
      <c r="N51" s="173">
        <f t="shared" si="3"/>
        <v>0.12744097304644078</v>
      </c>
      <c r="O51" s="173">
        <f t="shared" si="0"/>
        <v>9.1473942904815725E-2</v>
      </c>
      <c r="P51" s="173">
        <f t="shared" si="4"/>
        <v>3.8437981725683829E-2</v>
      </c>
      <c r="Q51" s="173">
        <f t="shared" si="4"/>
        <v>5.3035961179131903E-2</v>
      </c>
      <c r="R51" s="173">
        <f t="shared" si="4"/>
        <v>3.1807622708975344E-2</v>
      </c>
      <c r="S51" s="182"/>
      <c r="T51" s="173"/>
      <c r="U51" s="184"/>
      <c r="V51" s="174"/>
      <c r="W51" s="174"/>
      <c r="X51" s="174"/>
      <c r="Y51" s="174"/>
      <c r="Z51" s="174"/>
    </row>
    <row r="52" spans="1:26" s="19" customFormat="1" ht="15" customHeight="1">
      <c r="A52" s="175">
        <v>1955</v>
      </c>
      <c r="B52" s="50">
        <v>0.63711499198329291</v>
      </c>
      <c r="C52" s="165"/>
      <c r="D52" s="165"/>
      <c r="E52" s="27">
        <v>0.36288500801670709</v>
      </c>
      <c r="F52" s="31">
        <v>0.27152615428254478</v>
      </c>
      <c r="G52" s="31">
        <v>0.14417500045423456</v>
      </c>
      <c r="H52" s="31">
        <v>0.10465002897632089</v>
      </c>
      <c r="I52" s="31">
        <v>5.0968929394105689E-2</v>
      </c>
      <c r="J52" s="31">
        <v>1.7037235297788805E-2</v>
      </c>
      <c r="K52" s="31"/>
      <c r="L52" s="183">
        <f t="shared" si="2"/>
        <v>0.21871000756247252</v>
      </c>
      <c r="M52" s="173">
        <f t="shared" si="3"/>
        <v>9.1358853734162304E-2</v>
      </c>
      <c r="N52" s="173">
        <f t="shared" si="3"/>
        <v>0.12735115382831022</v>
      </c>
      <c r="O52" s="173">
        <f t="shared" si="0"/>
        <v>9.3206071060128876E-2</v>
      </c>
      <c r="P52" s="173">
        <f t="shared" si="4"/>
        <v>3.9524971477913673E-2</v>
      </c>
      <c r="Q52" s="173">
        <f t="shared" si="4"/>
        <v>5.3681099582215203E-2</v>
      </c>
      <c r="R52" s="173">
        <f t="shared" si="4"/>
        <v>3.3931694096316883E-2</v>
      </c>
      <c r="S52" s="182"/>
      <c r="T52" s="173"/>
      <c r="U52" s="184"/>
      <c r="V52" s="174"/>
      <c r="W52" s="174"/>
      <c r="X52" s="174"/>
      <c r="Y52" s="174"/>
      <c r="Z52" s="174"/>
    </row>
    <row r="53" spans="1:26" s="19" customFormat="1" ht="15" customHeight="1">
      <c r="A53" s="175">
        <v>1956</v>
      </c>
      <c r="B53" s="50">
        <v>0.64579107924432977</v>
      </c>
      <c r="C53" s="165"/>
      <c r="D53" s="195"/>
      <c r="E53" s="27">
        <v>0.35420892075567023</v>
      </c>
      <c r="F53" s="31">
        <v>0.26292566230636333</v>
      </c>
      <c r="G53" s="31">
        <v>0.13662052928725055</v>
      </c>
      <c r="H53" s="31">
        <v>0.10095297753073794</v>
      </c>
      <c r="I53" s="31">
        <v>4.7721694203687146E-2</v>
      </c>
      <c r="J53" s="31">
        <v>1.5355228616612549E-2</v>
      </c>
      <c r="K53" s="31"/>
      <c r="L53" s="183">
        <f t="shared" si="2"/>
        <v>0.21758839146841968</v>
      </c>
      <c r="M53" s="173">
        <f t="shared" si="3"/>
        <v>9.1283258449306903E-2</v>
      </c>
      <c r="N53" s="173">
        <f t="shared" si="3"/>
        <v>0.12630513301911278</v>
      </c>
      <c r="O53" s="173">
        <f t="shared" si="0"/>
        <v>8.8898835083563402E-2</v>
      </c>
      <c r="P53" s="173">
        <f t="shared" si="4"/>
        <v>3.5667551756512608E-2</v>
      </c>
      <c r="Q53" s="173">
        <f t="shared" si="4"/>
        <v>5.3231283327050793E-2</v>
      </c>
      <c r="R53" s="173">
        <f t="shared" si="4"/>
        <v>3.2366465587074594E-2</v>
      </c>
      <c r="S53" s="182"/>
      <c r="T53" s="173"/>
      <c r="U53" s="184"/>
      <c r="V53" s="174"/>
      <c r="W53" s="174"/>
      <c r="X53" s="174"/>
      <c r="Y53" s="174"/>
      <c r="Z53" s="174"/>
    </row>
    <row r="54" spans="1:26" s="19" customFormat="1" ht="15" customHeight="1">
      <c r="A54" s="175">
        <v>1957</v>
      </c>
      <c r="B54" s="50">
        <v>0.64615965043983503</v>
      </c>
      <c r="C54" s="165"/>
      <c r="D54" s="195"/>
      <c r="E54" s="27">
        <v>0.35384034956016497</v>
      </c>
      <c r="F54" s="31">
        <v>0.26277067514899377</v>
      </c>
      <c r="G54" s="31">
        <v>0.13422510191349421</v>
      </c>
      <c r="H54" s="31">
        <v>9.8428522535557048E-2</v>
      </c>
      <c r="I54" s="31">
        <v>4.5709399259667993E-2</v>
      </c>
      <c r="J54" s="31">
        <v>1.4160348493050666E-2</v>
      </c>
      <c r="K54" s="31"/>
      <c r="L54" s="183">
        <f t="shared" si="2"/>
        <v>0.21961524764667076</v>
      </c>
      <c r="M54" s="173">
        <f t="shared" si="3"/>
        <v>9.1069674411171198E-2</v>
      </c>
      <c r="N54" s="173">
        <f t="shared" si="3"/>
        <v>0.12854557323549956</v>
      </c>
      <c r="O54" s="173">
        <f t="shared" si="0"/>
        <v>8.8515702653826217E-2</v>
      </c>
      <c r="P54" s="173">
        <f t="shared" si="4"/>
        <v>3.5796579377937163E-2</v>
      </c>
      <c r="Q54" s="173">
        <f t="shared" si="4"/>
        <v>5.2719123275889054E-2</v>
      </c>
      <c r="R54" s="173">
        <f t="shared" si="4"/>
        <v>3.1549050766617327E-2</v>
      </c>
      <c r="S54" s="182"/>
      <c r="T54" s="173"/>
      <c r="U54" s="184"/>
      <c r="V54" s="174"/>
      <c r="W54" s="174"/>
      <c r="X54" s="174"/>
      <c r="Y54" s="174"/>
      <c r="Z54" s="174"/>
    </row>
    <row r="55" spans="1:26" s="19" customFormat="1" ht="15" customHeight="1">
      <c r="A55" s="175">
        <v>1958</v>
      </c>
      <c r="B55" s="50">
        <v>0.64694773129453165</v>
      </c>
      <c r="C55" s="165"/>
      <c r="D55" s="195"/>
      <c r="E55" s="27">
        <v>0.35305226870546835</v>
      </c>
      <c r="F55" s="31">
        <v>0.2579075155811702</v>
      </c>
      <c r="G55" s="31">
        <v>0.12612749387580824</v>
      </c>
      <c r="H55" s="31">
        <v>9.1058055215949521E-2</v>
      </c>
      <c r="I55" s="31">
        <v>4.0890862620680882E-2</v>
      </c>
      <c r="J55" s="31">
        <v>1.2419601051297635E-2</v>
      </c>
      <c r="K55" s="31"/>
      <c r="L55" s="183">
        <f t="shared" si="2"/>
        <v>0.22692477482966011</v>
      </c>
      <c r="M55" s="173">
        <f t="shared" si="3"/>
        <v>9.5144753124298154E-2</v>
      </c>
      <c r="N55" s="173">
        <f t="shared" si="3"/>
        <v>0.13178002170536196</v>
      </c>
      <c r="O55" s="173">
        <f t="shared" si="0"/>
        <v>8.5236631255127357E-2</v>
      </c>
      <c r="P55" s="173">
        <f t="shared" si="4"/>
        <v>3.5069438659858718E-2</v>
      </c>
      <c r="Q55" s="173">
        <f t="shared" si="4"/>
        <v>5.0167192595268639E-2</v>
      </c>
      <c r="R55" s="173">
        <f t="shared" si="4"/>
        <v>2.8471261569383247E-2</v>
      </c>
      <c r="S55" s="182"/>
      <c r="T55" s="173"/>
      <c r="U55" s="184"/>
      <c r="V55" s="174"/>
      <c r="W55" s="174"/>
      <c r="X55" s="174"/>
      <c r="Y55" s="174"/>
      <c r="Z55" s="174"/>
    </row>
    <row r="56" spans="1:26" s="19" customFormat="1" ht="15" customHeight="1">
      <c r="A56" s="185">
        <v>1959</v>
      </c>
      <c r="B56" s="56">
        <v>0.64383633334543655</v>
      </c>
      <c r="C56" s="186"/>
      <c r="D56" s="187"/>
      <c r="E56" s="34">
        <v>0.35616366665456345</v>
      </c>
      <c r="F56" s="38">
        <v>0.26197745992075849</v>
      </c>
      <c r="G56" s="38">
        <v>0.13079212138333385</v>
      </c>
      <c r="H56" s="38">
        <v>9.5500820764593708E-2</v>
      </c>
      <c r="I56" s="38">
        <v>4.3202683311887563E-2</v>
      </c>
      <c r="J56" s="38">
        <v>1.3244770487344413E-2</v>
      </c>
      <c r="K56" s="38"/>
      <c r="L56" s="188">
        <f t="shared" si="2"/>
        <v>0.2253715452712296</v>
      </c>
      <c r="M56" s="189">
        <f t="shared" si="3"/>
        <v>9.4186206733804956E-2</v>
      </c>
      <c r="N56" s="189">
        <f t="shared" si="3"/>
        <v>0.13118533853742465</v>
      </c>
      <c r="O56" s="189">
        <f t="shared" si="0"/>
        <v>8.7589438071446285E-2</v>
      </c>
      <c r="P56" s="189">
        <f t="shared" si="4"/>
        <v>3.529130061874014E-2</v>
      </c>
      <c r="Q56" s="189">
        <f t="shared" si="4"/>
        <v>5.2298137452706145E-2</v>
      </c>
      <c r="R56" s="189">
        <f t="shared" si="4"/>
        <v>2.9957912824543152E-2</v>
      </c>
      <c r="S56" s="190"/>
      <c r="T56" s="173"/>
      <c r="U56" s="184"/>
      <c r="V56" s="174"/>
      <c r="W56" s="174"/>
      <c r="X56" s="174"/>
      <c r="Y56" s="174"/>
      <c r="Z56" s="174"/>
    </row>
    <row r="57" spans="1:26">
      <c r="A57" s="40">
        <v>1960</v>
      </c>
      <c r="B57" s="61">
        <v>0.64864245592151037</v>
      </c>
      <c r="C57" s="165"/>
      <c r="D57" s="165"/>
      <c r="E57" s="41">
        <v>0.35135754407848963</v>
      </c>
      <c r="F57" s="45">
        <v>0.25494628873928443</v>
      </c>
      <c r="G57" s="45">
        <v>0.12551326559380058</v>
      </c>
      <c r="H57" s="45">
        <v>9.0922207089166762E-2</v>
      </c>
      <c r="I57" s="45">
        <v>4.2605986553087623E-2</v>
      </c>
      <c r="J57" s="45">
        <v>1.4498643450288272E-2</v>
      </c>
      <c r="K57" s="45"/>
      <c r="L57" s="192">
        <f t="shared" si="2"/>
        <v>0.22584427848468905</v>
      </c>
      <c r="M57" s="193">
        <f t="shared" si="3"/>
        <v>9.6411255339205193E-2</v>
      </c>
      <c r="N57" s="193">
        <f t="shared" si="3"/>
        <v>0.12943302314548386</v>
      </c>
      <c r="O57" s="193">
        <f t="shared" si="0"/>
        <v>8.2907279040712961E-2</v>
      </c>
      <c r="P57" s="193">
        <f t="shared" si="4"/>
        <v>3.4591058504633815E-2</v>
      </c>
      <c r="Q57" s="193">
        <f t="shared" si="4"/>
        <v>4.8316220536079139E-2</v>
      </c>
      <c r="R57" s="193">
        <f t="shared" si="4"/>
        <v>2.8107343102799352E-2</v>
      </c>
      <c r="S57" s="194"/>
      <c r="T57" s="173"/>
      <c r="U57" s="184"/>
      <c r="V57" s="174"/>
      <c r="W57" s="174"/>
      <c r="X57" s="174"/>
      <c r="Y57" s="174"/>
      <c r="Z57" s="174"/>
    </row>
    <row r="58" spans="1:26">
      <c r="A58" s="26">
        <v>1961</v>
      </c>
      <c r="B58" s="50">
        <v>0.64612118104728888</v>
      </c>
      <c r="C58" s="165"/>
      <c r="D58" s="165"/>
      <c r="E58" s="27">
        <v>0.35387881895271106</v>
      </c>
      <c r="F58" s="31">
        <v>0.25681407275309975</v>
      </c>
      <c r="G58" s="31">
        <v>0.12462615064716739</v>
      </c>
      <c r="H58" s="31">
        <v>8.9807732067663751E-2</v>
      </c>
      <c r="I58" s="31">
        <v>4.2584268448851006E-2</v>
      </c>
      <c r="J58" s="31">
        <v>1.4773260797553029E-2</v>
      </c>
      <c r="K58" s="31"/>
      <c r="L58" s="183">
        <f t="shared" si="2"/>
        <v>0.22925266830554367</v>
      </c>
      <c r="M58" s="173">
        <f t="shared" si="3"/>
        <v>9.7064746199611307E-2</v>
      </c>
      <c r="N58" s="173">
        <f t="shared" si="3"/>
        <v>0.13218792210593236</v>
      </c>
      <c r="O58" s="173">
        <f t="shared" si="0"/>
        <v>8.2041882198316388E-2</v>
      </c>
      <c r="P58" s="173">
        <f t="shared" si="4"/>
        <v>3.4818418579503643E-2</v>
      </c>
      <c r="Q58" s="173">
        <f t="shared" si="4"/>
        <v>4.7223463618812744E-2</v>
      </c>
      <c r="R58" s="173">
        <f t="shared" si="4"/>
        <v>2.781100765129798E-2</v>
      </c>
      <c r="S58" s="182"/>
      <c r="T58" s="173"/>
      <c r="U58" s="184"/>
      <c r="V58" s="174"/>
      <c r="W58" s="174"/>
      <c r="X58" s="174"/>
      <c r="Y58" s="174"/>
      <c r="Z58" s="174"/>
    </row>
    <row r="59" spans="1:26">
      <c r="A59" s="26">
        <v>1962</v>
      </c>
      <c r="B59" s="50">
        <v>0.63845142722129822</v>
      </c>
      <c r="C59" s="47">
        <v>0.1932263970375061</v>
      </c>
      <c r="D59" s="196">
        <v>0.44522503018379211</v>
      </c>
      <c r="E59" s="49">
        <v>0.36154857277870178</v>
      </c>
      <c r="F59" s="47">
        <v>0.26306053996086121</v>
      </c>
      <c r="G59" s="47">
        <v>0.12854534387588501</v>
      </c>
      <c r="H59" s="47">
        <v>9.3282423913478851E-2</v>
      </c>
      <c r="I59" s="47">
        <v>4.3778415769338608E-2</v>
      </c>
      <c r="J59" s="47">
        <v>1.4812182635068893E-2</v>
      </c>
      <c r="K59" s="47">
        <v>5.0108547380847742E-3</v>
      </c>
      <c r="L59" s="183">
        <f t="shared" si="2"/>
        <v>0.23300322890281677</v>
      </c>
      <c r="M59" s="173">
        <f t="shared" si="3"/>
        <v>9.8488032817840576E-2</v>
      </c>
      <c r="N59" s="173">
        <f t="shared" si="3"/>
        <v>0.1345151960849762</v>
      </c>
      <c r="O59" s="173">
        <f t="shared" si="0"/>
        <v>8.4766928106546402E-2</v>
      </c>
      <c r="P59" s="173">
        <f t="shared" si="4"/>
        <v>3.5262919962406158E-2</v>
      </c>
      <c r="Q59" s="173">
        <f t="shared" si="4"/>
        <v>4.9504008144140244E-2</v>
      </c>
      <c r="R59" s="173">
        <f t="shared" si="4"/>
        <v>2.8966233134269714E-2</v>
      </c>
      <c r="S59" s="182">
        <f>J59-K59</f>
        <v>9.8013278969841192E-3</v>
      </c>
      <c r="T59" s="173"/>
      <c r="U59" s="197"/>
      <c r="V59" s="174"/>
      <c r="W59" s="174"/>
      <c r="X59" s="174"/>
      <c r="Y59" s="174"/>
      <c r="Z59" s="174"/>
    </row>
    <row r="60" spans="1:26">
      <c r="A60" s="26">
        <v>1963</v>
      </c>
      <c r="B60" s="28">
        <v>0.63418950140476227</v>
      </c>
      <c r="C60" s="31">
        <v>0.18935644626617432</v>
      </c>
      <c r="D60" s="198">
        <v>0.44483305513858795</v>
      </c>
      <c r="E60" s="28">
        <v>0.36581049859523773</v>
      </c>
      <c r="F60" s="31">
        <v>0.26647552847862244</v>
      </c>
      <c r="G60" s="31">
        <v>0.12991558760404587</v>
      </c>
      <c r="H60" s="31">
        <v>9.4418302178382874E-2</v>
      </c>
      <c r="I60" s="31">
        <v>4.4693527743220329E-2</v>
      </c>
      <c r="J60" s="31">
        <v>1.5405150130391121E-2</v>
      </c>
      <c r="K60" s="31">
        <v>5.3654230966391865E-3</v>
      </c>
      <c r="L60" s="183">
        <f t="shared" si="2"/>
        <v>0.23589491099119186</v>
      </c>
      <c r="M60" s="173">
        <f t="shared" si="3"/>
        <v>9.9334970116615295E-2</v>
      </c>
      <c r="N60" s="173">
        <f t="shared" si="3"/>
        <v>0.13655994087457657</v>
      </c>
      <c r="O60" s="173">
        <f t="shared" si="0"/>
        <v>8.5222059860825539E-2</v>
      </c>
      <c r="P60" s="173">
        <f t="shared" si="4"/>
        <v>3.5497285425662994E-2</v>
      </c>
      <c r="Q60" s="173">
        <f t="shared" si="4"/>
        <v>4.9724774435162544E-2</v>
      </c>
      <c r="R60" s="173">
        <f t="shared" si="4"/>
        <v>2.9288377612829208E-2</v>
      </c>
      <c r="S60" s="182">
        <f t="shared" si="4"/>
        <v>1.0039727033751934E-2</v>
      </c>
      <c r="T60" s="173"/>
      <c r="U60" s="184"/>
      <c r="V60" s="174"/>
      <c r="W60" s="174"/>
      <c r="X60" s="174"/>
      <c r="Y60" s="174"/>
      <c r="Z60" s="174"/>
    </row>
    <row r="61" spans="1:26">
      <c r="A61" s="26">
        <v>1964</v>
      </c>
      <c r="B61" s="50">
        <v>0.62992757558822632</v>
      </c>
      <c r="C61" s="47">
        <v>0.18548649549484253</v>
      </c>
      <c r="D61" s="196">
        <v>0.44444108009338379</v>
      </c>
      <c r="E61" s="49">
        <v>0.37007242441177368</v>
      </c>
      <c r="F61" s="47">
        <v>0.26989051699638367</v>
      </c>
      <c r="G61" s="47">
        <v>0.13128583133220673</v>
      </c>
      <c r="H61" s="47">
        <v>9.5554180443286896E-2</v>
      </c>
      <c r="I61" s="47">
        <v>4.5608639717102051E-2</v>
      </c>
      <c r="J61" s="47">
        <v>1.5998117625713348E-2</v>
      </c>
      <c r="K61" s="47">
        <v>5.6518010274854693E-3</v>
      </c>
      <c r="L61" s="183">
        <f t="shared" si="2"/>
        <v>0.23878659307956696</v>
      </c>
      <c r="M61" s="173">
        <f t="shared" si="3"/>
        <v>0.10018190741539001</v>
      </c>
      <c r="N61" s="173">
        <f t="shared" si="3"/>
        <v>0.13860468566417694</v>
      </c>
      <c r="O61" s="173">
        <f t="shared" si="0"/>
        <v>8.5677191615104675E-2</v>
      </c>
      <c r="P61" s="173">
        <f t="shared" si="4"/>
        <v>3.573165088891983E-2</v>
      </c>
      <c r="Q61" s="173">
        <f t="shared" si="4"/>
        <v>4.9945540726184845E-2</v>
      </c>
      <c r="R61" s="173">
        <f t="shared" si="4"/>
        <v>2.9610522091388702E-2</v>
      </c>
      <c r="S61" s="182">
        <f t="shared" si="4"/>
        <v>1.0346316598227878E-2</v>
      </c>
      <c r="T61" s="173"/>
      <c r="U61" s="184"/>
      <c r="V61" s="174"/>
      <c r="W61" s="174"/>
      <c r="X61" s="174"/>
      <c r="Y61" s="174"/>
      <c r="Z61" s="174"/>
    </row>
    <row r="62" spans="1:26">
      <c r="A62" s="26">
        <v>1965</v>
      </c>
      <c r="B62" s="28">
        <v>0.63326418399810791</v>
      </c>
      <c r="C62" s="31">
        <v>0.190142422914505</v>
      </c>
      <c r="D62" s="198">
        <v>0.44312176108360291</v>
      </c>
      <c r="E62" s="28">
        <v>0.36673581600189209</v>
      </c>
      <c r="F62" s="31">
        <v>0.26760627329349518</v>
      </c>
      <c r="G62" s="31">
        <v>0.1305367648601532</v>
      </c>
      <c r="H62" s="31">
        <v>9.5173750072717667E-2</v>
      </c>
      <c r="I62" s="31">
        <v>4.589257575571537E-2</v>
      </c>
      <c r="J62" s="31">
        <v>1.6176957637071609E-2</v>
      </c>
      <c r="K62" s="31">
        <v>5.6018430171893875E-3</v>
      </c>
      <c r="L62" s="183">
        <f t="shared" si="2"/>
        <v>0.23619905114173889</v>
      </c>
      <c r="M62" s="173">
        <f t="shared" si="3"/>
        <v>9.9129542708396912E-2</v>
      </c>
      <c r="N62" s="173">
        <f t="shared" si="3"/>
        <v>0.13706950843334198</v>
      </c>
      <c r="O62" s="173">
        <f t="shared" si="0"/>
        <v>8.4644189104437828E-2</v>
      </c>
      <c r="P62" s="173">
        <f t="shared" si="4"/>
        <v>3.5363014787435532E-2</v>
      </c>
      <c r="Q62" s="173">
        <f t="shared" si="4"/>
        <v>4.9281174317002296E-2</v>
      </c>
      <c r="R62" s="173">
        <f t="shared" si="4"/>
        <v>2.9715618118643761E-2</v>
      </c>
      <c r="S62" s="182">
        <f t="shared" si="4"/>
        <v>1.0575114619882222E-2</v>
      </c>
      <c r="T62" s="173"/>
      <c r="U62" s="184"/>
      <c r="V62" s="174"/>
      <c r="W62" s="174"/>
      <c r="X62" s="174"/>
      <c r="Y62" s="174"/>
      <c r="Z62" s="174"/>
    </row>
    <row r="63" spans="1:26">
      <c r="A63" s="26">
        <v>1966</v>
      </c>
      <c r="B63" s="50">
        <v>0.6366007924079895</v>
      </c>
      <c r="C63" s="47">
        <v>0.19479835033416748</v>
      </c>
      <c r="D63" s="196">
        <v>0.44180244207382202</v>
      </c>
      <c r="E63" s="49">
        <v>0.3633992075920105</v>
      </c>
      <c r="F63" s="47">
        <v>0.26532202959060669</v>
      </c>
      <c r="G63" s="47">
        <v>0.12978769838809967</v>
      </c>
      <c r="H63" s="47">
        <v>9.4793319702148438E-2</v>
      </c>
      <c r="I63" s="47">
        <v>4.617651179432869E-2</v>
      </c>
      <c r="J63" s="47">
        <v>1.6355797648429871E-2</v>
      </c>
      <c r="K63" s="47">
        <v>5.5711228552283608E-3</v>
      </c>
      <c r="L63" s="183">
        <f t="shared" si="2"/>
        <v>0.23361150920391083</v>
      </c>
      <c r="M63" s="173">
        <f t="shared" si="3"/>
        <v>9.8077178001403809E-2</v>
      </c>
      <c r="N63" s="173">
        <f t="shared" si="3"/>
        <v>0.13553433120250702</v>
      </c>
      <c r="O63" s="173">
        <f t="shared" si="0"/>
        <v>8.3611186593770981E-2</v>
      </c>
      <c r="P63" s="173">
        <f t="shared" si="4"/>
        <v>3.4994378685951233E-2</v>
      </c>
      <c r="Q63" s="173">
        <f t="shared" si="4"/>
        <v>4.8616807907819748E-2</v>
      </c>
      <c r="R63" s="173">
        <f t="shared" si="4"/>
        <v>2.9820714145898819E-2</v>
      </c>
      <c r="S63" s="182">
        <f t="shared" si="4"/>
        <v>1.0784674793201509E-2</v>
      </c>
      <c r="T63" s="173"/>
      <c r="U63" s="184"/>
      <c r="V63" s="174"/>
      <c r="W63" s="174"/>
      <c r="X63" s="174"/>
      <c r="Y63" s="174"/>
      <c r="Z63" s="174"/>
    </row>
    <row r="64" spans="1:26">
      <c r="A64" s="26">
        <v>1967</v>
      </c>
      <c r="B64" s="50">
        <v>0.64407797157764435</v>
      </c>
      <c r="C64" s="47">
        <v>0.2038610428571701</v>
      </c>
      <c r="D64" s="196">
        <v>0.44021692872047424</v>
      </c>
      <c r="E64" s="49">
        <v>0.35592202842235565</v>
      </c>
      <c r="F64" s="47">
        <v>0.25878553837537766</v>
      </c>
      <c r="G64" s="47">
        <v>0.12602099403738976</v>
      </c>
      <c r="H64" s="47">
        <v>9.1677095741033554E-2</v>
      </c>
      <c r="I64" s="47">
        <v>4.3728044256567955E-2</v>
      </c>
      <c r="J64" s="47">
        <v>1.4964186120778322E-2</v>
      </c>
      <c r="K64" s="47">
        <v>4.7221826178344495E-3</v>
      </c>
      <c r="L64" s="183">
        <f t="shared" si="2"/>
        <v>0.2299010343849659</v>
      </c>
      <c r="M64" s="173">
        <f t="shared" si="3"/>
        <v>9.7136490046977997E-2</v>
      </c>
      <c r="N64" s="173">
        <f t="shared" si="3"/>
        <v>0.1327645443379879</v>
      </c>
      <c r="O64" s="173">
        <f t="shared" si="0"/>
        <v>8.22929497808218E-2</v>
      </c>
      <c r="P64" s="173">
        <f t="shared" si="4"/>
        <v>3.4343898296356201E-2</v>
      </c>
      <c r="Q64" s="173">
        <f t="shared" si="4"/>
        <v>4.7949051484465599E-2</v>
      </c>
      <c r="R64" s="173">
        <f t="shared" si="4"/>
        <v>2.8763858135789633E-2</v>
      </c>
      <c r="S64" s="182">
        <f t="shared" si="4"/>
        <v>1.0242003502943874E-2</v>
      </c>
      <c r="T64" s="173"/>
      <c r="U64" s="184"/>
      <c r="V64" s="174"/>
      <c r="W64" s="174"/>
      <c r="X64" s="174"/>
      <c r="Y64" s="174"/>
      <c r="Z64" s="174"/>
    </row>
    <row r="65" spans="1:26">
      <c r="A65" s="26">
        <v>1968</v>
      </c>
      <c r="B65" s="50">
        <v>0.64825030788779259</v>
      </c>
      <c r="C65" s="47">
        <v>0.20711600407958031</v>
      </c>
      <c r="D65" s="196">
        <v>0.44113430380821228</v>
      </c>
      <c r="E65" s="49">
        <v>0.35174969211220741</v>
      </c>
      <c r="F65" s="47">
        <v>0.25484236143529415</v>
      </c>
      <c r="G65" s="47">
        <v>0.12361322063952684</v>
      </c>
      <c r="H65" s="47">
        <v>8.9769911952316761E-2</v>
      </c>
      <c r="I65" s="47">
        <v>4.2624852154403925E-2</v>
      </c>
      <c r="J65" s="47">
        <v>1.4534682151861489E-2</v>
      </c>
      <c r="K65" s="47">
        <v>4.7447076275592996E-3</v>
      </c>
      <c r="L65" s="183">
        <f t="shared" si="2"/>
        <v>0.22813647147268057</v>
      </c>
      <c r="M65" s="173">
        <f t="shared" si="3"/>
        <v>9.6907330676913261E-2</v>
      </c>
      <c r="N65" s="173">
        <f t="shared" si="3"/>
        <v>0.13122914079576731</v>
      </c>
      <c r="O65" s="173">
        <f t="shared" si="0"/>
        <v>8.0988368485122919E-2</v>
      </c>
      <c r="P65" s="173">
        <f t="shared" si="4"/>
        <v>3.3843308687210083E-2</v>
      </c>
      <c r="Q65" s="173">
        <f t="shared" si="4"/>
        <v>4.7145059797912836E-2</v>
      </c>
      <c r="R65" s="173">
        <f t="shared" si="4"/>
        <v>2.8090170002542436E-2</v>
      </c>
      <c r="S65" s="182">
        <f t="shared" si="4"/>
        <v>9.7899745243021884E-3</v>
      </c>
      <c r="T65" s="173"/>
      <c r="U65" s="184"/>
      <c r="V65" s="174"/>
      <c r="W65" s="174"/>
      <c r="X65" s="174"/>
      <c r="Y65" s="174"/>
      <c r="Z65" s="174"/>
    </row>
    <row r="66" spans="1:26">
      <c r="A66" s="33">
        <v>1969</v>
      </c>
      <c r="B66" s="56">
        <v>0.6578105678781867</v>
      </c>
      <c r="C66" s="55">
        <v>0.21092973556369543</v>
      </c>
      <c r="D66" s="199">
        <v>0.44688083231449127</v>
      </c>
      <c r="E66" s="54">
        <v>0.3421894321218133</v>
      </c>
      <c r="F66" s="55">
        <v>0.24451774870976806</v>
      </c>
      <c r="G66" s="55">
        <v>0.11554482136853039</v>
      </c>
      <c r="H66" s="55">
        <v>8.3187216194346547E-2</v>
      </c>
      <c r="I66" s="55">
        <v>3.8910606526769698E-2</v>
      </c>
      <c r="J66" s="55">
        <v>1.3375746348174289E-2</v>
      </c>
      <c r="K66" s="55">
        <v>4.553156896493691E-3</v>
      </c>
      <c r="L66" s="188">
        <f t="shared" si="2"/>
        <v>0.2266446107532829</v>
      </c>
      <c r="M66" s="189">
        <f t="shared" si="3"/>
        <v>9.767168341204524E-2</v>
      </c>
      <c r="N66" s="189">
        <f t="shared" si="3"/>
        <v>0.12897292734123766</v>
      </c>
      <c r="O66" s="189">
        <f t="shared" si="0"/>
        <v>7.6634214841760695E-2</v>
      </c>
      <c r="P66" s="189">
        <f t="shared" si="4"/>
        <v>3.2357605174183846E-2</v>
      </c>
      <c r="Q66" s="189">
        <f t="shared" si="4"/>
        <v>4.4276609667576849E-2</v>
      </c>
      <c r="R66" s="189">
        <f t="shared" si="4"/>
        <v>2.5534860178595409E-2</v>
      </c>
      <c r="S66" s="190">
        <f t="shared" si="4"/>
        <v>8.8225894516805979E-3</v>
      </c>
      <c r="T66" s="173"/>
      <c r="U66" s="184"/>
      <c r="V66" s="174"/>
      <c r="W66" s="174"/>
      <c r="X66" s="174"/>
      <c r="Y66" s="174"/>
      <c r="Z66" s="174"/>
    </row>
    <row r="67" spans="1:26">
      <c r="A67" s="40">
        <v>1970</v>
      </c>
      <c r="B67" s="61">
        <v>0.66161186224780977</v>
      </c>
      <c r="C67" s="60">
        <v>0.20943003497086465</v>
      </c>
      <c r="D67" s="200">
        <v>0.45218182727694511</v>
      </c>
      <c r="E67" s="59">
        <v>0.33838813775219023</v>
      </c>
      <c r="F67" s="60">
        <v>0.23913696163799614</v>
      </c>
      <c r="G67" s="60">
        <v>0.10986485966714099</v>
      </c>
      <c r="H67" s="60">
        <v>7.820174127118662E-2</v>
      </c>
      <c r="I67" s="60">
        <v>3.5767022898653522E-2</v>
      </c>
      <c r="J67" s="60">
        <v>1.2096853759430815E-2</v>
      </c>
      <c r="K67" s="60">
        <v>3.7132947527304732E-3</v>
      </c>
      <c r="L67" s="192">
        <f t="shared" si="2"/>
        <v>0.22852327808504924</v>
      </c>
      <c r="M67" s="193">
        <f t="shared" si="3"/>
        <v>9.9251176114194095E-2</v>
      </c>
      <c r="N67" s="193">
        <f t="shared" si="3"/>
        <v>0.12927210197085515</v>
      </c>
      <c r="O67" s="193">
        <f t="shared" si="0"/>
        <v>7.4097836768487468E-2</v>
      </c>
      <c r="P67" s="193">
        <f t="shared" si="4"/>
        <v>3.166311839595437E-2</v>
      </c>
      <c r="Q67" s="193">
        <f t="shared" si="4"/>
        <v>4.2434718372533098E-2</v>
      </c>
      <c r="R67" s="193">
        <f t="shared" si="4"/>
        <v>2.3670169139222708E-2</v>
      </c>
      <c r="S67" s="194">
        <f t="shared" si="4"/>
        <v>8.3835590067003404E-3</v>
      </c>
      <c r="T67" s="173"/>
      <c r="U67" s="184"/>
      <c r="V67" s="174"/>
      <c r="W67" s="174"/>
      <c r="X67" s="174"/>
      <c r="Y67" s="174"/>
      <c r="Z67" s="174"/>
    </row>
    <row r="68" spans="1:26">
      <c r="A68" s="26">
        <v>1971</v>
      </c>
      <c r="B68" s="50">
        <v>0.6590711566968821</v>
      </c>
      <c r="C68" s="47">
        <v>0.20498724182834849</v>
      </c>
      <c r="D68" s="196">
        <v>0.45408391486853361</v>
      </c>
      <c r="E68" s="49">
        <v>0.3409288433031179</v>
      </c>
      <c r="F68" s="47">
        <v>0.24097763313329779</v>
      </c>
      <c r="G68" s="47">
        <v>0.11037662411399651</v>
      </c>
      <c r="H68" s="47">
        <v>7.8560143781942315E-2</v>
      </c>
      <c r="I68" s="47">
        <v>3.5904268828744534E-2</v>
      </c>
      <c r="J68" s="47">
        <v>1.2046693083902937E-2</v>
      </c>
      <c r="K68" s="47">
        <v>3.8333077705846471E-3</v>
      </c>
      <c r="L68" s="183">
        <f t="shared" si="2"/>
        <v>0.23055221918912139</v>
      </c>
      <c r="M68" s="173">
        <f t="shared" si="3"/>
        <v>9.9951210169820115E-2</v>
      </c>
      <c r="N68" s="173">
        <f t="shared" si="3"/>
        <v>0.13060100901930127</v>
      </c>
      <c r="O68" s="173">
        <f t="shared" si="0"/>
        <v>7.4472355285251979E-2</v>
      </c>
      <c r="P68" s="173">
        <f t="shared" si="4"/>
        <v>3.1816480332054198E-2</v>
      </c>
      <c r="Q68" s="173">
        <f t="shared" si="4"/>
        <v>4.2655874953197781E-2</v>
      </c>
      <c r="R68" s="173">
        <f t="shared" si="4"/>
        <v>2.3857575744841597E-2</v>
      </c>
      <c r="S68" s="182">
        <f t="shared" si="4"/>
        <v>8.2133853133182898E-3</v>
      </c>
      <c r="T68" s="173"/>
      <c r="U68" s="184"/>
      <c r="V68" s="174"/>
      <c r="W68" s="174"/>
      <c r="X68" s="174"/>
      <c r="Y68" s="174"/>
      <c r="Z68" s="174"/>
    </row>
    <row r="69" spans="1:26">
      <c r="A69" s="26">
        <v>1972</v>
      </c>
      <c r="B69" s="50">
        <v>0.65633474521746393</v>
      </c>
      <c r="C69" s="47">
        <v>0.20337038089928683</v>
      </c>
      <c r="D69" s="196">
        <v>0.4529643643181771</v>
      </c>
      <c r="E69" s="49">
        <v>0.34366525478253607</v>
      </c>
      <c r="F69" s="47">
        <v>0.24302746433386346</v>
      </c>
      <c r="G69" s="47">
        <v>0.11013119428025675</v>
      </c>
      <c r="H69" s="47">
        <v>7.8030524793575751E-2</v>
      </c>
      <c r="I69" s="47">
        <v>3.546729569825402E-2</v>
      </c>
      <c r="J69" s="47">
        <v>1.1805525330146338E-2</v>
      </c>
      <c r="K69" s="47">
        <v>4.0192994394763005E-3</v>
      </c>
      <c r="L69" s="183">
        <f t="shared" si="2"/>
        <v>0.23353406050227932</v>
      </c>
      <c r="M69" s="173">
        <f t="shared" si="3"/>
        <v>0.1006377904486726</v>
      </c>
      <c r="N69" s="173">
        <f t="shared" si="3"/>
        <v>0.13289627005360671</v>
      </c>
      <c r="O69" s="173">
        <f t="shared" si="0"/>
        <v>7.466389858200273E-2</v>
      </c>
      <c r="P69" s="173">
        <f t="shared" si="4"/>
        <v>3.2100669486680999E-2</v>
      </c>
      <c r="Q69" s="173">
        <f t="shared" si="4"/>
        <v>4.2563229095321731E-2</v>
      </c>
      <c r="R69" s="173">
        <f t="shared" si="4"/>
        <v>2.3661770368107682E-2</v>
      </c>
      <c r="S69" s="182">
        <f t="shared" si="4"/>
        <v>7.7862258906700376E-3</v>
      </c>
      <c r="T69" s="173"/>
      <c r="U69" s="184"/>
      <c r="V69" s="174"/>
      <c r="W69" s="174"/>
      <c r="X69" s="174"/>
      <c r="Y69" s="174"/>
      <c r="Z69" s="174"/>
    </row>
    <row r="70" spans="1:26">
      <c r="A70" s="26">
        <v>1973</v>
      </c>
      <c r="B70" s="50">
        <v>0.65733890665796935</v>
      </c>
      <c r="C70" s="47">
        <v>0.20552180421873345</v>
      </c>
      <c r="D70" s="196">
        <v>0.4518171024392359</v>
      </c>
      <c r="E70" s="49">
        <v>0.34266109334203065</v>
      </c>
      <c r="F70" s="47">
        <v>0.24188469742330199</v>
      </c>
      <c r="G70" s="47">
        <v>0.10780965849426138</v>
      </c>
      <c r="H70" s="47">
        <v>7.571209175966942E-2</v>
      </c>
      <c r="I70" s="47">
        <v>3.3992892777405359E-2</v>
      </c>
      <c r="J70" s="47">
        <v>1.1002516211306101E-2</v>
      </c>
      <c r="K70" s="47">
        <v>3.3668513362586439E-3</v>
      </c>
      <c r="L70" s="183">
        <f t="shared" si="2"/>
        <v>0.23485143484776927</v>
      </c>
      <c r="M70" s="173">
        <f t="shared" si="3"/>
        <v>0.10077639591872867</v>
      </c>
      <c r="N70" s="173">
        <f t="shared" si="3"/>
        <v>0.1340750389290406</v>
      </c>
      <c r="O70" s="173">
        <f t="shared" si="0"/>
        <v>7.3816765716856025E-2</v>
      </c>
      <c r="P70" s="173">
        <f t="shared" si="4"/>
        <v>3.2097566734591965E-2</v>
      </c>
      <c r="Q70" s="173">
        <f t="shared" si="4"/>
        <v>4.1719198982264061E-2</v>
      </c>
      <c r="R70" s="173">
        <f t="shared" si="4"/>
        <v>2.2990376566099258E-2</v>
      </c>
      <c r="S70" s="182">
        <f t="shared" si="4"/>
        <v>7.6356648750474576E-3</v>
      </c>
      <c r="T70" s="173"/>
      <c r="U70" s="184"/>
      <c r="V70" s="174"/>
      <c r="W70" s="174"/>
      <c r="X70" s="174"/>
      <c r="Y70" s="174"/>
      <c r="Z70" s="174"/>
    </row>
    <row r="71" spans="1:26">
      <c r="A71" s="26">
        <v>1974</v>
      </c>
      <c r="B71" s="50">
        <v>0.66182009610838577</v>
      </c>
      <c r="C71" s="47">
        <v>0.20737562629710737</v>
      </c>
      <c r="D71" s="196">
        <v>0.4544444698112784</v>
      </c>
      <c r="E71" s="49">
        <v>0.33817990389161423</v>
      </c>
      <c r="F71" s="47">
        <v>0.23703461983450325</v>
      </c>
      <c r="G71" s="47">
        <v>0.10478679727680174</v>
      </c>
      <c r="H71" s="47">
        <v>7.3376497138497143E-2</v>
      </c>
      <c r="I71" s="47">
        <v>3.2695553892722273E-2</v>
      </c>
      <c r="J71" s="47">
        <v>1.054887353100753E-2</v>
      </c>
      <c r="K71" s="47">
        <v>3.1511580813079151E-3</v>
      </c>
      <c r="L71" s="183">
        <f t="shared" si="2"/>
        <v>0.2333931066148125</v>
      </c>
      <c r="M71" s="173">
        <f t="shared" si="3"/>
        <v>0.10114528405711098</v>
      </c>
      <c r="N71" s="173">
        <f t="shared" si="3"/>
        <v>0.13224782255770151</v>
      </c>
      <c r="O71" s="173">
        <f t="shared" si="0"/>
        <v>7.2091243384079462E-2</v>
      </c>
      <c r="P71" s="173">
        <f t="shared" si="4"/>
        <v>3.1410300138304592E-2</v>
      </c>
      <c r="Q71" s="173">
        <f t="shared" si="4"/>
        <v>4.068094324577487E-2</v>
      </c>
      <c r="R71" s="173">
        <f t="shared" si="4"/>
        <v>2.2146680361714743E-2</v>
      </c>
      <c r="S71" s="182">
        <f t="shared" si="4"/>
        <v>7.3977154496996152E-3</v>
      </c>
      <c r="T71" s="173"/>
      <c r="U71" s="184"/>
      <c r="V71" s="174"/>
      <c r="W71" s="174"/>
      <c r="X71" s="174"/>
      <c r="Y71" s="174"/>
      <c r="Z71" s="174"/>
    </row>
    <row r="72" spans="1:26">
      <c r="A72" s="26">
        <v>1975</v>
      </c>
      <c r="B72" s="50">
        <v>0.66109404274152439</v>
      </c>
      <c r="C72" s="47">
        <v>0.20528490357878582</v>
      </c>
      <c r="D72" s="196">
        <v>0.45580913916273857</v>
      </c>
      <c r="E72" s="49">
        <v>0.33890595725847561</v>
      </c>
      <c r="F72" s="47">
        <v>0.23646173278154947</v>
      </c>
      <c r="G72" s="47">
        <v>0.10414996716173164</v>
      </c>
      <c r="H72" s="47">
        <v>7.2779232141613193E-2</v>
      </c>
      <c r="I72" s="47">
        <v>3.2528384512630737E-2</v>
      </c>
      <c r="J72" s="47">
        <v>1.074607174525255E-2</v>
      </c>
      <c r="K72" s="47">
        <v>3.4896184603787342E-3</v>
      </c>
      <c r="L72" s="183">
        <f t="shared" si="2"/>
        <v>0.23475599009674397</v>
      </c>
      <c r="M72" s="173">
        <f t="shared" si="3"/>
        <v>0.10244422447692614</v>
      </c>
      <c r="N72" s="173">
        <f t="shared" si="3"/>
        <v>0.13231176561981783</v>
      </c>
      <c r="O72" s="173">
        <f t="shared" si="0"/>
        <v>7.1621582649100901E-2</v>
      </c>
      <c r="P72" s="173">
        <f t="shared" si="4"/>
        <v>3.1370735020118445E-2</v>
      </c>
      <c r="Q72" s="173">
        <f t="shared" si="4"/>
        <v>4.0250847628982456E-2</v>
      </c>
      <c r="R72" s="173">
        <f t="shared" si="4"/>
        <v>2.1782312767378187E-2</v>
      </c>
      <c r="S72" s="182">
        <f t="shared" si="4"/>
        <v>7.2564532848738159E-3</v>
      </c>
      <c r="T72" s="173"/>
      <c r="U72" s="184"/>
      <c r="V72" s="174"/>
      <c r="W72" s="174"/>
      <c r="X72" s="174"/>
      <c r="Y72" s="174"/>
      <c r="Z72" s="174"/>
    </row>
    <row r="73" spans="1:26">
      <c r="A73" s="26">
        <v>1976</v>
      </c>
      <c r="B73" s="50">
        <v>0.66032513307612817</v>
      </c>
      <c r="C73" s="47">
        <v>0.20465648425937388</v>
      </c>
      <c r="D73" s="196">
        <v>0.45566864881675428</v>
      </c>
      <c r="E73" s="49">
        <v>0.33967486692387183</v>
      </c>
      <c r="F73" s="47">
        <v>0.23679673025921488</v>
      </c>
      <c r="G73" s="47">
        <v>0.10408719063498495</v>
      </c>
      <c r="H73" s="47">
        <v>7.2852643548756646E-2</v>
      </c>
      <c r="I73" s="47">
        <v>3.2651462340346882E-2</v>
      </c>
      <c r="J73" s="47">
        <v>1.0890408809432373E-2</v>
      </c>
      <c r="K73" s="47">
        <v>3.5842267135954117E-3</v>
      </c>
      <c r="L73" s="183">
        <f t="shared" si="2"/>
        <v>0.23558767628888688</v>
      </c>
      <c r="M73" s="173">
        <f t="shared" si="3"/>
        <v>0.10287813666465695</v>
      </c>
      <c r="N73" s="173">
        <f t="shared" si="3"/>
        <v>0.13270953962422993</v>
      </c>
      <c r="O73" s="173">
        <f t="shared" si="0"/>
        <v>7.1435728294638068E-2</v>
      </c>
      <c r="P73" s="173">
        <f t="shared" si="4"/>
        <v>3.1234547086228304E-2</v>
      </c>
      <c r="Q73" s="173">
        <f t="shared" si="4"/>
        <v>4.0201181208409764E-2</v>
      </c>
      <c r="R73" s="173">
        <f t="shared" si="4"/>
        <v>2.1761053530914509E-2</v>
      </c>
      <c r="S73" s="182">
        <f t="shared" si="4"/>
        <v>7.3061820958369612E-3</v>
      </c>
      <c r="T73" s="173"/>
      <c r="U73" s="184"/>
      <c r="V73" s="174"/>
      <c r="W73" s="174"/>
      <c r="X73" s="174"/>
      <c r="Y73" s="174"/>
      <c r="Z73" s="174"/>
    </row>
    <row r="74" spans="1:26">
      <c r="A74" s="26">
        <v>1977</v>
      </c>
      <c r="B74" s="50">
        <v>0.65873931181202749</v>
      </c>
      <c r="C74" s="47">
        <v>0.20301276508301669</v>
      </c>
      <c r="D74" s="196">
        <v>0.45572654672901081</v>
      </c>
      <c r="E74" s="49">
        <v>0.34126068818797251</v>
      </c>
      <c r="F74" s="47">
        <v>0.23825085374195254</v>
      </c>
      <c r="G74" s="47">
        <v>0.1047766213136363</v>
      </c>
      <c r="H74" s="47">
        <v>7.3521636977620375E-2</v>
      </c>
      <c r="I74" s="47">
        <v>3.3035260795054811E-2</v>
      </c>
      <c r="J74" s="47">
        <v>1.1054752492146935E-2</v>
      </c>
      <c r="K74" s="47">
        <v>3.6141710882306713E-3</v>
      </c>
      <c r="L74" s="183">
        <f t="shared" si="2"/>
        <v>0.23648406687433621</v>
      </c>
      <c r="M74" s="173">
        <f t="shared" si="3"/>
        <v>0.10300983444601997</v>
      </c>
      <c r="N74" s="173">
        <f t="shared" si="3"/>
        <v>0.13347423242831624</v>
      </c>
      <c r="O74" s="173">
        <f t="shared" ref="O74:O116" si="5">G74-I74</f>
        <v>7.1741360518581487E-2</v>
      </c>
      <c r="P74" s="173">
        <f t="shared" ref="P74:S109" si="6">G74-H74</f>
        <v>3.1254984336015923E-2</v>
      </c>
      <c r="Q74" s="173">
        <f t="shared" si="6"/>
        <v>4.0486376182565564E-2</v>
      </c>
      <c r="R74" s="173">
        <f t="shared" si="6"/>
        <v>2.1980508302907875E-2</v>
      </c>
      <c r="S74" s="182">
        <f t="shared" si="6"/>
        <v>7.4405814039162641E-3</v>
      </c>
      <c r="T74" s="173"/>
      <c r="U74" s="184"/>
      <c r="V74" s="174"/>
      <c r="W74" s="174"/>
      <c r="X74" s="174"/>
      <c r="Y74" s="174"/>
      <c r="Z74" s="174"/>
    </row>
    <row r="75" spans="1:26">
      <c r="A75" s="26">
        <v>1978</v>
      </c>
      <c r="B75" s="50">
        <v>0.65912083122077192</v>
      </c>
      <c r="C75" s="47">
        <v>0.20276975647442086</v>
      </c>
      <c r="D75" s="196">
        <v>0.45635107474635106</v>
      </c>
      <c r="E75" s="49">
        <v>0.34087916877922808</v>
      </c>
      <c r="F75" s="47">
        <v>0.23795253836234131</v>
      </c>
      <c r="G75" s="47">
        <v>0.10499374952210605</v>
      </c>
      <c r="H75" s="47">
        <v>7.4090805042492214E-2</v>
      </c>
      <c r="I75" s="47">
        <v>3.3825830831750725E-2</v>
      </c>
      <c r="J75" s="47">
        <v>1.1532310886491648E-2</v>
      </c>
      <c r="K75" s="47">
        <v>3.567408102984347E-3</v>
      </c>
      <c r="L75" s="183">
        <f t="shared" ref="L75:L116" si="7">E75-G75</f>
        <v>0.23588541925712203</v>
      </c>
      <c r="M75" s="173">
        <f t="shared" ref="M75:N110" si="8">E75-F75</f>
        <v>0.10292663041688677</v>
      </c>
      <c r="N75" s="173">
        <f t="shared" si="8"/>
        <v>0.13295878884023526</v>
      </c>
      <c r="O75" s="173">
        <f t="shared" si="5"/>
        <v>7.1167918690355325E-2</v>
      </c>
      <c r="P75" s="173">
        <f t="shared" si="6"/>
        <v>3.0902944479613836E-2</v>
      </c>
      <c r="Q75" s="173">
        <f t="shared" si="6"/>
        <v>4.0264974210741489E-2</v>
      </c>
      <c r="R75" s="173">
        <f t="shared" si="6"/>
        <v>2.2293519945259077E-2</v>
      </c>
      <c r="S75" s="182">
        <f t="shared" si="6"/>
        <v>7.9649027835073001E-3</v>
      </c>
      <c r="T75" s="173"/>
      <c r="U75" s="184"/>
      <c r="V75" s="174"/>
      <c r="W75" s="174"/>
      <c r="X75" s="174"/>
      <c r="Y75" s="174"/>
      <c r="Z75" s="174"/>
    </row>
    <row r="76" spans="1:26">
      <c r="A76" s="33">
        <v>1979</v>
      </c>
      <c r="B76" s="56">
        <v>0.65735289454460144</v>
      </c>
      <c r="C76" s="55">
        <v>0.20352667570114136</v>
      </c>
      <c r="D76" s="199">
        <v>0.45382621884346008</v>
      </c>
      <c r="E76" s="54">
        <v>0.34264710545539856</v>
      </c>
      <c r="F76" s="55">
        <v>0.24075794219970703</v>
      </c>
      <c r="G76" s="55">
        <v>0.10841073095798492</v>
      </c>
      <c r="H76" s="55">
        <v>7.7522419393062592E-2</v>
      </c>
      <c r="I76" s="55">
        <v>3.6691650748252869E-2</v>
      </c>
      <c r="J76" s="55">
        <v>1.307627372443676E-2</v>
      </c>
      <c r="K76" s="55">
        <v>4.5884751248367432E-3</v>
      </c>
      <c r="L76" s="188">
        <f t="shared" si="7"/>
        <v>0.23423637449741364</v>
      </c>
      <c r="M76" s="189">
        <f t="shared" si="8"/>
        <v>0.10188916325569153</v>
      </c>
      <c r="N76" s="189">
        <f t="shared" si="8"/>
        <v>0.13234721124172211</v>
      </c>
      <c r="O76" s="189">
        <f t="shared" si="5"/>
        <v>7.1719080209732056E-2</v>
      </c>
      <c r="P76" s="189">
        <f t="shared" si="6"/>
        <v>3.0888311564922333E-2</v>
      </c>
      <c r="Q76" s="189">
        <f t="shared" si="6"/>
        <v>4.0830768644809723E-2</v>
      </c>
      <c r="R76" s="189">
        <f t="shared" si="6"/>
        <v>2.3615377023816109E-2</v>
      </c>
      <c r="S76" s="190">
        <f t="shared" si="6"/>
        <v>8.4877985996000167E-3</v>
      </c>
      <c r="T76" s="173"/>
      <c r="U76" s="184"/>
      <c r="V76" s="174"/>
      <c r="W76" s="174"/>
      <c r="X76" s="174"/>
      <c r="Y76" s="174"/>
      <c r="Z76" s="174"/>
    </row>
    <row r="77" spans="1:26">
      <c r="A77" s="40">
        <v>1980</v>
      </c>
      <c r="B77" s="61">
        <v>0.6614762544631958</v>
      </c>
      <c r="C77" s="60">
        <v>0.20077788829803467</v>
      </c>
      <c r="D77" s="200">
        <v>0.46069836616516113</v>
      </c>
      <c r="E77" s="59">
        <v>0.3385237455368042</v>
      </c>
      <c r="F77" s="60">
        <v>0.23532010614871979</v>
      </c>
      <c r="G77" s="60">
        <v>0.10430089384317398</v>
      </c>
      <c r="H77" s="60">
        <v>7.4081473052501678E-2</v>
      </c>
      <c r="I77" s="60">
        <v>3.4332167357206345E-2</v>
      </c>
      <c r="J77" s="60">
        <v>1.1760416440665722E-2</v>
      </c>
      <c r="K77" s="60">
        <v>3.6339380825471793E-3</v>
      </c>
      <c r="L77" s="192">
        <f t="shared" si="7"/>
        <v>0.23422285169363022</v>
      </c>
      <c r="M77" s="193">
        <f t="shared" si="8"/>
        <v>0.10320363938808441</v>
      </c>
      <c r="N77" s="193">
        <f t="shared" si="8"/>
        <v>0.13101921230554581</v>
      </c>
      <c r="O77" s="193">
        <f t="shared" si="5"/>
        <v>6.9968726485967636E-2</v>
      </c>
      <c r="P77" s="193">
        <f t="shared" si="6"/>
        <v>3.0219420790672302E-2</v>
      </c>
      <c r="Q77" s="193">
        <f t="shared" si="6"/>
        <v>3.9749305695295334E-2</v>
      </c>
      <c r="R77" s="193">
        <f t="shared" si="6"/>
        <v>2.2571750916540623E-2</v>
      </c>
      <c r="S77" s="194">
        <f t="shared" si="6"/>
        <v>8.126478358118543E-3</v>
      </c>
      <c r="T77" s="173"/>
      <c r="U77" s="184"/>
      <c r="V77" s="174"/>
      <c r="W77" s="174"/>
      <c r="X77" s="174"/>
      <c r="Y77" s="174"/>
      <c r="Z77" s="174"/>
    </row>
    <row r="78" spans="1:26">
      <c r="A78" s="26">
        <v>1981</v>
      </c>
      <c r="B78" s="50">
        <v>0.65675261616706848</v>
      </c>
      <c r="C78" s="47">
        <v>0.19688612222671509</v>
      </c>
      <c r="D78" s="196">
        <v>0.45986649394035339</v>
      </c>
      <c r="E78" s="49">
        <v>0.34324738383293152</v>
      </c>
      <c r="F78" s="47">
        <v>0.23930023610591888</v>
      </c>
      <c r="G78" s="47">
        <v>0.10667154937982559</v>
      </c>
      <c r="H78" s="47">
        <v>7.6144903898239136E-2</v>
      </c>
      <c r="I78" s="47">
        <v>3.5624314099550247E-2</v>
      </c>
      <c r="J78" s="47">
        <v>1.2313826009631157E-2</v>
      </c>
      <c r="K78" s="47">
        <v>3.9617614142645127E-3</v>
      </c>
      <c r="L78" s="183">
        <f t="shared" si="7"/>
        <v>0.23657583445310593</v>
      </c>
      <c r="M78" s="173">
        <f t="shared" si="8"/>
        <v>0.10394714772701263</v>
      </c>
      <c r="N78" s="173">
        <f t="shared" si="8"/>
        <v>0.13262868672609329</v>
      </c>
      <c r="O78" s="173">
        <f t="shared" si="5"/>
        <v>7.1047235280275345E-2</v>
      </c>
      <c r="P78" s="173">
        <f t="shared" si="6"/>
        <v>3.0526645481586456E-2</v>
      </c>
      <c r="Q78" s="173">
        <f t="shared" si="6"/>
        <v>4.0520589798688889E-2</v>
      </c>
      <c r="R78" s="173">
        <f t="shared" si="6"/>
        <v>2.331048808991909E-2</v>
      </c>
      <c r="S78" s="182">
        <f t="shared" si="6"/>
        <v>8.3520645953666442E-3</v>
      </c>
      <c r="T78" s="173"/>
      <c r="U78" s="184"/>
      <c r="V78" s="174"/>
      <c r="W78" s="174"/>
      <c r="X78" s="174"/>
      <c r="Y78" s="174"/>
      <c r="Z78" s="174"/>
    </row>
    <row r="79" spans="1:26">
      <c r="A79" s="26">
        <v>1982</v>
      </c>
      <c r="B79" s="50">
        <v>0.65385282039642334</v>
      </c>
      <c r="C79" s="47">
        <v>0.19116896390914917</v>
      </c>
      <c r="D79" s="196">
        <v>0.46268385648727417</v>
      </c>
      <c r="E79" s="49">
        <v>0.34614717960357666</v>
      </c>
      <c r="F79" s="47">
        <v>0.24216784536838531</v>
      </c>
      <c r="G79" s="47">
        <v>0.10991127789020538</v>
      </c>
      <c r="H79" s="47">
        <v>7.9854376614093781E-2</v>
      </c>
      <c r="I79" s="47">
        <v>4.0042448788881302E-2</v>
      </c>
      <c r="J79" s="47">
        <v>1.5626633539795876E-2</v>
      </c>
      <c r="K79" s="47">
        <v>6.8528068175909718E-3</v>
      </c>
      <c r="L79" s="183">
        <f t="shared" si="7"/>
        <v>0.23623590171337128</v>
      </c>
      <c r="M79" s="173">
        <f t="shared" si="8"/>
        <v>0.10397933423519135</v>
      </c>
      <c r="N79" s="173">
        <f t="shared" si="8"/>
        <v>0.13225656747817993</v>
      </c>
      <c r="O79" s="173">
        <f t="shared" si="5"/>
        <v>6.9868829101324081E-2</v>
      </c>
      <c r="P79" s="173">
        <f t="shared" si="6"/>
        <v>3.0056901276111603E-2</v>
      </c>
      <c r="Q79" s="173">
        <f t="shared" si="6"/>
        <v>3.9811927825212479E-2</v>
      </c>
      <c r="R79" s="173">
        <f t="shared" si="6"/>
        <v>2.4415815249085426E-2</v>
      </c>
      <c r="S79" s="182">
        <f t="shared" si="6"/>
        <v>8.7738267222049037E-3</v>
      </c>
      <c r="T79" s="173"/>
      <c r="U79" s="184"/>
      <c r="V79" s="174"/>
      <c r="W79" s="174"/>
      <c r="X79" s="174"/>
      <c r="Y79" s="174"/>
      <c r="Z79" s="174"/>
    </row>
    <row r="80" spans="1:26">
      <c r="A80" s="26">
        <v>1983</v>
      </c>
      <c r="B80" s="50">
        <v>0.6467740535736084</v>
      </c>
      <c r="C80" s="47">
        <v>0.1833006739616394</v>
      </c>
      <c r="D80" s="196">
        <v>0.46347337961196899</v>
      </c>
      <c r="E80" s="49">
        <v>0.3532259464263916</v>
      </c>
      <c r="F80" s="47">
        <v>0.24738110601902008</v>
      </c>
      <c r="G80" s="47">
        <v>0.11459196358919144</v>
      </c>
      <c r="H80" s="47">
        <v>8.398573100566864E-2</v>
      </c>
      <c r="I80" s="47">
        <v>4.2694587260484695E-2</v>
      </c>
      <c r="J80" s="47">
        <v>1.7869345843791962E-2</v>
      </c>
      <c r="K80" s="47">
        <v>8.6170285300183926E-3</v>
      </c>
      <c r="L80" s="183">
        <f t="shared" si="7"/>
        <v>0.23863398283720016</v>
      </c>
      <c r="M80" s="173">
        <f t="shared" si="8"/>
        <v>0.10584484040737152</v>
      </c>
      <c r="N80" s="173">
        <f t="shared" si="8"/>
        <v>0.13278914242982864</v>
      </c>
      <c r="O80" s="173">
        <f t="shared" si="5"/>
        <v>7.1897376328706741E-2</v>
      </c>
      <c r="P80" s="173">
        <f t="shared" si="6"/>
        <v>3.0606232583522797E-2</v>
      </c>
      <c r="Q80" s="173">
        <f t="shared" si="6"/>
        <v>4.1291143745183945E-2</v>
      </c>
      <c r="R80" s="173">
        <f t="shared" si="6"/>
        <v>2.4825241416692734E-2</v>
      </c>
      <c r="S80" s="182">
        <f t="shared" si="6"/>
        <v>9.2523173137735691E-3</v>
      </c>
      <c r="T80" s="173"/>
      <c r="U80" s="184"/>
      <c r="V80" s="174"/>
      <c r="W80" s="174"/>
      <c r="X80" s="174"/>
      <c r="Y80" s="174"/>
      <c r="Z80" s="174"/>
    </row>
    <row r="81" spans="1:26">
      <c r="A81" s="26">
        <v>1984</v>
      </c>
      <c r="B81" s="50">
        <v>0.63549578189849854</v>
      </c>
      <c r="C81" s="47">
        <v>0.17937618494033813</v>
      </c>
      <c r="D81" s="196">
        <v>0.4561195969581604</v>
      </c>
      <c r="E81" s="49">
        <v>0.36450421810150146</v>
      </c>
      <c r="F81" s="47">
        <v>0.25800234079360962</v>
      </c>
      <c r="G81" s="47">
        <v>0.12074092030525208</v>
      </c>
      <c r="H81" s="47">
        <v>8.9026696979999542E-2</v>
      </c>
      <c r="I81" s="47">
        <v>4.6005621552467346E-2</v>
      </c>
      <c r="J81" s="47">
        <v>1.897742971777916E-2</v>
      </c>
      <c r="K81" s="47">
        <v>9.0550876205482116E-3</v>
      </c>
      <c r="L81" s="183">
        <f t="shared" si="7"/>
        <v>0.24376329779624939</v>
      </c>
      <c r="M81" s="173">
        <f t="shared" si="8"/>
        <v>0.10650187730789185</v>
      </c>
      <c r="N81" s="173">
        <f t="shared" si="8"/>
        <v>0.13726142048835754</v>
      </c>
      <c r="O81" s="173">
        <f t="shared" si="5"/>
        <v>7.4735298752784729E-2</v>
      </c>
      <c r="P81" s="173">
        <f t="shared" si="6"/>
        <v>3.1714223325252533E-2</v>
      </c>
      <c r="Q81" s="173">
        <f t="shared" si="6"/>
        <v>4.3021075427532196E-2</v>
      </c>
      <c r="R81" s="173">
        <f t="shared" si="6"/>
        <v>2.7028191834688187E-2</v>
      </c>
      <c r="S81" s="182">
        <f t="shared" si="6"/>
        <v>9.9223420972309479E-3</v>
      </c>
      <c r="T81" s="173"/>
      <c r="U81" s="184"/>
      <c r="V81" s="174"/>
      <c r="W81" s="174"/>
      <c r="X81" s="174"/>
      <c r="Y81" s="174"/>
      <c r="Z81" s="174"/>
    </row>
    <row r="82" spans="1:26">
      <c r="A82" s="26">
        <v>1985</v>
      </c>
      <c r="B82" s="50">
        <v>0.63430079817771912</v>
      </c>
      <c r="C82" s="47">
        <v>0.17805105447769165</v>
      </c>
      <c r="D82" s="196">
        <v>0.45624974370002747</v>
      </c>
      <c r="E82" s="49">
        <v>0.36569920182228088</v>
      </c>
      <c r="F82" s="47">
        <v>0.25870212912559509</v>
      </c>
      <c r="G82" s="47">
        <v>0.12270151078701019</v>
      </c>
      <c r="H82" s="47">
        <v>9.1039672493934631E-2</v>
      </c>
      <c r="I82" s="47">
        <v>4.6965170651674271E-2</v>
      </c>
      <c r="J82" s="47">
        <v>1.9216936081647873E-2</v>
      </c>
      <c r="K82" s="47">
        <v>8.8603674110171674E-3</v>
      </c>
      <c r="L82" s="183">
        <f t="shared" si="7"/>
        <v>0.24299769103527069</v>
      </c>
      <c r="M82" s="173">
        <f t="shared" si="8"/>
        <v>0.10699707269668579</v>
      </c>
      <c r="N82" s="173">
        <f t="shared" si="8"/>
        <v>0.1360006183385849</v>
      </c>
      <c r="O82" s="173">
        <f t="shared" si="5"/>
        <v>7.5736340135335922E-2</v>
      </c>
      <c r="P82" s="173">
        <f t="shared" si="6"/>
        <v>3.1661838293075562E-2</v>
      </c>
      <c r="Q82" s="173">
        <f t="shared" si="6"/>
        <v>4.4074501842260361E-2</v>
      </c>
      <c r="R82" s="173">
        <f t="shared" si="6"/>
        <v>2.7748234570026398E-2</v>
      </c>
      <c r="S82" s="182">
        <f t="shared" si="6"/>
        <v>1.0356568670630706E-2</v>
      </c>
      <c r="T82" s="173"/>
      <c r="U82" s="184"/>
      <c r="V82" s="174"/>
      <c r="W82" s="174"/>
      <c r="X82" s="174"/>
      <c r="Y82" s="174"/>
      <c r="Z82" s="174"/>
    </row>
    <row r="83" spans="1:26">
      <c r="A83" s="26">
        <v>1986</v>
      </c>
      <c r="B83" s="50">
        <v>0.63702470064163208</v>
      </c>
      <c r="C83" s="47">
        <v>0.1760527491569519</v>
      </c>
      <c r="D83" s="196">
        <v>0.46097195148468018</v>
      </c>
      <c r="E83" s="49">
        <v>0.36297529935836792</v>
      </c>
      <c r="F83" s="47">
        <v>0.25550884008407593</v>
      </c>
      <c r="G83" s="47">
        <v>0.11887443065643311</v>
      </c>
      <c r="H83" s="47">
        <v>8.7158955633640289E-2</v>
      </c>
      <c r="I83" s="47">
        <v>4.38530333340168E-2</v>
      </c>
      <c r="J83" s="47">
        <v>1.7836112529039383E-2</v>
      </c>
      <c r="K83" s="47">
        <v>8.2120623136007244E-3</v>
      </c>
      <c r="L83" s="183">
        <f t="shared" si="7"/>
        <v>0.24410086870193481</v>
      </c>
      <c r="M83" s="173">
        <f t="shared" si="8"/>
        <v>0.10746645927429199</v>
      </c>
      <c r="N83" s="173">
        <f t="shared" si="8"/>
        <v>0.13663440942764282</v>
      </c>
      <c r="O83" s="173">
        <f t="shared" si="5"/>
        <v>7.5021397322416306E-2</v>
      </c>
      <c r="P83" s="173">
        <f t="shared" si="6"/>
        <v>3.1715475022792816E-2</v>
      </c>
      <c r="Q83" s="173">
        <f t="shared" si="6"/>
        <v>4.3305922299623489E-2</v>
      </c>
      <c r="R83" s="173">
        <f t="shared" si="6"/>
        <v>2.6016920804977417E-2</v>
      </c>
      <c r="S83" s="182">
        <f t="shared" si="6"/>
        <v>9.6240502154386585E-3</v>
      </c>
      <c r="T83" s="173"/>
      <c r="U83" s="184"/>
      <c r="V83" s="174"/>
      <c r="W83" s="174"/>
      <c r="X83" s="174"/>
      <c r="Y83" s="174"/>
      <c r="Z83" s="174"/>
    </row>
    <row r="84" spans="1:26">
      <c r="A84" s="26">
        <v>1987</v>
      </c>
      <c r="B84" s="50">
        <v>0.62670436501502991</v>
      </c>
      <c r="C84" s="47">
        <v>0.17367470264434814</v>
      </c>
      <c r="D84" s="196">
        <v>0.45302966237068176</v>
      </c>
      <c r="E84" s="49">
        <v>0.37329563498497009</v>
      </c>
      <c r="F84" s="47">
        <v>0.26751795411109924</v>
      </c>
      <c r="G84" s="47">
        <v>0.13016797602176666</v>
      </c>
      <c r="H84" s="47">
        <v>9.6776112914085388E-2</v>
      </c>
      <c r="I84" s="47">
        <v>5.0170756876468658E-2</v>
      </c>
      <c r="J84" s="47">
        <v>2.1294672042131424E-2</v>
      </c>
      <c r="K84" s="47">
        <v>1.0840243693542339E-2</v>
      </c>
      <c r="L84" s="183">
        <f t="shared" si="7"/>
        <v>0.24312765896320343</v>
      </c>
      <c r="M84" s="173">
        <f t="shared" si="8"/>
        <v>0.10577768087387085</v>
      </c>
      <c r="N84" s="173">
        <f t="shared" si="8"/>
        <v>0.13734997808933258</v>
      </c>
      <c r="O84" s="173">
        <f t="shared" si="5"/>
        <v>7.9997219145298004E-2</v>
      </c>
      <c r="P84" s="173">
        <f t="shared" si="6"/>
        <v>3.3391863107681274E-2</v>
      </c>
      <c r="Q84" s="173">
        <f t="shared" si="6"/>
        <v>4.660535603761673E-2</v>
      </c>
      <c r="R84" s="173">
        <f t="shared" si="6"/>
        <v>2.8876084834337234E-2</v>
      </c>
      <c r="S84" s="182">
        <f t="shared" si="6"/>
        <v>1.0454428348589085E-2</v>
      </c>
      <c r="T84" s="173"/>
      <c r="U84" s="184"/>
      <c r="V84" s="174"/>
      <c r="W84" s="174"/>
      <c r="X84" s="174"/>
      <c r="Y84" s="174"/>
      <c r="Z84" s="174"/>
    </row>
    <row r="85" spans="1:26">
      <c r="A85" s="26">
        <v>1988</v>
      </c>
      <c r="B85" s="50">
        <v>0.61009377241134644</v>
      </c>
      <c r="C85" s="47">
        <v>0.1689305305480957</v>
      </c>
      <c r="D85" s="196">
        <v>0.44116324186325073</v>
      </c>
      <c r="E85" s="49">
        <v>0.38990622758865356</v>
      </c>
      <c r="F85" s="47">
        <v>0.28578609228134155</v>
      </c>
      <c r="G85" s="47">
        <v>0.14813424646854401</v>
      </c>
      <c r="H85" s="47">
        <v>0.1135299876332283</v>
      </c>
      <c r="I85" s="47">
        <v>6.1493333429098129E-2</v>
      </c>
      <c r="J85" s="47">
        <v>2.5445153936743736E-2</v>
      </c>
      <c r="K85" s="47">
        <v>1.1302797363385589E-2</v>
      </c>
      <c r="L85" s="183">
        <f t="shared" si="7"/>
        <v>0.24177198112010956</v>
      </c>
      <c r="M85" s="173">
        <f t="shared" si="8"/>
        <v>0.10412013530731201</v>
      </c>
      <c r="N85" s="173">
        <f t="shared" si="8"/>
        <v>0.13765184581279755</v>
      </c>
      <c r="O85" s="173">
        <f t="shared" si="5"/>
        <v>8.6640913039445877E-2</v>
      </c>
      <c r="P85" s="173">
        <f t="shared" si="6"/>
        <v>3.4604258835315704E-2</v>
      </c>
      <c r="Q85" s="173">
        <f t="shared" si="6"/>
        <v>5.2036654204130173E-2</v>
      </c>
      <c r="R85" s="173">
        <f t="shared" si="6"/>
        <v>3.6048179492354393E-2</v>
      </c>
      <c r="S85" s="182">
        <f t="shared" si="6"/>
        <v>1.4142356573358147E-2</v>
      </c>
      <c r="T85" s="173"/>
      <c r="U85" s="184"/>
      <c r="V85" s="174"/>
      <c r="W85" s="174"/>
      <c r="X85" s="174"/>
      <c r="Y85" s="174"/>
      <c r="Z85" s="174"/>
    </row>
    <row r="86" spans="1:26">
      <c r="A86" s="33">
        <v>1989</v>
      </c>
      <c r="B86" s="56">
        <v>0.61438655853271484</v>
      </c>
      <c r="C86" s="55">
        <v>0.16995096206665039</v>
      </c>
      <c r="D86" s="199">
        <v>0.44443559646606445</v>
      </c>
      <c r="E86" s="54">
        <v>0.38561344146728516</v>
      </c>
      <c r="F86" s="55">
        <v>0.28088712692260742</v>
      </c>
      <c r="G86" s="55">
        <v>0.1434587687253952</v>
      </c>
      <c r="H86" s="55">
        <v>0.10888322442770004</v>
      </c>
      <c r="I86" s="55">
        <v>5.7582758367061615E-2</v>
      </c>
      <c r="J86" s="55">
        <v>2.3901211097836494E-2</v>
      </c>
      <c r="K86" s="55">
        <v>1.102469677305047E-2</v>
      </c>
      <c r="L86" s="188">
        <f t="shared" si="7"/>
        <v>0.24215467274188995</v>
      </c>
      <c r="M86" s="189">
        <f t="shared" si="8"/>
        <v>0.10472631454467773</v>
      </c>
      <c r="N86" s="189">
        <f t="shared" si="8"/>
        <v>0.13742835819721222</v>
      </c>
      <c r="O86" s="189">
        <f t="shared" si="5"/>
        <v>8.5876010358333588E-2</v>
      </c>
      <c r="P86" s="189">
        <f t="shared" si="6"/>
        <v>3.457554429769516E-2</v>
      </c>
      <c r="Q86" s="189">
        <f t="shared" si="6"/>
        <v>5.1300466060638428E-2</v>
      </c>
      <c r="R86" s="189">
        <f t="shared" si="6"/>
        <v>3.3681547269225121E-2</v>
      </c>
      <c r="S86" s="190">
        <f t="shared" si="6"/>
        <v>1.2876514324786025E-2</v>
      </c>
      <c r="T86" s="173"/>
      <c r="U86" s="184"/>
      <c r="V86" s="174"/>
      <c r="W86" s="174"/>
      <c r="X86" s="174"/>
      <c r="Y86" s="174"/>
      <c r="Z86" s="174"/>
    </row>
    <row r="87" spans="1:26">
      <c r="A87" s="40">
        <v>1990</v>
      </c>
      <c r="B87" s="61">
        <v>0.61461529135704041</v>
      </c>
      <c r="C87" s="60">
        <v>0.16876727342605591</v>
      </c>
      <c r="D87" s="200">
        <v>0.4458480179309845</v>
      </c>
      <c r="E87" s="59">
        <v>0.38538470864295959</v>
      </c>
      <c r="F87" s="60">
        <v>0.28058570623397827</v>
      </c>
      <c r="G87" s="60">
        <v>0.14375819265842438</v>
      </c>
      <c r="H87" s="60">
        <v>0.1090206578373909</v>
      </c>
      <c r="I87" s="60">
        <v>5.7242486625909805E-2</v>
      </c>
      <c r="J87" s="60">
        <v>2.3597510531544685E-2</v>
      </c>
      <c r="K87" s="60">
        <v>1.0641255624949985E-2</v>
      </c>
      <c r="L87" s="192">
        <f t="shared" si="7"/>
        <v>0.24162651598453522</v>
      </c>
      <c r="M87" s="193">
        <f t="shared" si="8"/>
        <v>0.10479900240898132</v>
      </c>
      <c r="N87" s="193">
        <f t="shared" si="8"/>
        <v>0.13682751357555389</v>
      </c>
      <c r="O87" s="193">
        <f t="shared" si="5"/>
        <v>8.6515706032514572E-2</v>
      </c>
      <c r="P87" s="193">
        <f t="shared" si="6"/>
        <v>3.4737534821033478E-2</v>
      </c>
      <c r="Q87" s="193">
        <f t="shared" si="6"/>
        <v>5.1778171211481094E-2</v>
      </c>
      <c r="R87" s="193">
        <f t="shared" si="6"/>
        <v>3.364497609436512E-2</v>
      </c>
      <c r="S87" s="194">
        <f t="shared" si="6"/>
        <v>1.2956254906594701E-2</v>
      </c>
      <c r="T87" s="173"/>
      <c r="U87" s="184"/>
      <c r="V87" s="174"/>
      <c r="W87" s="174"/>
      <c r="X87" s="174"/>
      <c r="Y87" s="174"/>
      <c r="Z87" s="174"/>
    </row>
    <row r="88" spans="1:26">
      <c r="A88" s="26">
        <v>1991</v>
      </c>
      <c r="B88" s="50">
        <v>0.61660000681877136</v>
      </c>
      <c r="C88" s="47">
        <v>0.16695600748062134</v>
      </c>
      <c r="D88" s="196">
        <v>0.44964399933815002</v>
      </c>
      <c r="E88" s="49">
        <v>0.38339999318122864</v>
      </c>
      <c r="F88" s="47">
        <v>0.27663391828536987</v>
      </c>
      <c r="G88" s="47">
        <v>0.13650757074356079</v>
      </c>
      <c r="H88" s="47">
        <v>0.10196488350629807</v>
      </c>
      <c r="I88" s="47">
        <v>5.2402518689632416E-2</v>
      </c>
      <c r="J88" s="47">
        <v>2.1405205130577087E-2</v>
      </c>
      <c r="K88" s="47">
        <v>9.6242582532719903E-3</v>
      </c>
      <c r="L88" s="183">
        <f t="shared" si="7"/>
        <v>0.24689242243766785</v>
      </c>
      <c r="M88" s="173">
        <f t="shared" si="8"/>
        <v>0.10676607489585876</v>
      </c>
      <c r="N88" s="173">
        <f t="shared" si="8"/>
        <v>0.14012634754180908</v>
      </c>
      <c r="O88" s="173">
        <f t="shared" si="5"/>
        <v>8.4105052053928375E-2</v>
      </c>
      <c r="P88" s="173">
        <f t="shared" si="6"/>
        <v>3.4542687237262726E-2</v>
      </c>
      <c r="Q88" s="173">
        <f t="shared" si="6"/>
        <v>4.9562364816665649E-2</v>
      </c>
      <c r="R88" s="173">
        <f t="shared" si="6"/>
        <v>3.0997313559055328E-2</v>
      </c>
      <c r="S88" s="182">
        <f t="shared" si="6"/>
        <v>1.1780946877305097E-2</v>
      </c>
      <c r="T88" s="173"/>
      <c r="U88" s="184"/>
      <c r="V88" s="174"/>
      <c r="W88" s="174"/>
      <c r="X88" s="174"/>
      <c r="Y88" s="174"/>
      <c r="Z88" s="174"/>
    </row>
    <row r="89" spans="1:26">
      <c r="A89" s="26">
        <v>1992</v>
      </c>
      <c r="B89" s="50">
        <v>0.60556933283805847</v>
      </c>
      <c r="C89" s="47">
        <v>0.15972185134887695</v>
      </c>
      <c r="D89" s="196">
        <v>0.44584748148918152</v>
      </c>
      <c r="E89" s="49">
        <v>0.39443066716194153</v>
      </c>
      <c r="F89" s="47">
        <v>0.28830793499946594</v>
      </c>
      <c r="G89" s="47">
        <v>0.14684490859508514</v>
      </c>
      <c r="H89" s="47">
        <v>0.11093199253082275</v>
      </c>
      <c r="I89" s="47">
        <v>5.8941606432199478E-2</v>
      </c>
      <c r="J89" s="47">
        <v>2.4638505652546883E-2</v>
      </c>
      <c r="K89" s="47">
        <v>1.0371511851742125E-2</v>
      </c>
      <c r="L89" s="183">
        <f t="shared" si="7"/>
        <v>0.24758575856685638</v>
      </c>
      <c r="M89" s="173">
        <f t="shared" si="8"/>
        <v>0.10612273216247559</v>
      </c>
      <c r="N89" s="173">
        <f t="shared" si="8"/>
        <v>0.1414630264043808</v>
      </c>
      <c r="O89" s="173">
        <f t="shared" si="5"/>
        <v>8.7903302162885666E-2</v>
      </c>
      <c r="P89" s="173">
        <f t="shared" si="6"/>
        <v>3.591291606426239E-2</v>
      </c>
      <c r="Q89" s="173">
        <f t="shared" si="6"/>
        <v>5.1990386098623276E-2</v>
      </c>
      <c r="R89" s="173">
        <f t="shared" si="6"/>
        <v>3.4303100779652596E-2</v>
      </c>
      <c r="S89" s="182">
        <f t="shared" si="6"/>
        <v>1.4266993800804758E-2</v>
      </c>
      <c r="T89" s="173"/>
      <c r="U89" s="184"/>
      <c r="V89" s="174"/>
      <c r="W89" s="174"/>
      <c r="X89" s="174"/>
      <c r="Y89" s="174"/>
      <c r="Z89" s="174"/>
    </row>
    <row r="90" spans="1:26">
      <c r="A90" s="26">
        <v>1993</v>
      </c>
      <c r="B90" s="50">
        <v>0.60900303721427917</v>
      </c>
      <c r="C90" s="47">
        <v>0.16097742319107056</v>
      </c>
      <c r="D90" s="196">
        <v>0.44802561402320862</v>
      </c>
      <c r="E90" s="49">
        <v>0.39099696278572083</v>
      </c>
      <c r="F90" s="47">
        <v>0.28356015682220459</v>
      </c>
      <c r="G90" s="47">
        <v>0.14144390821456909</v>
      </c>
      <c r="H90" s="47">
        <v>0.10613033175468445</v>
      </c>
      <c r="I90" s="47">
        <v>5.5705145001411438E-2</v>
      </c>
      <c r="J90" s="47">
        <v>2.316010370850563E-2</v>
      </c>
      <c r="K90" s="47">
        <v>9.5890218436953771E-3</v>
      </c>
      <c r="L90" s="183">
        <f t="shared" si="7"/>
        <v>0.24955305457115173</v>
      </c>
      <c r="M90" s="173">
        <f t="shared" si="8"/>
        <v>0.10743680596351624</v>
      </c>
      <c r="N90" s="173">
        <f t="shared" si="8"/>
        <v>0.1421162486076355</v>
      </c>
      <c r="O90" s="173">
        <f t="shared" si="5"/>
        <v>8.5738763213157654E-2</v>
      </c>
      <c r="P90" s="173">
        <f t="shared" si="6"/>
        <v>3.5313576459884644E-2</v>
      </c>
      <c r="Q90" s="173">
        <f t="shared" si="6"/>
        <v>5.042518675327301E-2</v>
      </c>
      <c r="R90" s="173">
        <f t="shared" si="6"/>
        <v>3.2545041292905807E-2</v>
      </c>
      <c r="S90" s="182">
        <f t="shared" si="6"/>
        <v>1.3571081864810253E-2</v>
      </c>
      <c r="T90" s="173"/>
      <c r="U90" s="184"/>
      <c r="V90" s="174"/>
      <c r="W90" s="174"/>
      <c r="X90" s="174"/>
      <c r="Y90" s="174"/>
      <c r="Z90" s="174"/>
    </row>
    <row r="91" spans="1:26">
      <c r="A91" s="26">
        <v>1994</v>
      </c>
      <c r="B91" s="50">
        <v>0.60837599635124207</v>
      </c>
      <c r="C91" s="47">
        <v>0.16112697124481201</v>
      </c>
      <c r="D91" s="196">
        <v>0.44724902510643005</v>
      </c>
      <c r="E91" s="49">
        <v>0.39162400364875793</v>
      </c>
      <c r="F91" s="47">
        <v>0.28360858559608459</v>
      </c>
      <c r="G91" s="47">
        <v>0.14054502546787262</v>
      </c>
      <c r="H91" s="47">
        <v>0.10493586212396622</v>
      </c>
      <c r="I91" s="47">
        <v>5.4684396833181381E-2</v>
      </c>
      <c r="J91" s="47">
        <v>2.2473044693470001E-2</v>
      </c>
      <c r="K91" s="47">
        <v>9.5893289922775911E-3</v>
      </c>
      <c r="L91" s="183">
        <f t="shared" si="7"/>
        <v>0.25107897818088531</v>
      </c>
      <c r="M91" s="173">
        <f t="shared" si="8"/>
        <v>0.10801541805267334</v>
      </c>
      <c r="N91" s="173">
        <f t="shared" si="8"/>
        <v>0.14306356012821198</v>
      </c>
      <c r="O91" s="173">
        <f t="shared" si="5"/>
        <v>8.5860628634691238E-2</v>
      </c>
      <c r="P91" s="173">
        <f t="shared" si="6"/>
        <v>3.5609163343906403E-2</v>
      </c>
      <c r="Q91" s="173">
        <f t="shared" si="6"/>
        <v>5.0251465290784836E-2</v>
      </c>
      <c r="R91" s="173">
        <f t="shared" si="6"/>
        <v>3.221135213971138E-2</v>
      </c>
      <c r="S91" s="182">
        <f t="shared" si="6"/>
        <v>1.288371570119241E-2</v>
      </c>
      <c r="T91" s="173"/>
      <c r="U91" s="184"/>
      <c r="V91" s="174"/>
      <c r="W91" s="174"/>
      <c r="X91" s="174"/>
      <c r="Y91" s="174"/>
      <c r="Z91" s="174"/>
    </row>
    <row r="92" spans="1:26">
      <c r="A92" s="26">
        <v>1995</v>
      </c>
      <c r="B92" s="50">
        <v>0.60091876983642578</v>
      </c>
      <c r="C92" s="47">
        <v>0.15734118223190308</v>
      </c>
      <c r="D92" s="196">
        <v>0.44357758760452271</v>
      </c>
      <c r="E92" s="49">
        <v>0.39908123016357422</v>
      </c>
      <c r="F92" s="47">
        <v>0.29049810767173767</v>
      </c>
      <c r="G92" s="47">
        <v>0.14523757994174957</v>
      </c>
      <c r="H92" s="47">
        <v>0.10915635526180267</v>
      </c>
      <c r="I92" s="47">
        <v>5.7328123599290848E-2</v>
      </c>
      <c r="J92" s="47">
        <v>2.3588426411151886E-2</v>
      </c>
      <c r="K92" s="47">
        <v>1.0188637112564661E-2</v>
      </c>
      <c r="L92" s="183">
        <f t="shared" si="7"/>
        <v>0.25384365022182465</v>
      </c>
      <c r="M92" s="173">
        <f t="shared" si="8"/>
        <v>0.10858312249183655</v>
      </c>
      <c r="N92" s="173">
        <f t="shared" si="8"/>
        <v>0.1452605277299881</v>
      </c>
      <c r="O92" s="173">
        <f t="shared" si="5"/>
        <v>8.7909456342458725E-2</v>
      </c>
      <c r="P92" s="173">
        <f t="shared" si="6"/>
        <v>3.6081224679946899E-2</v>
      </c>
      <c r="Q92" s="173">
        <f t="shared" si="6"/>
        <v>5.1828231662511826E-2</v>
      </c>
      <c r="R92" s="173">
        <f t="shared" si="6"/>
        <v>3.3739697188138962E-2</v>
      </c>
      <c r="S92" s="182">
        <f t="shared" si="6"/>
        <v>1.3399789298587225E-2</v>
      </c>
      <c r="T92" s="173"/>
      <c r="U92" s="184"/>
      <c r="V92" s="174"/>
      <c r="W92" s="174"/>
      <c r="X92" s="174"/>
      <c r="Y92" s="174"/>
      <c r="Z92" s="174"/>
    </row>
    <row r="93" spans="1:26">
      <c r="A93" s="26">
        <v>1996</v>
      </c>
      <c r="B93" s="50">
        <v>0.59186270833015442</v>
      </c>
      <c r="C93" s="47">
        <v>0.15470504760742188</v>
      </c>
      <c r="D93" s="196">
        <v>0.43715766072273254</v>
      </c>
      <c r="E93" s="49">
        <v>0.40813729166984558</v>
      </c>
      <c r="F93" s="47">
        <v>0.29993858933448792</v>
      </c>
      <c r="G93" s="47">
        <v>0.15247353911399841</v>
      </c>
      <c r="H93" s="47">
        <v>0.11533532291650772</v>
      </c>
      <c r="I93" s="47">
        <v>6.1878185719251633E-2</v>
      </c>
      <c r="J93" s="47">
        <v>2.6278054341673851E-2</v>
      </c>
      <c r="K93" s="47">
        <v>1.1138599791225922E-2</v>
      </c>
      <c r="L93" s="183">
        <f t="shared" si="7"/>
        <v>0.25566375255584717</v>
      </c>
      <c r="M93" s="173">
        <f t="shared" si="8"/>
        <v>0.10819870233535767</v>
      </c>
      <c r="N93" s="173">
        <f t="shared" si="8"/>
        <v>0.1474650502204895</v>
      </c>
      <c r="O93" s="173">
        <f t="shared" si="5"/>
        <v>9.059535339474678E-2</v>
      </c>
      <c r="P93" s="173">
        <f t="shared" si="6"/>
        <v>3.7138216197490692E-2</v>
      </c>
      <c r="Q93" s="173">
        <f t="shared" si="6"/>
        <v>5.3457137197256088E-2</v>
      </c>
      <c r="R93" s="173">
        <f t="shared" si="6"/>
        <v>3.5600131377577782E-2</v>
      </c>
      <c r="S93" s="182">
        <f t="shared" si="6"/>
        <v>1.5139454550447929E-2</v>
      </c>
      <c r="T93" s="173"/>
      <c r="U93" s="184"/>
      <c r="V93" s="174"/>
      <c r="W93" s="174"/>
      <c r="X93" s="174"/>
      <c r="Y93" s="174"/>
      <c r="Z93" s="174"/>
    </row>
    <row r="94" spans="1:26">
      <c r="A94" s="26">
        <v>1997</v>
      </c>
      <c r="B94" s="50">
        <v>0.5846240222454071</v>
      </c>
      <c r="C94" s="47">
        <v>0.15245872735977173</v>
      </c>
      <c r="D94" s="196">
        <v>0.43216529488563538</v>
      </c>
      <c r="E94" s="49">
        <v>0.4153759777545929</v>
      </c>
      <c r="F94" s="47">
        <v>0.30792894959449768</v>
      </c>
      <c r="G94" s="47">
        <v>0.1598799079656601</v>
      </c>
      <c r="H94" s="47">
        <v>0.12237582355737686</v>
      </c>
      <c r="I94" s="47">
        <v>6.6971905529499054E-2</v>
      </c>
      <c r="J94" s="47">
        <v>2.8615286573767662E-2</v>
      </c>
      <c r="K94" s="47">
        <v>1.2295097696958447E-2</v>
      </c>
      <c r="L94" s="183">
        <f t="shared" si="7"/>
        <v>0.2554960697889328</v>
      </c>
      <c r="M94" s="173">
        <f t="shared" si="8"/>
        <v>0.10744702816009521</v>
      </c>
      <c r="N94" s="173">
        <f t="shared" si="8"/>
        <v>0.14804904162883759</v>
      </c>
      <c r="O94" s="173">
        <f t="shared" si="5"/>
        <v>9.2908002436161041E-2</v>
      </c>
      <c r="P94" s="173">
        <f t="shared" si="6"/>
        <v>3.7504084408283234E-2</v>
      </c>
      <c r="Q94" s="173">
        <f t="shared" si="6"/>
        <v>5.5403918027877808E-2</v>
      </c>
      <c r="R94" s="173">
        <f t="shared" si="6"/>
        <v>3.8356618955731392E-2</v>
      </c>
      <c r="S94" s="182">
        <f t="shared" si="6"/>
        <v>1.6320188876809215E-2</v>
      </c>
      <c r="T94" s="173"/>
      <c r="U94" s="184"/>
      <c r="V94" s="174"/>
      <c r="W94" s="174"/>
      <c r="X94" s="174"/>
      <c r="Y94" s="174"/>
      <c r="Z94" s="174"/>
    </row>
    <row r="95" spans="1:26">
      <c r="A95" s="26">
        <v>1998</v>
      </c>
      <c r="B95" s="50">
        <v>0.58076420426368713</v>
      </c>
      <c r="C95" s="47">
        <v>0.15264558792114258</v>
      </c>
      <c r="D95" s="196">
        <v>0.42811861634254456</v>
      </c>
      <c r="E95" s="49">
        <v>0.41923579573631287</v>
      </c>
      <c r="F95" s="47">
        <v>0.31216827034950256</v>
      </c>
      <c r="G95" s="47">
        <v>0.16331233084201813</v>
      </c>
      <c r="H95" s="47">
        <v>0.12528917193412781</v>
      </c>
      <c r="I95" s="47">
        <v>6.8948440253734589E-2</v>
      </c>
      <c r="J95" s="47">
        <v>2.9245667159557343E-2</v>
      </c>
      <c r="K95" s="47">
        <v>1.20432438146473E-2</v>
      </c>
      <c r="L95" s="183">
        <f t="shared" si="7"/>
        <v>0.25592346489429474</v>
      </c>
      <c r="M95" s="173">
        <f t="shared" si="8"/>
        <v>0.1070675253868103</v>
      </c>
      <c r="N95" s="173">
        <f t="shared" si="8"/>
        <v>0.14885593950748444</v>
      </c>
      <c r="O95" s="173">
        <f t="shared" si="5"/>
        <v>9.4363890588283539E-2</v>
      </c>
      <c r="P95" s="173">
        <f t="shared" si="6"/>
        <v>3.802315890789032E-2</v>
      </c>
      <c r="Q95" s="173">
        <f t="shared" si="6"/>
        <v>5.6340731680393219E-2</v>
      </c>
      <c r="R95" s="173">
        <f t="shared" si="6"/>
        <v>3.9702773094177246E-2</v>
      </c>
      <c r="S95" s="182">
        <f t="shared" si="6"/>
        <v>1.7202423344910043E-2</v>
      </c>
      <c r="T95" s="173"/>
      <c r="U95" s="184"/>
      <c r="V95" s="174"/>
      <c r="W95" s="174"/>
      <c r="X95" s="174"/>
      <c r="Y95" s="174"/>
      <c r="Z95" s="174"/>
    </row>
    <row r="96" spans="1:26">
      <c r="A96" s="33">
        <v>1999</v>
      </c>
      <c r="B96" s="56">
        <v>0.57713383436203003</v>
      </c>
      <c r="C96" s="55">
        <v>0.15166574716567993</v>
      </c>
      <c r="D96" s="199">
        <v>0.4254680871963501</v>
      </c>
      <c r="E96" s="54">
        <v>0.42286616563796997</v>
      </c>
      <c r="F96" s="55">
        <v>0.31601783633232117</v>
      </c>
      <c r="G96" s="55">
        <v>0.16763405501842499</v>
      </c>
      <c r="H96" s="55">
        <v>0.12943956255912781</v>
      </c>
      <c r="I96" s="55">
        <v>7.2365038096904755E-2</v>
      </c>
      <c r="J96" s="55">
        <v>3.1345993280410767E-2</v>
      </c>
      <c r="K96" s="55">
        <v>1.3491093095225474E-2</v>
      </c>
      <c r="L96" s="188">
        <f t="shared" si="7"/>
        <v>0.25523211061954498</v>
      </c>
      <c r="M96" s="189">
        <f t="shared" si="8"/>
        <v>0.1068483293056488</v>
      </c>
      <c r="N96" s="189">
        <f t="shared" si="8"/>
        <v>0.14838378131389618</v>
      </c>
      <c r="O96" s="189">
        <f t="shared" si="5"/>
        <v>9.5269016921520233E-2</v>
      </c>
      <c r="P96" s="189">
        <f t="shared" si="6"/>
        <v>3.819449245929718E-2</v>
      </c>
      <c r="Q96" s="189">
        <f t="shared" si="6"/>
        <v>5.7074524462223053E-2</v>
      </c>
      <c r="R96" s="189">
        <f t="shared" si="6"/>
        <v>4.1019044816493988E-2</v>
      </c>
      <c r="S96" s="190">
        <f t="shared" si="6"/>
        <v>1.7854900185185291E-2</v>
      </c>
      <c r="T96" s="173"/>
      <c r="U96" s="184"/>
      <c r="V96" s="174"/>
      <c r="W96" s="174"/>
      <c r="X96" s="174"/>
      <c r="Y96" s="174"/>
      <c r="Z96" s="174"/>
    </row>
    <row r="97" spans="1:26">
      <c r="A97" s="40">
        <v>2000</v>
      </c>
      <c r="B97" s="61">
        <v>0.57245397567749023</v>
      </c>
      <c r="C97" s="60">
        <v>0.15059137344360352</v>
      </c>
      <c r="D97" s="200">
        <v>0.42186260223388672</v>
      </c>
      <c r="E97" s="59">
        <v>0.42754602432250977</v>
      </c>
      <c r="F97" s="60">
        <v>0.32097777724266052</v>
      </c>
      <c r="G97" s="60">
        <v>0.17347079515457153</v>
      </c>
      <c r="H97" s="60">
        <v>0.13510674238204956</v>
      </c>
      <c r="I97" s="60">
        <v>7.7289551496505737E-2</v>
      </c>
      <c r="J97" s="60">
        <v>3.4475356340408325E-2</v>
      </c>
      <c r="K97" s="60">
        <v>1.5103745749522886E-2</v>
      </c>
      <c r="L97" s="192">
        <f t="shared" si="7"/>
        <v>0.25407522916793823</v>
      </c>
      <c r="M97" s="193">
        <f t="shared" si="8"/>
        <v>0.10656824707984924</v>
      </c>
      <c r="N97" s="193">
        <f t="shared" si="8"/>
        <v>0.14750698208808899</v>
      </c>
      <c r="O97" s="193">
        <f t="shared" si="5"/>
        <v>9.6181243658065796E-2</v>
      </c>
      <c r="P97" s="193">
        <f t="shared" si="6"/>
        <v>3.8364052772521973E-2</v>
      </c>
      <c r="Q97" s="193">
        <f t="shared" si="6"/>
        <v>5.7817190885543823E-2</v>
      </c>
      <c r="R97" s="193">
        <f t="shared" si="6"/>
        <v>4.2814195156097412E-2</v>
      </c>
      <c r="S97" s="194">
        <f t="shared" si="6"/>
        <v>1.9371610590885439E-2</v>
      </c>
      <c r="T97" s="173"/>
      <c r="U97" s="184"/>
      <c r="V97" s="174"/>
      <c r="W97" s="174"/>
      <c r="X97" s="174"/>
      <c r="Y97" s="174"/>
      <c r="Z97" s="174"/>
    </row>
    <row r="98" spans="1:26">
      <c r="A98" s="26">
        <v>2001</v>
      </c>
      <c r="B98" s="50">
        <v>0.58038535714149475</v>
      </c>
      <c r="C98" s="47">
        <v>0.15275543928146362</v>
      </c>
      <c r="D98" s="196">
        <v>0.42762991786003113</v>
      </c>
      <c r="E98" s="49">
        <v>0.41961464285850525</v>
      </c>
      <c r="F98" s="47">
        <v>0.31271836161613464</v>
      </c>
      <c r="G98" s="47">
        <v>0.16609311103820801</v>
      </c>
      <c r="H98" s="47">
        <v>0.12856444716453552</v>
      </c>
      <c r="I98" s="47">
        <v>7.183760404586792E-2</v>
      </c>
      <c r="J98" s="47">
        <v>3.1037554144859314E-2</v>
      </c>
      <c r="K98" s="47">
        <v>1.2788539965978063E-2</v>
      </c>
      <c r="L98" s="183">
        <f t="shared" si="7"/>
        <v>0.25352153182029724</v>
      </c>
      <c r="M98" s="173">
        <f t="shared" si="8"/>
        <v>0.10689628124237061</v>
      </c>
      <c r="N98" s="173">
        <f t="shared" si="8"/>
        <v>0.14662525057792664</v>
      </c>
      <c r="O98" s="173">
        <f t="shared" si="5"/>
        <v>9.4255506992340088E-2</v>
      </c>
      <c r="P98" s="173">
        <f t="shared" si="6"/>
        <v>3.7528663873672485E-2</v>
      </c>
      <c r="Q98" s="173">
        <f t="shared" si="6"/>
        <v>5.6726843118667603E-2</v>
      </c>
      <c r="R98" s="173">
        <f t="shared" si="6"/>
        <v>4.0800049901008606E-2</v>
      </c>
      <c r="S98" s="182">
        <f t="shared" si="6"/>
        <v>1.8249014178881251E-2</v>
      </c>
      <c r="T98" s="173"/>
      <c r="U98" s="184"/>
      <c r="V98" s="174"/>
      <c r="W98" s="174"/>
      <c r="X98" s="174"/>
      <c r="Y98" s="174"/>
      <c r="Z98" s="174"/>
    </row>
    <row r="99" spans="1:26">
      <c r="A99" s="26">
        <v>2002</v>
      </c>
      <c r="B99" s="50">
        <v>0.58489847183227539</v>
      </c>
      <c r="C99" s="47">
        <v>0.15373057126998901</v>
      </c>
      <c r="D99" s="196">
        <v>0.43116790056228638</v>
      </c>
      <c r="E99" s="49">
        <v>0.41510152816772461</v>
      </c>
      <c r="F99" s="47">
        <v>0.30757921934127808</v>
      </c>
      <c r="G99" s="47">
        <v>0.16102790832519531</v>
      </c>
      <c r="H99" s="47">
        <v>0.12360029667615891</v>
      </c>
      <c r="I99" s="47">
        <v>6.8633571267127991E-2</v>
      </c>
      <c r="J99" s="47">
        <v>2.9978211969137192E-2</v>
      </c>
      <c r="K99" s="47">
        <v>1.2987624729789576E-2</v>
      </c>
      <c r="L99" s="183">
        <f t="shared" si="7"/>
        <v>0.2540736198425293</v>
      </c>
      <c r="M99" s="173">
        <f t="shared" si="8"/>
        <v>0.10752230882644653</v>
      </c>
      <c r="N99" s="173">
        <f t="shared" si="8"/>
        <v>0.14655131101608276</v>
      </c>
      <c r="O99" s="173">
        <f t="shared" si="5"/>
        <v>9.2394337058067322E-2</v>
      </c>
      <c r="P99" s="173">
        <f t="shared" si="6"/>
        <v>3.7427611649036407E-2</v>
      </c>
      <c r="Q99" s="173">
        <f t="shared" si="6"/>
        <v>5.4966725409030914E-2</v>
      </c>
      <c r="R99" s="173">
        <f t="shared" si="6"/>
        <v>3.8655359297990799E-2</v>
      </c>
      <c r="S99" s="182">
        <f t="shared" si="6"/>
        <v>1.6990587239347616E-2</v>
      </c>
      <c r="T99" s="173"/>
      <c r="U99" s="184"/>
      <c r="V99" s="174"/>
      <c r="W99" s="174"/>
      <c r="X99" s="174"/>
      <c r="Y99" s="174"/>
      <c r="Z99" s="174"/>
    </row>
    <row r="100" spans="1:26">
      <c r="A100" s="26">
        <v>2003</v>
      </c>
      <c r="B100" s="50">
        <v>0.58360451459884644</v>
      </c>
      <c r="C100" s="47">
        <v>0.15073657035827637</v>
      </c>
      <c r="D100" s="196">
        <v>0.43286794424057007</v>
      </c>
      <c r="E100" s="49">
        <v>0.41639548540115356</v>
      </c>
      <c r="F100" s="47">
        <v>0.30862706899642944</v>
      </c>
      <c r="G100" s="47">
        <v>0.16334238648414612</v>
      </c>
      <c r="H100" s="47">
        <v>0.12613779306411743</v>
      </c>
      <c r="I100" s="47">
        <v>7.0769257843494415E-2</v>
      </c>
      <c r="J100" s="47">
        <v>3.1765595078468323E-2</v>
      </c>
      <c r="K100" s="47">
        <v>1.403100488133501E-2</v>
      </c>
      <c r="L100" s="183">
        <f t="shared" si="7"/>
        <v>0.25305309891700745</v>
      </c>
      <c r="M100" s="173">
        <f t="shared" si="8"/>
        <v>0.10776841640472412</v>
      </c>
      <c r="N100" s="173">
        <f t="shared" si="8"/>
        <v>0.14528468251228333</v>
      </c>
      <c r="O100" s="173">
        <f t="shared" si="5"/>
        <v>9.2573128640651703E-2</v>
      </c>
      <c r="P100" s="173">
        <f t="shared" si="6"/>
        <v>3.7204593420028687E-2</v>
      </c>
      <c r="Q100" s="173">
        <f t="shared" si="6"/>
        <v>5.5368535220623016E-2</v>
      </c>
      <c r="R100" s="173">
        <f t="shared" si="6"/>
        <v>3.9003662765026093E-2</v>
      </c>
      <c r="S100" s="182">
        <f t="shared" si="6"/>
        <v>1.7734590197133311E-2</v>
      </c>
      <c r="T100" s="173"/>
      <c r="U100" s="184"/>
      <c r="V100" s="174"/>
      <c r="W100" s="174"/>
      <c r="X100" s="174"/>
      <c r="Y100" s="174"/>
      <c r="Z100" s="174"/>
    </row>
    <row r="101" spans="1:26">
      <c r="A101" s="26">
        <v>2004</v>
      </c>
      <c r="B101" s="50">
        <v>0.57565358281135559</v>
      </c>
      <c r="C101" s="47">
        <v>0.14787620306015015</v>
      </c>
      <c r="D101" s="196">
        <v>0.42777737975120544</v>
      </c>
      <c r="E101" s="49">
        <v>0.42434641718864441</v>
      </c>
      <c r="F101" s="47">
        <v>0.31732285022735596</v>
      </c>
      <c r="G101" s="47">
        <v>0.17064918577671051</v>
      </c>
      <c r="H101" s="47">
        <v>0.13269415497779846</v>
      </c>
      <c r="I101" s="47">
        <v>7.5221985578536987E-2</v>
      </c>
      <c r="J101" s="47">
        <v>3.3325102180242538E-2</v>
      </c>
      <c r="K101" s="47">
        <v>1.4165693368358505E-2</v>
      </c>
      <c r="L101" s="183">
        <f t="shared" si="7"/>
        <v>0.2536972314119339</v>
      </c>
      <c r="M101" s="173">
        <f t="shared" si="8"/>
        <v>0.10702356696128845</v>
      </c>
      <c r="N101" s="173">
        <f t="shared" si="8"/>
        <v>0.14667366445064545</v>
      </c>
      <c r="O101" s="173">
        <f t="shared" si="5"/>
        <v>9.5427200198173523E-2</v>
      </c>
      <c r="P101" s="173">
        <f t="shared" si="6"/>
        <v>3.7955030798912048E-2</v>
      </c>
      <c r="Q101" s="173">
        <f t="shared" si="6"/>
        <v>5.7472169399261475E-2</v>
      </c>
      <c r="R101" s="173">
        <f t="shared" si="6"/>
        <v>4.1896883398294449E-2</v>
      </c>
      <c r="S101" s="182">
        <f t="shared" si="6"/>
        <v>1.9159408811884035E-2</v>
      </c>
      <c r="T101" s="173"/>
      <c r="U101" s="184"/>
      <c r="V101" s="174"/>
      <c r="W101" s="174"/>
      <c r="X101" s="174"/>
      <c r="Y101" s="174"/>
      <c r="Z101" s="174"/>
    </row>
    <row r="102" spans="1:26">
      <c r="A102" s="26">
        <v>2005</v>
      </c>
      <c r="B102" s="50">
        <v>0.56402507424354553</v>
      </c>
      <c r="C102" s="47">
        <v>0.14347785711288452</v>
      </c>
      <c r="D102" s="196">
        <v>0.42054721713066101</v>
      </c>
      <c r="E102" s="49">
        <v>0.43597492575645447</v>
      </c>
      <c r="F102" s="47">
        <v>0.32885938882827759</v>
      </c>
      <c r="G102" s="47">
        <v>0.18078486621379852</v>
      </c>
      <c r="H102" s="47">
        <v>0.14176471531391144</v>
      </c>
      <c r="I102" s="47">
        <v>8.1712543964385986E-2</v>
      </c>
      <c r="J102" s="47">
        <v>3.5619389265775681E-2</v>
      </c>
      <c r="K102" s="47">
        <v>1.4336311672125016E-2</v>
      </c>
      <c r="L102" s="183">
        <f t="shared" si="7"/>
        <v>0.25519005954265594</v>
      </c>
      <c r="M102" s="173">
        <f t="shared" si="8"/>
        <v>0.10711553692817688</v>
      </c>
      <c r="N102" s="173">
        <f t="shared" si="8"/>
        <v>0.14807452261447906</v>
      </c>
      <c r="O102" s="173">
        <f t="shared" si="5"/>
        <v>9.9072322249412537E-2</v>
      </c>
      <c r="P102" s="173">
        <f t="shared" si="6"/>
        <v>3.9020150899887085E-2</v>
      </c>
      <c r="Q102" s="173">
        <f t="shared" si="6"/>
        <v>6.0052171349525452E-2</v>
      </c>
      <c r="R102" s="173">
        <f t="shared" si="6"/>
        <v>4.6093154698610306E-2</v>
      </c>
      <c r="S102" s="182">
        <f t="shared" si="6"/>
        <v>2.1283077593650664E-2</v>
      </c>
      <c r="T102" s="173"/>
      <c r="U102" s="184"/>
      <c r="V102" s="174"/>
      <c r="W102" s="174"/>
      <c r="X102" s="174"/>
      <c r="Y102" s="174"/>
      <c r="Z102" s="174"/>
    </row>
    <row r="103" spans="1:26">
      <c r="A103" s="26">
        <v>2006</v>
      </c>
      <c r="B103" s="50">
        <v>0.55683428049087524</v>
      </c>
      <c r="C103" s="47">
        <v>0.1405404806137085</v>
      </c>
      <c r="D103" s="196">
        <v>0.41629379987716675</v>
      </c>
      <c r="E103" s="49">
        <v>0.44316571950912476</v>
      </c>
      <c r="F103" s="47">
        <v>0.33503186702728271</v>
      </c>
      <c r="G103" s="47">
        <v>0.18543411791324615</v>
      </c>
      <c r="H103" s="47">
        <v>0.14593107998371124</v>
      </c>
      <c r="I103" s="47">
        <v>8.4441661834716797E-2</v>
      </c>
      <c r="J103" s="47">
        <v>3.6872923374176025E-2</v>
      </c>
      <c r="K103" s="47">
        <v>1.5529483946457144E-2</v>
      </c>
      <c r="L103" s="183">
        <f t="shared" si="7"/>
        <v>0.2577316015958786</v>
      </c>
      <c r="M103" s="173">
        <f t="shared" si="8"/>
        <v>0.10813385248184204</v>
      </c>
      <c r="N103" s="173">
        <f t="shared" si="8"/>
        <v>0.14959774911403656</v>
      </c>
      <c r="O103" s="173">
        <f t="shared" si="5"/>
        <v>0.10099245607852936</v>
      </c>
      <c r="P103" s="173">
        <f t="shared" si="6"/>
        <v>3.9503037929534912E-2</v>
      </c>
      <c r="Q103" s="173">
        <f t="shared" si="6"/>
        <v>6.1489418148994446E-2</v>
      </c>
      <c r="R103" s="173">
        <f t="shared" si="6"/>
        <v>4.7568738460540771E-2</v>
      </c>
      <c r="S103" s="182">
        <f t="shared" si="6"/>
        <v>2.134343942771888E-2</v>
      </c>
      <c r="T103" s="173"/>
      <c r="U103" s="184"/>
      <c r="V103" s="174"/>
      <c r="W103" s="174"/>
      <c r="X103" s="174"/>
      <c r="Y103" s="174"/>
      <c r="Z103" s="174"/>
    </row>
    <row r="104" spans="1:26">
      <c r="A104" s="26">
        <v>2007</v>
      </c>
      <c r="B104" s="50">
        <v>0.55963709950447083</v>
      </c>
      <c r="C104" s="47">
        <v>0.14318561553955078</v>
      </c>
      <c r="D104" s="196">
        <v>0.41645148396492004</v>
      </c>
      <c r="E104" s="49">
        <v>0.44036290049552917</v>
      </c>
      <c r="F104" s="47">
        <v>0.33267974853515625</v>
      </c>
      <c r="G104" s="47">
        <v>0.18384772539138794</v>
      </c>
      <c r="H104" s="47">
        <v>0.1446346789598465</v>
      </c>
      <c r="I104" s="47">
        <v>8.3561845123767853E-2</v>
      </c>
      <c r="J104" s="47">
        <v>3.6986235529184341E-2</v>
      </c>
      <c r="K104" s="47">
        <v>1.5750469497638097E-2</v>
      </c>
      <c r="L104" s="183">
        <f t="shared" si="7"/>
        <v>0.25651517510414124</v>
      </c>
      <c r="M104" s="173">
        <f t="shared" si="8"/>
        <v>0.10768315196037292</v>
      </c>
      <c r="N104" s="173">
        <f t="shared" si="8"/>
        <v>0.14883202314376831</v>
      </c>
      <c r="O104" s="173">
        <f t="shared" si="5"/>
        <v>0.10028588026762009</v>
      </c>
      <c r="P104" s="173">
        <f t="shared" si="6"/>
        <v>3.9213046431541443E-2</v>
      </c>
      <c r="Q104" s="173">
        <f t="shared" si="6"/>
        <v>6.1072833836078644E-2</v>
      </c>
      <c r="R104" s="173">
        <f t="shared" si="6"/>
        <v>4.6575609594583511E-2</v>
      </c>
      <c r="S104" s="182">
        <f t="shared" si="6"/>
        <v>2.1235766031546244E-2</v>
      </c>
      <c r="T104" s="173"/>
      <c r="U104" s="184"/>
      <c r="V104" s="174"/>
      <c r="W104" s="174"/>
      <c r="X104" s="174"/>
      <c r="Y104" s="174"/>
      <c r="Z104" s="174"/>
    </row>
    <row r="105" spans="1:26">
      <c r="A105" s="26">
        <v>2008</v>
      </c>
      <c r="B105" s="50">
        <v>0.56441301107406616</v>
      </c>
      <c r="C105" s="47">
        <v>0.14297038316726685</v>
      </c>
      <c r="D105" s="196">
        <v>0.42144262790679932</v>
      </c>
      <c r="E105" s="49">
        <v>0.43558698892593384</v>
      </c>
      <c r="F105" s="47">
        <v>0.32752853631973267</v>
      </c>
      <c r="G105" s="47">
        <v>0.17938856780529022</v>
      </c>
      <c r="H105" s="47">
        <v>0.14104874432086945</v>
      </c>
      <c r="I105" s="47">
        <v>8.2788020372390747E-2</v>
      </c>
      <c r="J105" s="47">
        <v>3.8966882973909378E-2</v>
      </c>
      <c r="K105" s="47">
        <v>1.7813934860079237E-2</v>
      </c>
      <c r="L105" s="183">
        <f t="shared" si="7"/>
        <v>0.25619842112064362</v>
      </c>
      <c r="M105" s="173">
        <f t="shared" si="8"/>
        <v>0.10805845260620117</v>
      </c>
      <c r="N105" s="173">
        <f t="shared" si="8"/>
        <v>0.14813996851444244</v>
      </c>
      <c r="O105" s="173">
        <f t="shared" si="5"/>
        <v>9.6600547432899475E-2</v>
      </c>
      <c r="P105" s="173">
        <f t="shared" si="6"/>
        <v>3.8339823484420776E-2</v>
      </c>
      <c r="Q105" s="173">
        <f t="shared" si="6"/>
        <v>5.8260723948478699E-2</v>
      </c>
      <c r="R105" s="173">
        <f t="shared" si="6"/>
        <v>4.3821137398481369E-2</v>
      </c>
      <c r="S105" s="182">
        <f t="shared" si="6"/>
        <v>2.1152948113830141E-2</v>
      </c>
      <c r="T105" s="173"/>
      <c r="U105" s="184"/>
      <c r="V105" s="174"/>
      <c r="W105" s="174"/>
      <c r="X105" s="174"/>
      <c r="Y105" s="174"/>
      <c r="Z105" s="174"/>
    </row>
    <row r="106" spans="1:26">
      <c r="A106" s="33">
        <v>2009</v>
      </c>
      <c r="B106" s="56">
        <v>0.57507115602493286</v>
      </c>
      <c r="C106" s="55">
        <v>0.14232856035232544</v>
      </c>
      <c r="D106" s="199">
        <v>0.43274259567260742</v>
      </c>
      <c r="E106" s="54">
        <v>0.42492884397506714</v>
      </c>
      <c r="F106" s="55">
        <v>0.31472447514533997</v>
      </c>
      <c r="G106" s="55">
        <v>0.16761614382266998</v>
      </c>
      <c r="H106" s="55">
        <v>0.13082115352153778</v>
      </c>
      <c r="I106" s="55">
        <v>7.5667634606361389E-2</v>
      </c>
      <c r="J106" s="55">
        <v>3.5610388964414597E-2</v>
      </c>
      <c r="K106" s="55">
        <v>1.5540826034026387E-2</v>
      </c>
      <c r="L106" s="188">
        <f t="shared" si="7"/>
        <v>0.25731270015239716</v>
      </c>
      <c r="M106" s="189">
        <f t="shared" si="8"/>
        <v>0.11020436882972717</v>
      </c>
      <c r="N106" s="189">
        <f t="shared" si="8"/>
        <v>0.14710833132266998</v>
      </c>
      <c r="O106" s="189">
        <f t="shared" si="5"/>
        <v>9.1948509216308594E-2</v>
      </c>
      <c r="P106" s="189">
        <f t="shared" si="6"/>
        <v>3.6794990301132202E-2</v>
      </c>
      <c r="Q106" s="189">
        <f t="shared" si="6"/>
        <v>5.5153518915176392E-2</v>
      </c>
      <c r="R106" s="189">
        <f t="shared" si="6"/>
        <v>4.0057245641946793E-2</v>
      </c>
      <c r="S106" s="190">
        <f t="shared" si="6"/>
        <v>2.006956293038821E-2</v>
      </c>
      <c r="T106" s="173"/>
      <c r="U106" s="184"/>
      <c r="V106" s="174"/>
      <c r="W106" s="174"/>
      <c r="X106" s="174"/>
      <c r="Y106" s="174"/>
      <c r="Z106" s="174"/>
    </row>
    <row r="107" spans="1:26">
      <c r="A107" s="26">
        <v>2010</v>
      </c>
      <c r="B107" s="50">
        <v>0.56100952625274658</v>
      </c>
      <c r="C107" s="47">
        <v>0.13801777362823486</v>
      </c>
      <c r="D107" s="196">
        <v>0.42299175262451172</v>
      </c>
      <c r="E107" s="49">
        <v>0.43899047374725342</v>
      </c>
      <c r="F107" s="47">
        <v>0.32929608225822449</v>
      </c>
      <c r="G107" s="47">
        <v>0.17937779426574707</v>
      </c>
      <c r="H107" s="47">
        <v>0.14068125188350677</v>
      </c>
      <c r="I107" s="47">
        <v>8.1726394593715668E-2</v>
      </c>
      <c r="J107" s="47">
        <v>3.704506903886795E-2</v>
      </c>
      <c r="K107" s="47">
        <v>1.4624492324746795E-2</v>
      </c>
      <c r="L107" s="183">
        <f t="shared" si="7"/>
        <v>0.25961267948150635</v>
      </c>
      <c r="M107" s="173">
        <f t="shared" si="8"/>
        <v>0.10969439148902893</v>
      </c>
      <c r="N107" s="173">
        <f t="shared" si="8"/>
        <v>0.14991828799247742</v>
      </c>
      <c r="O107" s="173">
        <f t="shared" si="5"/>
        <v>9.7651399672031403E-2</v>
      </c>
      <c r="P107" s="173">
        <f t="shared" si="6"/>
        <v>3.8696542382240295E-2</v>
      </c>
      <c r="Q107" s="173">
        <f t="shared" si="6"/>
        <v>5.8954857289791107E-2</v>
      </c>
      <c r="R107" s="173">
        <f t="shared" si="6"/>
        <v>4.4681325554847717E-2</v>
      </c>
      <c r="S107" s="182">
        <f t="shared" si="6"/>
        <v>2.2420576714121156E-2</v>
      </c>
      <c r="T107" s="173"/>
      <c r="U107" s="184"/>
      <c r="V107" s="174"/>
      <c r="W107" s="174"/>
      <c r="X107" s="174"/>
      <c r="Y107" s="174"/>
      <c r="Z107" s="174"/>
    </row>
    <row r="108" spans="1:26">
      <c r="A108" s="26">
        <v>2011</v>
      </c>
      <c r="B108" s="50">
        <v>0.55657321214675903</v>
      </c>
      <c r="C108" s="47">
        <v>0.13504248857498169</v>
      </c>
      <c r="D108" s="196">
        <v>0.42153072357177734</v>
      </c>
      <c r="E108" s="49">
        <v>0.44342678785324097</v>
      </c>
      <c r="F108" s="47">
        <v>0.33315736055374146</v>
      </c>
      <c r="G108" s="47">
        <v>0.1818658858537674</v>
      </c>
      <c r="H108" s="47">
        <v>0.14263387024402618</v>
      </c>
      <c r="I108" s="47">
        <v>8.242332935333252E-2</v>
      </c>
      <c r="J108" s="47">
        <v>3.7611279636621475E-2</v>
      </c>
      <c r="K108" s="47">
        <v>1.549500614643096E-2</v>
      </c>
      <c r="L108" s="183">
        <f t="shared" si="7"/>
        <v>0.26156090199947357</v>
      </c>
      <c r="M108" s="173">
        <f t="shared" si="8"/>
        <v>0.11026942729949951</v>
      </c>
      <c r="N108" s="173">
        <f t="shared" si="8"/>
        <v>0.15129147469997406</v>
      </c>
      <c r="O108" s="173">
        <f t="shared" si="5"/>
        <v>9.9442556500434875E-2</v>
      </c>
      <c r="P108" s="173">
        <f t="shared" si="6"/>
        <v>3.9232015609741211E-2</v>
      </c>
      <c r="Q108" s="173">
        <f t="shared" si="6"/>
        <v>6.0210540890693665E-2</v>
      </c>
      <c r="R108" s="173">
        <f t="shared" si="6"/>
        <v>4.4812049716711044E-2</v>
      </c>
      <c r="S108" s="182">
        <f t="shared" si="6"/>
        <v>2.2116273490190515E-2</v>
      </c>
      <c r="T108" s="173"/>
      <c r="U108" s="184"/>
      <c r="V108" s="174"/>
      <c r="W108" s="174"/>
      <c r="X108" s="174"/>
      <c r="Y108" s="174"/>
      <c r="Z108" s="174"/>
    </row>
    <row r="109" spans="1:26">
      <c r="A109" s="26">
        <v>2012</v>
      </c>
      <c r="B109" s="50">
        <v>0.54304775595664978</v>
      </c>
      <c r="C109" s="47">
        <v>0.13038033246994019</v>
      </c>
      <c r="D109" s="196">
        <v>0.41266742348670959</v>
      </c>
      <c r="E109" s="49">
        <v>0.45695224404335022</v>
      </c>
      <c r="F109" s="47">
        <v>0.34756270051002502</v>
      </c>
      <c r="G109" s="47">
        <v>0.195400670170784</v>
      </c>
      <c r="H109" s="47">
        <v>0.15481403470039368</v>
      </c>
      <c r="I109" s="47">
        <v>9.1361194849014282E-2</v>
      </c>
      <c r="J109" s="47">
        <v>4.2612913995981216E-2</v>
      </c>
      <c r="K109" s="47">
        <v>1.8491971617340969E-2</v>
      </c>
      <c r="L109" s="183">
        <f t="shared" si="7"/>
        <v>0.26155157387256622</v>
      </c>
      <c r="M109" s="173">
        <f t="shared" si="8"/>
        <v>0.1093895435333252</v>
      </c>
      <c r="N109" s="173">
        <f t="shared" si="8"/>
        <v>0.15216203033924103</v>
      </c>
      <c r="O109" s="173">
        <f t="shared" si="5"/>
        <v>0.10403947532176971</v>
      </c>
      <c r="P109" s="173">
        <f t="shared" si="6"/>
        <v>4.058663547039032E-2</v>
      </c>
      <c r="Q109" s="173">
        <f t="shared" si="6"/>
        <v>6.3452839851379395E-2</v>
      </c>
      <c r="R109" s="173">
        <f t="shared" si="6"/>
        <v>4.8748280853033066E-2</v>
      </c>
      <c r="S109" s="182">
        <f t="shared" si="6"/>
        <v>2.4120942378640247E-2</v>
      </c>
      <c r="T109" s="173"/>
      <c r="U109" s="184"/>
      <c r="V109" s="174"/>
      <c r="W109" s="174"/>
      <c r="X109" s="174"/>
      <c r="Y109" s="174"/>
      <c r="Z109" s="174"/>
    </row>
    <row r="110" spans="1:26">
      <c r="A110" s="26">
        <v>2013</v>
      </c>
      <c r="B110" s="50">
        <v>0.55272477865219116</v>
      </c>
      <c r="C110" s="47">
        <v>0.13525390625</v>
      </c>
      <c r="D110" s="196">
        <v>0.41747087240219116</v>
      </c>
      <c r="E110" s="49">
        <v>0.44727522134780884</v>
      </c>
      <c r="F110" s="47">
        <v>0.33692914247512817</v>
      </c>
      <c r="G110" s="47">
        <v>0.1846853643655777</v>
      </c>
      <c r="H110" s="47">
        <v>0.1450565904378891</v>
      </c>
      <c r="I110" s="47">
        <v>8.5377134382724762E-2</v>
      </c>
      <c r="J110" s="47">
        <v>4.0740985423326492E-2</v>
      </c>
      <c r="K110" s="47">
        <v>1.8954664108626833E-2</v>
      </c>
      <c r="L110" s="183">
        <f t="shared" si="7"/>
        <v>0.26258985698223114</v>
      </c>
      <c r="M110" s="173">
        <f t="shared" si="8"/>
        <v>0.11034607887268066</v>
      </c>
      <c r="N110" s="173">
        <f t="shared" si="8"/>
        <v>0.15224377810955048</v>
      </c>
      <c r="O110" s="173">
        <f t="shared" si="5"/>
        <v>9.9308229982852936E-2</v>
      </c>
      <c r="P110" s="173">
        <f t="shared" ref="P110:S116" si="9">G110-H110</f>
        <v>3.9628773927688599E-2</v>
      </c>
      <c r="Q110" s="173">
        <f t="shared" si="9"/>
        <v>5.9679456055164337E-2</v>
      </c>
      <c r="R110" s="173">
        <f t="shared" si="9"/>
        <v>4.463614895939827E-2</v>
      </c>
      <c r="S110" s="182">
        <f t="shared" si="9"/>
        <v>2.178632131469966E-2</v>
      </c>
      <c r="T110" s="173"/>
      <c r="U110" s="184"/>
      <c r="V110" s="174"/>
      <c r="W110" s="174"/>
      <c r="X110" s="174"/>
      <c r="Y110" s="174"/>
      <c r="Z110" s="174"/>
    </row>
    <row r="111" spans="1:26">
      <c r="A111" s="26">
        <v>2014</v>
      </c>
      <c r="B111" s="50">
        <v>0.54632914066314697</v>
      </c>
      <c r="C111" s="47">
        <v>0.13228923082351685</v>
      </c>
      <c r="D111" s="196">
        <v>0.41403990983963013</v>
      </c>
      <c r="E111" s="49">
        <v>0.45367085933685303</v>
      </c>
      <c r="F111" s="47">
        <v>0.34334483742713928</v>
      </c>
      <c r="G111" s="47">
        <v>0.18966582417488098</v>
      </c>
      <c r="H111" s="47">
        <v>0.14940512180328369</v>
      </c>
      <c r="I111" s="47">
        <v>8.8120244443416595E-2</v>
      </c>
      <c r="J111" s="47">
        <v>4.1798047721385956E-2</v>
      </c>
      <c r="K111" s="47">
        <v>1.9861654221831004E-2</v>
      </c>
      <c r="L111" s="183">
        <f t="shared" si="7"/>
        <v>0.26400503516197205</v>
      </c>
      <c r="M111" s="173">
        <f t="shared" ref="M111:N116" si="10">E111-F111</f>
        <v>0.11032602190971375</v>
      </c>
      <c r="N111" s="173">
        <f t="shared" si="10"/>
        <v>0.1536790132522583</v>
      </c>
      <c r="O111" s="173">
        <f t="shared" si="5"/>
        <v>0.10154557973146439</v>
      </c>
      <c r="P111" s="173">
        <f t="shared" si="9"/>
        <v>4.026070237159729E-2</v>
      </c>
      <c r="Q111" s="173">
        <f t="shared" si="9"/>
        <v>6.1284877359867096E-2</v>
      </c>
      <c r="R111" s="173">
        <f t="shared" si="9"/>
        <v>4.632219672203064E-2</v>
      </c>
      <c r="S111" s="182">
        <f t="shared" si="9"/>
        <v>2.1936393499554951E-2</v>
      </c>
      <c r="T111" s="173"/>
      <c r="U111" s="184"/>
      <c r="V111" s="174"/>
      <c r="W111" s="174"/>
      <c r="X111" s="174"/>
      <c r="Y111" s="174"/>
      <c r="Z111" s="174"/>
    </row>
    <row r="112" spans="1:26">
      <c r="A112" s="26">
        <v>2015</v>
      </c>
      <c r="B112" s="50">
        <v>0.54674679040908813</v>
      </c>
      <c r="C112" s="47">
        <v>0.13273423910140991</v>
      </c>
      <c r="D112" s="196">
        <v>0.41401255130767822</v>
      </c>
      <c r="E112" s="49">
        <v>0.45325320959091187</v>
      </c>
      <c r="F112" s="47">
        <v>0.34278261661529541</v>
      </c>
      <c r="G112" s="47">
        <v>0.18906210362911224</v>
      </c>
      <c r="H112" s="47">
        <v>0.14893215894699097</v>
      </c>
      <c r="I112" s="47">
        <v>8.7576709687709808E-2</v>
      </c>
      <c r="J112" s="47">
        <v>4.0908660739660263E-2</v>
      </c>
      <c r="K112" s="47">
        <v>1.8597986903586716E-2</v>
      </c>
      <c r="L112" s="183">
        <f t="shared" si="7"/>
        <v>0.26419110596179962</v>
      </c>
      <c r="M112" s="173">
        <f t="shared" si="10"/>
        <v>0.11047059297561646</v>
      </c>
      <c r="N112" s="173">
        <f t="shared" si="10"/>
        <v>0.15372051298618317</v>
      </c>
      <c r="O112" s="173">
        <f t="shared" si="5"/>
        <v>0.10148539394140244</v>
      </c>
      <c r="P112" s="173">
        <f t="shared" si="9"/>
        <v>4.0129944682121277E-2</v>
      </c>
      <c r="Q112" s="173">
        <f t="shared" si="9"/>
        <v>6.1355449259281158E-2</v>
      </c>
      <c r="R112" s="173">
        <f t="shared" si="9"/>
        <v>4.6668048948049545E-2</v>
      </c>
      <c r="S112" s="182">
        <f t="shared" si="9"/>
        <v>2.2310673836073547E-2</v>
      </c>
      <c r="T112" s="173"/>
      <c r="U112" s="184"/>
      <c r="V112" s="174"/>
      <c r="W112" s="174"/>
      <c r="X112" s="174"/>
      <c r="Y112" s="174"/>
      <c r="Z112" s="174"/>
    </row>
    <row r="113" spans="1:26">
      <c r="A113" s="26">
        <v>2016</v>
      </c>
      <c r="B113" s="50">
        <v>0.54846826195716858</v>
      </c>
      <c r="C113" s="47">
        <v>0.13119047880172729</v>
      </c>
      <c r="D113" s="196">
        <v>0.41727778315544128</v>
      </c>
      <c r="E113" s="49">
        <v>0.45153173804283142</v>
      </c>
      <c r="F113" s="47">
        <v>0.34057965874671936</v>
      </c>
      <c r="G113" s="47">
        <v>0.186695396900177</v>
      </c>
      <c r="H113" s="47">
        <v>0.14676779508590698</v>
      </c>
      <c r="I113" s="47">
        <v>8.6006723344326019E-2</v>
      </c>
      <c r="J113" s="47">
        <v>4.0118653327226639E-2</v>
      </c>
      <c r="K113" s="47">
        <v>1.8110585423737859E-2</v>
      </c>
      <c r="L113" s="183">
        <f t="shared" si="7"/>
        <v>0.26483634114265442</v>
      </c>
      <c r="M113" s="173">
        <f t="shared" si="10"/>
        <v>0.11095207929611206</v>
      </c>
      <c r="N113" s="173">
        <f t="shared" si="10"/>
        <v>0.15388426184654236</v>
      </c>
      <c r="O113" s="173">
        <f t="shared" si="5"/>
        <v>0.10068867355585098</v>
      </c>
      <c r="P113" s="173">
        <f t="shared" si="9"/>
        <v>3.992760181427002E-2</v>
      </c>
      <c r="Q113" s="173">
        <f t="shared" si="9"/>
        <v>6.0761071741580963E-2</v>
      </c>
      <c r="R113" s="173">
        <f t="shared" si="9"/>
        <v>4.588807001709938E-2</v>
      </c>
      <c r="S113" s="182">
        <f t="shared" si="9"/>
        <v>2.200806790348878E-2</v>
      </c>
      <c r="T113" s="173"/>
      <c r="U113" s="184"/>
      <c r="V113" s="174"/>
      <c r="W113" s="174"/>
      <c r="X113" s="174"/>
      <c r="Y113" s="174"/>
      <c r="Z113" s="174"/>
    </row>
    <row r="114" spans="1:26">
      <c r="A114" s="26">
        <v>2017</v>
      </c>
      <c r="B114" s="50">
        <v>0.54585468769073486</v>
      </c>
      <c r="C114" s="47">
        <v>0.13572502136230469</v>
      </c>
      <c r="D114" s="196">
        <v>0.41012966632843018</v>
      </c>
      <c r="E114" s="49">
        <v>0.45414531230926514</v>
      </c>
      <c r="F114" s="47">
        <v>0.34404218196868896</v>
      </c>
      <c r="G114" s="47">
        <v>0.19097436964511871</v>
      </c>
      <c r="H114" s="47">
        <v>0.15029829740524292</v>
      </c>
      <c r="I114" s="47">
        <v>8.7773874402046204E-2</v>
      </c>
      <c r="J114" s="47">
        <v>4.1056789457798004E-2</v>
      </c>
      <c r="K114" s="47">
        <v>1.780947330441528E-2</v>
      </c>
      <c r="L114" s="183">
        <f t="shared" si="7"/>
        <v>0.26317094266414642</v>
      </c>
      <c r="M114" s="173">
        <f t="shared" si="10"/>
        <v>0.11010313034057617</v>
      </c>
      <c r="N114" s="173">
        <f t="shared" si="10"/>
        <v>0.15306781232357025</v>
      </c>
      <c r="O114" s="173">
        <f t="shared" si="5"/>
        <v>0.10320049524307251</v>
      </c>
      <c r="P114" s="173">
        <f t="shared" si="9"/>
        <v>4.0676072239875793E-2</v>
      </c>
      <c r="Q114" s="173">
        <f t="shared" si="9"/>
        <v>6.2524423003196716E-2</v>
      </c>
      <c r="R114" s="173">
        <f t="shared" si="9"/>
        <v>4.6717084944248199E-2</v>
      </c>
      <c r="S114" s="182">
        <f t="shared" si="9"/>
        <v>2.3247316153382724E-2</v>
      </c>
      <c r="T114" s="173"/>
      <c r="U114" s="184"/>
      <c r="V114" s="174"/>
      <c r="W114" s="174"/>
      <c r="X114" s="174"/>
      <c r="Y114" s="174"/>
      <c r="Z114" s="174"/>
    </row>
    <row r="115" spans="1:26">
      <c r="A115" s="26">
        <v>2018</v>
      </c>
      <c r="B115" s="50">
        <v>0.54240682721138</v>
      </c>
      <c r="C115" s="47">
        <v>0.13442301750183105</v>
      </c>
      <c r="D115" s="196">
        <v>0.40798380970954895</v>
      </c>
      <c r="E115" s="49">
        <v>0.45759317278862</v>
      </c>
      <c r="F115" s="47">
        <v>0.34764346480369568</v>
      </c>
      <c r="G115" s="47">
        <v>0.19315692782402039</v>
      </c>
      <c r="H115" s="47">
        <v>0.15153217315673828</v>
      </c>
      <c r="I115" s="47">
        <v>8.7956108152866364E-2</v>
      </c>
      <c r="J115" s="47">
        <v>4.0179431438446045E-2</v>
      </c>
      <c r="K115" s="47">
        <v>1.7949868203988376E-2</v>
      </c>
      <c r="L115" s="183">
        <f t="shared" si="7"/>
        <v>0.26443624496459961</v>
      </c>
      <c r="M115" s="173">
        <f t="shared" si="10"/>
        <v>0.10994970798492432</v>
      </c>
      <c r="N115" s="173">
        <f t="shared" si="10"/>
        <v>0.15448653697967529</v>
      </c>
      <c r="O115" s="173">
        <f t="shared" si="5"/>
        <v>0.10520081967115402</v>
      </c>
      <c r="P115" s="173">
        <f t="shared" si="9"/>
        <v>4.1624754667282104E-2</v>
      </c>
      <c r="Q115" s="173">
        <f t="shared" si="9"/>
        <v>6.3576065003871918E-2</v>
      </c>
      <c r="R115" s="173">
        <f t="shared" si="9"/>
        <v>4.7776676714420319E-2</v>
      </c>
      <c r="S115" s="182">
        <f t="shared" si="9"/>
        <v>2.2229563234457669E-2</v>
      </c>
      <c r="T115" s="173"/>
      <c r="U115" s="184"/>
      <c r="V115" s="174"/>
      <c r="W115" s="174"/>
      <c r="X115" s="174"/>
      <c r="Y115" s="174"/>
      <c r="Z115" s="174"/>
    </row>
    <row r="116" spans="1:26">
      <c r="A116" s="26">
        <v>2019</v>
      </c>
      <c r="B116" s="50">
        <v>0.54404100775718689</v>
      </c>
      <c r="C116" s="47">
        <v>0.13717871904373169</v>
      </c>
      <c r="D116" s="196">
        <v>0.4068622887134552</v>
      </c>
      <c r="E116" s="49">
        <v>0.45595899224281311</v>
      </c>
      <c r="F116" s="47">
        <v>0.34579980373382568</v>
      </c>
      <c r="G116" s="47">
        <v>0.19220195710659027</v>
      </c>
      <c r="H116" s="47">
        <v>0.14953607320785522</v>
      </c>
      <c r="I116" s="47">
        <v>8.5343912243843079E-2</v>
      </c>
      <c r="J116" s="47">
        <v>3.8058318197727203E-2</v>
      </c>
      <c r="K116" s="47">
        <v>1.693386405992903E-2</v>
      </c>
      <c r="L116" s="183">
        <f t="shared" si="7"/>
        <v>0.26375703513622284</v>
      </c>
      <c r="M116" s="173">
        <f t="shared" si="10"/>
        <v>0.11015918850898743</v>
      </c>
      <c r="N116" s="173">
        <f t="shared" si="10"/>
        <v>0.15359784662723541</v>
      </c>
      <c r="O116" s="173">
        <f t="shared" si="5"/>
        <v>0.10685804486274719</v>
      </c>
      <c r="P116" s="173">
        <f t="shared" si="9"/>
        <v>4.2665883898735046E-2</v>
      </c>
      <c r="Q116" s="173">
        <f t="shared" si="9"/>
        <v>6.4192160964012146E-2</v>
      </c>
      <c r="R116" s="173">
        <f t="shared" si="9"/>
        <v>4.7285594046115875E-2</v>
      </c>
      <c r="S116" s="182">
        <f t="shared" si="9"/>
        <v>2.1124454137798173E-2</v>
      </c>
      <c r="T116" s="173"/>
      <c r="U116" s="184"/>
      <c r="V116" s="174"/>
      <c r="W116" s="174"/>
      <c r="X116" s="174"/>
      <c r="Y116" s="174"/>
      <c r="Z116" s="174"/>
    </row>
    <row r="117" spans="1:26" ht="17" thickBot="1">
      <c r="A117" s="63">
        <v>2020</v>
      </c>
      <c r="B117" s="201"/>
      <c r="C117" s="202"/>
      <c r="D117" s="203"/>
      <c r="E117" s="204"/>
      <c r="F117" s="202"/>
      <c r="G117" s="202"/>
      <c r="H117" s="202"/>
      <c r="I117" s="202"/>
      <c r="J117" s="202"/>
      <c r="K117" s="202"/>
      <c r="L117" s="205"/>
      <c r="M117" s="206"/>
      <c r="N117" s="206"/>
      <c r="O117" s="206"/>
      <c r="P117" s="206"/>
      <c r="Q117" s="206"/>
      <c r="R117" s="206"/>
      <c r="S117" s="207"/>
      <c r="T117" s="173"/>
    </row>
    <row r="118" spans="1:26" ht="17" thickTop="1">
      <c r="B118" s="72"/>
      <c r="C118" s="72"/>
      <c r="D118" s="72"/>
      <c r="E118" s="72"/>
      <c r="F118" s="72"/>
      <c r="G118" s="72"/>
      <c r="H118" s="72"/>
    </row>
    <row r="119" spans="1:26">
      <c r="B119" s="72"/>
      <c r="C119" s="72"/>
      <c r="D119" s="72"/>
      <c r="E119" s="72"/>
      <c r="F119" s="72"/>
      <c r="G119" s="72"/>
      <c r="H119" s="72"/>
    </row>
  </sheetData>
  <mergeCells count="3">
    <mergeCell ref="A4:S4"/>
    <mergeCell ref="B7:S7"/>
    <mergeCell ref="B8:S8"/>
  </mergeCells>
  <hyperlinks>
    <hyperlink ref="A1" location="Index!A1" display="Back to index" xr:uid="{A4A2ECB0-1566-3943-97F0-90068E083F59}"/>
  </hyperlinks>
  <pageMargins left="0.75" right="0.75" top="1" bottom="1" header="0.5" footer="0.5"/>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A0C9-334B-574C-B00E-528FF2758B83}">
  <sheetPr>
    <pageSetUpPr fitToPage="1"/>
  </sheetPr>
  <dimension ref="A1:X28"/>
  <sheetViews>
    <sheetView zoomScale="108" workbookViewId="0">
      <selection activeCell="G22" sqref="G22"/>
    </sheetView>
  </sheetViews>
  <sheetFormatPr baseColWidth="10" defaultRowHeight="16"/>
  <cols>
    <col min="1" max="1" width="17.83203125" style="332" customWidth="1"/>
    <col min="2" max="5" width="10.83203125" style="332"/>
    <col min="6" max="6" width="3.5" style="332" customWidth="1"/>
    <col min="7" max="9" width="10.83203125" style="332"/>
    <col min="10" max="10" width="11" style="332" customWidth="1"/>
    <col min="11" max="16384" width="10.83203125" style="332"/>
  </cols>
  <sheetData>
    <row r="1" spans="1:24" ht="18">
      <c r="A1" s="475" t="s">
        <v>446</v>
      </c>
      <c r="B1" s="475"/>
      <c r="C1" s="475"/>
      <c r="D1" s="475"/>
      <c r="E1" s="475"/>
      <c r="F1" s="475"/>
      <c r="G1" s="475"/>
      <c r="H1" s="475"/>
      <c r="I1" s="476"/>
      <c r="J1" s="476"/>
    </row>
    <row r="2" spans="1:24" ht="17" thickBot="1">
      <c r="A2" s="331"/>
      <c r="B2" s="331"/>
      <c r="C2" s="331"/>
      <c r="D2" s="331"/>
      <c r="E2" s="331"/>
      <c r="F2" s="331"/>
      <c r="G2" s="331"/>
      <c r="H2" s="331"/>
    </row>
    <row r="3" spans="1:24" ht="17" thickTop="1">
      <c r="A3" s="355"/>
      <c r="B3" s="477" t="s">
        <v>596</v>
      </c>
      <c r="C3" s="477"/>
      <c r="D3" s="477"/>
      <c r="E3" s="477"/>
      <c r="F3" s="355"/>
      <c r="G3" s="477" t="s">
        <v>436</v>
      </c>
      <c r="H3" s="477"/>
      <c r="I3" s="477"/>
      <c r="J3" s="477"/>
      <c r="P3" s="332" t="s">
        <v>372</v>
      </c>
    </row>
    <row r="4" spans="1:24" ht="54" customHeight="1">
      <c r="B4" s="337" t="s">
        <v>357</v>
      </c>
      <c r="C4" s="337" t="s">
        <v>370</v>
      </c>
      <c r="D4" s="474" t="s">
        <v>451</v>
      </c>
      <c r="E4" s="474"/>
      <c r="G4" s="474" t="s">
        <v>401</v>
      </c>
      <c r="H4" s="474"/>
      <c r="I4" s="474"/>
      <c r="J4" s="474"/>
      <c r="P4" s="473" t="s">
        <v>371</v>
      </c>
      <c r="Q4" s="473"/>
      <c r="R4" s="473"/>
      <c r="T4" s="473" t="s">
        <v>376</v>
      </c>
      <c r="U4" s="473"/>
      <c r="V4" s="473"/>
    </row>
    <row r="5" spans="1:24" ht="60" customHeight="1">
      <c r="A5" s="332" t="s">
        <v>354</v>
      </c>
      <c r="B5" s="356" t="s">
        <v>360</v>
      </c>
      <c r="C5" s="356" t="s">
        <v>360</v>
      </c>
      <c r="D5" s="356" t="s">
        <v>360</v>
      </c>
      <c r="E5" s="357" t="s">
        <v>464</v>
      </c>
      <c r="F5" s="358"/>
      <c r="G5" s="391" t="s">
        <v>402</v>
      </c>
      <c r="H5" s="391" t="s">
        <v>449</v>
      </c>
      <c r="I5" s="357" t="s">
        <v>371</v>
      </c>
      <c r="J5" s="391" t="s">
        <v>465</v>
      </c>
      <c r="M5" s="404"/>
      <c r="P5" s="338" t="s">
        <v>373</v>
      </c>
      <c r="Q5" s="338" t="s">
        <v>374</v>
      </c>
      <c r="R5" s="338" t="s">
        <v>375</v>
      </c>
      <c r="S5" s="338"/>
      <c r="T5" s="338" t="s">
        <v>380</v>
      </c>
      <c r="U5" s="338" t="s">
        <v>382</v>
      </c>
      <c r="V5" s="338" t="s">
        <v>381</v>
      </c>
    </row>
    <row r="6" spans="1:24" s="392" customFormat="1" ht="16" customHeight="1">
      <c r="A6" s="407"/>
      <c r="B6" s="409" t="s">
        <v>454</v>
      </c>
      <c r="C6" s="409" t="s">
        <v>455</v>
      </c>
      <c r="D6" s="409" t="s">
        <v>456</v>
      </c>
      <c r="E6" s="409" t="s">
        <v>457</v>
      </c>
      <c r="F6" s="408"/>
      <c r="G6" s="409" t="s">
        <v>458</v>
      </c>
      <c r="H6" s="409" t="s">
        <v>459</v>
      </c>
      <c r="I6" s="409" t="s">
        <v>460</v>
      </c>
      <c r="J6" s="409" t="s">
        <v>461</v>
      </c>
      <c r="L6" s="404"/>
      <c r="X6" s="393"/>
    </row>
    <row r="7" spans="1:24">
      <c r="A7" s="332" t="s">
        <v>350</v>
      </c>
      <c r="B7" s="359">
        <f>Table1!C5</f>
        <v>0.12335321425260991</v>
      </c>
      <c r="C7" s="359">
        <f>'tab1'!G2/SUM('tab1'!G$2:G$6)</f>
        <v>4.2057634375360115E-2</v>
      </c>
      <c r="D7" s="359">
        <f>'tab1'!M2/SUM('tab1'!M$2:M$6)*(1-D$12)</f>
        <v>2.5571041749956409E-2</v>
      </c>
      <c r="E7" s="339">
        <f t="shared" ref="E7:E12" si="0">D7*E$13</f>
        <v>7.1229972046752685</v>
      </c>
      <c r="F7" s="339"/>
      <c r="G7" s="360">
        <f t="shared" ref="G7:G12" si="1">0.1*E7</f>
        <v>0.71229972046752688</v>
      </c>
      <c r="H7" s="360">
        <f>$W$17*($V7-$T7)</f>
        <v>-9.5310405737005791E-2</v>
      </c>
      <c r="I7" s="361">
        <f>P7/R$13</f>
        <v>1.3818119008549963</v>
      </c>
      <c r="J7" s="360">
        <f t="shared" ref="J7:J12" si="2">-G7*I7</f>
        <v>-0.98426423071771585</v>
      </c>
      <c r="M7" s="360"/>
      <c r="O7" s="362"/>
      <c r="P7" s="363">
        <f>2</f>
        <v>2</v>
      </c>
      <c r="Q7" s="340">
        <v>0.5</v>
      </c>
      <c r="R7" s="340">
        <f t="shared" ref="R7:R12" si="3">P7*Q7</f>
        <v>1</v>
      </c>
      <c r="T7" s="364">
        <f t="shared" ref="T7:T13" si="4">E7/0.21</f>
        <v>33.919034307977469</v>
      </c>
      <c r="U7" s="364">
        <f t="shared" ref="U7:U13" si="5">T7/(1-$W$17)^$W$16</f>
        <v>38.161895111000156</v>
      </c>
      <c r="V7" s="364">
        <f t="shared" ref="V7:V13" si="6">U7*(1-$W$18)^$W$16</f>
        <v>33.465175233039346</v>
      </c>
    </row>
    <row r="8" spans="1:24">
      <c r="A8" s="332" t="s">
        <v>351</v>
      </c>
      <c r="B8" s="359">
        <f>Table1!C6</f>
        <v>0.38084619406494336</v>
      </c>
      <c r="C8" s="359">
        <f>'tab1'!G3/SUM('tab1'!G$2:G$6)</f>
        <v>0.2923180335586506</v>
      </c>
      <c r="D8" s="359">
        <f>'tab1'!M3/SUM('tab1'!M$2:M$6)*(1-D$12)</f>
        <v>0.17772936471604447</v>
      </c>
      <c r="E8" s="339">
        <f t="shared" si="0"/>
        <v>49.507790118220512</v>
      </c>
      <c r="F8" s="339"/>
      <c r="G8" s="360">
        <f t="shared" si="1"/>
        <v>4.9507790118220516</v>
      </c>
      <c r="H8" s="360">
        <f t="shared" ref="H8:H12" si="7">$W$17*($V8-$T8)</f>
        <v>-0.66244692054813326</v>
      </c>
      <c r="I8" s="361">
        <f>P8/R$13</f>
        <v>0.69090595042749814</v>
      </c>
      <c r="J8" s="360">
        <f t="shared" si="2"/>
        <v>-3.4205226785194247</v>
      </c>
      <c r="M8" s="360"/>
      <c r="O8" s="362"/>
      <c r="P8" s="363">
        <v>1</v>
      </c>
      <c r="Q8" s="340">
        <f>0.4</f>
        <v>0.4</v>
      </c>
      <c r="R8" s="340">
        <f t="shared" si="3"/>
        <v>0.4</v>
      </c>
      <c r="T8" s="364">
        <f t="shared" si="4"/>
        <v>235.75138151533579</v>
      </c>
      <c r="U8" s="364">
        <f t="shared" si="5"/>
        <v>265.24102696949939</v>
      </c>
      <c r="V8" s="364">
        <f t="shared" si="6"/>
        <v>232.59687236986849</v>
      </c>
    </row>
    <row r="9" spans="1:24">
      <c r="A9" s="332" t="s">
        <v>352</v>
      </c>
      <c r="B9" s="359">
        <f>Table1!C7</f>
        <v>0.25891474911729179</v>
      </c>
      <c r="C9" s="359">
        <f>'tab1'!G4/SUM('tab1'!G$2:G$6)</f>
        <v>0.29506047455399814</v>
      </c>
      <c r="D9" s="359">
        <f>'tab1'!M4/SUM('tab1'!M$2:M$6)*(1-D$12)</f>
        <v>0.1793967687948847</v>
      </c>
      <c r="E9" s="339">
        <f t="shared" si="0"/>
        <v>49.972257491461704</v>
      </c>
      <c r="F9" s="339"/>
      <c r="G9" s="360">
        <f t="shared" si="1"/>
        <v>4.9972257491461711</v>
      </c>
      <c r="H9" s="360">
        <f t="shared" si="7"/>
        <v>-0.66866180067839132</v>
      </c>
      <c r="I9" s="361">
        <f>P9/R$13</f>
        <v>0.34545297521374907</v>
      </c>
      <c r="J9" s="360">
        <f t="shared" si="2"/>
        <v>-1.7263065028573008</v>
      </c>
      <c r="M9" s="360"/>
      <c r="O9" s="362"/>
      <c r="P9" s="363">
        <v>0.5</v>
      </c>
      <c r="Q9" s="340">
        <v>0.09</v>
      </c>
      <c r="R9" s="340">
        <f t="shared" si="3"/>
        <v>4.4999999999999998E-2</v>
      </c>
      <c r="T9" s="364">
        <f t="shared" si="4"/>
        <v>237.9631309117224</v>
      </c>
      <c r="U9" s="364">
        <f t="shared" si="5"/>
        <v>267.72943945525441</v>
      </c>
      <c r="V9" s="364">
        <f t="shared" si="6"/>
        <v>234.77902709896816</v>
      </c>
    </row>
    <row r="10" spans="1:24">
      <c r="A10" s="332" t="s">
        <v>353</v>
      </c>
      <c r="B10" s="359">
        <f>Table1!C8</f>
        <v>0.11537551192583921</v>
      </c>
      <c r="C10" s="359">
        <f>'tab1'!G5/SUM('tab1'!G$2:G$6)</f>
        <v>0.15622229544674118</v>
      </c>
      <c r="D10" s="359">
        <f>'tab1'!M5/SUM('tab1'!M$2:M$6)*(1-D$12)</f>
        <v>9.4983155771877506E-2</v>
      </c>
      <c r="E10" s="339">
        <f t="shared" si="0"/>
        <v>26.458239741267967</v>
      </c>
      <c r="F10" s="339"/>
      <c r="G10" s="360">
        <f t="shared" si="1"/>
        <v>2.645823974126797</v>
      </c>
      <c r="H10" s="360">
        <f t="shared" si="7"/>
        <v>-0.35402871745787551</v>
      </c>
      <c r="I10" s="361">
        <f>P10/R$13</f>
        <v>0.17272648760687453</v>
      </c>
      <c r="J10" s="360">
        <f t="shared" si="2"/>
        <v>-0.45700388187698376</v>
      </c>
      <c r="M10" s="360"/>
      <c r="O10" s="362"/>
      <c r="P10" s="363">
        <v>0.25</v>
      </c>
      <c r="Q10" s="340">
        <v>8.9999999999999993E-3</v>
      </c>
      <c r="R10" s="340">
        <f t="shared" si="3"/>
        <v>2.2499999999999998E-3</v>
      </c>
      <c r="T10" s="364">
        <f t="shared" si="4"/>
        <v>125.99161781556175</v>
      </c>
      <c r="U10" s="364">
        <f t="shared" si="5"/>
        <v>141.75164482238421</v>
      </c>
      <c r="V10" s="364">
        <f t="shared" si="6"/>
        <v>124.30576678004806</v>
      </c>
    </row>
    <row r="11" spans="1:24">
      <c r="A11" s="332" t="s">
        <v>400</v>
      </c>
      <c r="B11" s="359">
        <f>Table1!C9</f>
        <v>0.12151033063931549</v>
      </c>
      <c r="C11" s="359">
        <f>'tab1'!G6/SUM('tab1'!G$2:G$6)</f>
        <v>0.21434156206524993</v>
      </c>
      <c r="D11" s="359">
        <f>'tab1'!M6/SUM('tab1'!M$2:M$6)*(1-D$12)</f>
        <v>0.1303196689672369</v>
      </c>
      <c r="E11" s="339">
        <f t="shared" si="0"/>
        <v>36.301479104558467</v>
      </c>
      <c r="F11" s="339"/>
      <c r="G11" s="360">
        <f t="shared" si="1"/>
        <v>3.6301479104558467</v>
      </c>
      <c r="H11" s="360">
        <f t="shared" si="7"/>
        <v>-0.48573775938560598</v>
      </c>
      <c r="I11" s="361">
        <f>P11/R$13</f>
        <v>8.6363243803437267E-2</v>
      </c>
      <c r="J11" s="360">
        <f t="shared" si="2"/>
        <v>-0.31351134903323663</v>
      </c>
      <c r="M11" s="360"/>
      <c r="O11" s="362"/>
      <c r="P11" s="363">
        <v>0.125</v>
      </c>
      <c r="Q11" s="340">
        <v>1E-3</v>
      </c>
      <c r="R11" s="340">
        <f t="shared" si="3"/>
        <v>1.25E-4</v>
      </c>
      <c r="T11" s="364">
        <f t="shared" si="4"/>
        <v>172.86418621218317</v>
      </c>
      <c r="U11" s="364">
        <f t="shared" si="5"/>
        <v>194.48740441075049</v>
      </c>
      <c r="V11" s="364">
        <f t="shared" si="6"/>
        <v>170.5511492627279</v>
      </c>
    </row>
    <row r="12" spans="1:24">
      <c r="A12" s="332" t="s">
        <v>369</v>
      </c>
      <c r="B12" s="359">
        <v>0</v>
      </c>
      <c r="C12" s="359">
        <v>0</v>
      </c>
      <c r="D12" s="359">
        <v>0.39200000000000002</v>
      </c>
      <c r="E12" s="339">
        <f t="shared" si="0"/>
        <v>109.19441341248701</v>
      </c>
      <c r="F12" s="339"/>
      <c r="G12" s="360">
        <f t="shared" si="1"/>
        <v>10.919441341248701</v>
      </c>
      <c r="H12" s="360">
        <f t="shared" si="7"/>
        <v>-1.4610933498229326</v>
      </c>
      <c r="I12" s="340">
        <v>0</v>
      </c>
      <c r="J12" s="360">
        <f t="shared" si="2"/>
        <v>0</v>
      </c>
      <c r="M12" s="360"/>
      <c r="O12" s="362"/>
      <c r="P12" s="363">
        <v>0</v>
      </c>
      <c r="Q12" s="340">
        <v>0</v>
      </c>
      <c r="R12" s="340">
        <f t="shared" si="3"/>
        <v>0</v>
      </c>
      <c r="T12" s="364">
        <f t="shared" si="4"/>
        <v>519.97339720231912</v>
      </c>
      <c r="U12" s="364">
        <f t="shared" si="5"/>
        <v>585.0157779957309</v>
      </c>
      <c r="V12" s="364">
        <f t="shared" si="6"/>
        <v>513.01580982220992</v>
      </c>
    </row>
    <row r="13" spans="1:24" s="371" customFormat="1" ht="15" customHeight="1">
      <c r="A13" s="365" t="s">
        <v>16</v>
      </c>
      <c r="B13" s="366">
        <f>SUM(B7:B12)</f>
        <v>0.99999999999999967</v>
      </c>
      <c r="C13" s="366">
        <f>SUM(C7:C12)</f>
        <v>0.99999999999999989</v>
      </c>
      <c r="D13" s="366">
        <f>SUM(D7:D12)</f>
        <v>1</v>
      </c>
      <c r="E13" s="367">
        <f>SUM('tab1'!M2:M6)</f>
        <v>278.55717707267092</v>
      </c>
      <c r="F13" s="367"/>
      <c r="G13" s="368">
        <f>SUM(G7:G12)</f>
        <v>27.855717707267097</v>
      </c>
      <c r="H13" s="368">
        <f>SUM(H7:H12)</f>
        <v>-3.7272789536299449</v>
      </c>
      <c r="I13" s="369">
        <f>0.5*I7+0.4*I8+0.09*I9+0.009*I10+0.001*I11+0*I12</f>
        <v>1.0000000000000002</v>
      </c>
      <c r="J13" s="368">
        <f>SUM(J7:J12)</f>
        <v>-6.9016086430046624</v>
      </c>
      <c r="K13" s="370"/>
      <c r="M13" s="397"/>
      <c r="P13" s="331"/>
      <c r="Q13" s="331">
        <f>SUM(Q7:Q12)</f>
        <v>1</v>
      </c>
      <c r="R13" s="331">
        <f>SUM(R7:R12)</f>
        <v>1.4473749999999999</v>
      </c>
      <c r="T13" s="364">
        <f t="shared" si="4"/>
        <v>1326.4627479650997</v>
      </c>
      <c r="U13" s="364">
        <f t="shared" si="5"/>
        <v>1492.3871887646194</v>
      </c>
      <c r="V13" s="364">
        <f t="shared" si="6"/>
        <v>1308.7138005668617</v>
      </c>
    </row>
    <row r="14" spans="1:24" ht="15" customHeight="1">
      <c r="A14" s="372"/>
      <c r="B14" s="373"/>
      <c r="C14" s="374"/>
      <c r="D14" s="374"/>
      <c r="E14" s="374"/>
      <c r="F14" s="374"/>
      <c r="G14" s="375" t="s">
        <v>403</v>
      </c>
      <c r="H14" s="375"/>
      <c r="I14" s="376">
        <f>G13+H13</f>
        <v>24.128438753637152</v>
      </c>
      <c r="J14" s="376" t="s">
        <v>429</v>
      </c>
    </row>
    <row r="15" spans="1:24" ht="15" customHeight="1" thickBot="1">
      <c r="A15" s="377"/>
      <c r="B15" s="378"/>
      <c r="C15" s="379"/>
      <c r="D15" s="379"/>
      <c r="E15" s="378"/>
      <c r="F15" s="379"/>
      <c r="G15" s="380" t="s">
        <v>404</v>
      </c>
      <c r="H15" s="380"/>
      <c r="I15" s="381">
        <f>G13+H13+J13</f>
        <v>17.226830110632491</v>
      </c>
      <c r="J15" s="381" t="s">
        <v>429</v>
      </c>
      <c r="T15" s="382" t="s">
        <v>430</v>
      </c>
      <c r="U15" s="372"/>
      <c r="V15" s="372"/>
      <c r="W15" s="383"/>
    </row>
    <row r="16" spans="1:24" ht="17" thickTop="1">
      <c r="T16" s="384" t="s">
        <v>377</v>
      </c>
      <c r="W16" s="385">
        <v>0.5</v>
      </c>
    </row>
    <row r="17" spans="1:23">
      <c r="A17" s="332" t="s">
        <v>431</v>
      </c>
      <c r="T17" s="386" t="s">
        <v>378</v>
      </c>
      <c r="W17" s="387">
        <v>0.21</v>
      </c>
    </row>
    <row r="18" spans="1:23">
      <c r="A18" s="332" t="s">
        <v>384</v>
      </c>
      <c r="T18" s="388" t="s">
        <v>379</v>
      </c>
      <c r="U18" s="389"/>
      <c r="V18" s="389"/>
      <c r="W18" s="390">
        <f>1.1*W17</f>
        <v>0.23100000000000001</v>
      </c>
    </row>
    <row r="19" spans="1:23">
      <c r="A19" s="332" t="s">
        <v>432</v>
      </c>
    </row>
    <row r="20" spans="1:23">
      <c r="A20" s="332" t="s">
        <v>385</v>
      </c>
    </row>
    <row r="21" spans="1:23">
      <c r="A21" s="332" t="s">
        <v>386</v>
      </c>
    </row>
    <row r="22" spans="1:23">
      <c r="A22" s="332" t="s">
        <v>387</v>
      </c>
    </row>
    <row r="23" spans="1:23">
      <c r="A23" s="332" t="s">
        <v>397</v>
      </c>
    </row>
    <row r="24" spans="1:23">
      <c r="A24" s="332" t="s">
        <v>388</v>
      </c>
    </row>
    <row r="25" spans="1:23">
      <c r="A25" s="332" t="s">
        <v>389</v>
      </c>
    </row>
    <row r="27" spans="1:23">
      <c r="A27" s="332" t="s">
        <v>383</v>
      </c>
      <c r="B27" s="332" t="s">
        <v>433</v>
      </c>
    </row>
    <row r="28" spans="1:23">
      <c r="A28" s="332" t="s">
        <v>434</v>
      </c>
      <c r="B28" s="332" t="s">
        <v>435</v>
      </c>
    </row>
  </sheetData>
  <mergeCells count="7">
    <mergeCell ref="P4:R4"/>
    <mergeCell ref="T4:V4"/>
    <mergeCell ref="D4:E4"/>
    <mergeCell ref="A1:J1"/>
    <mergeCell ref="B3:E3"/>
    <mergeCell ref="G3:J3"/>
    <mergeCell ref="G4:J4"/>
  </mergeCells>
  <pageMargins left="0.7" right="0.7" top="0.75" bottom="0.75" header="0.3" footer="0.3"/>
  <pageSetup scale="78"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1CB52-0ED0-5E47-8267-E738FBA4A831}">
  <sheetPr>
    <tabColor theme="6" tint="0.39997558519241921"/>
    <pageSetUpPr fitToPage="1"/>
  </sheetPr>
  <dimension ref="A1:AD119"/>
  <sheetViews>
    <sheetView workbookViewId="0">
      <pane xSplit="1" ySplit="9" topLeftCell="B10" activePane="bottomRight" state="frozen"/>
      <selection activeCell="D32" sqref="D32"/>
      <selection pane="topRight" activeCell="D32" sqref="D32"/>
      <selection pane="bottomLeft" activeCell="D32" sqref="D32"/>
      <selection pane="bottomRight" activeCell="D95" sqref="D95"/>
    </sheetView>
  </sheetViews>
  <sheetFormatPr baseColWidth="10" defaultColWidth="10.83203125" defaultRowHeight="16"/>
  <cols>
    <col min="1" max="2" width="10.83203125" style="77"/>
    <col min="3" max="7" width="10.83203125" style="77" customWidth="1"/>
    <col min="8" max="8" width="10.83203125" style="77"/>
    <col min="9" max="9" width="10.83203125" style="77" customWidth="1"/>
    <col min="10" max="17" width="10.83203125" style="77"/>
    <col min="18" max="25" width="11.5" style="73" customWidth="1"/>
    <col min="26" max="16384" width="10.83203125" style="77"/>
  </cols>
  <sheetData>
    <row r="1" spans="1:30">
      <c r="A1" s="76" t="s">
        <v>1</v>
      </c>
    </row>
    <row r="3" spans="1:30" ht="17" thickBot="1"/>
    <row r="4" spans="1:30" s="78" customFormat="1" ht="25" customHeight="1" thickTop="1">
      <c r="A4" s="506" t="s">
        <v>83</v>
      </c>
      <c r="B4" s="507"/>
      <c r="C4" s="507"/>
      <c r="D4" s="507"/>
      <c r="E4" s="507"/>
      <c r="F4" s="507"/>
      <c r="G4" s="507"/>
      <c r="H4" s="507"/>
      <c r="I4" s="507"/>
      <c r="J4" s="507"/>
      <c r="K4" s="507"/>
      <c r="L4" s="507"/>
      <c r="M4" s="507"/>
      <c r="N4" s="507"/>
      <c r="O4" s="507"/>
      <c r="P4" s="507"/>
      <c r="Q4" s="507"/>
      <c r="R4" s="507"/>
      <c r="S4" s="507"/>
      <c r="T4" s="507"/>
      <c r="U4" s="507"/>
      <c r="V4" s="507"/>
      <c r="W4" s="507"/>
      <c r="X4" s="507"/>
      <c r="Y4" s="508"/>
    </row>
    <row r="5" spans="1:30">
      <c r="A5" s="79"/>
      <c r="Y5" s="80"/>
    </row>
    <row r="6" spans="1:30">
      <c r="A6" s="79"/>
      <c r="B6" s="214" t="s">
        <v>3</v>
      </c>
      <c r="C6" s="214" t="s">
        <v>4</v>
      </c>
      <c r="D6" s="214" t="s">
        <v>5</v>
      </c>
      <c r="E6" s="214" t="s">
        <v>6</v>
      </c>
      <c r="F6" s="214" t="s">
        <v>7</v>
      </c>
      <c r="G6" s="214" t="s">
        <v>8</v>
      </c>
      <c r="H6" s="214" t="s">
        <v>9</v>
      </c>
      <c r="I6" s="214" t="s">
        <v>10</v>
      </c>
      <c r="J6" s="215" t="s">
        <v>11</v>
      </c>
      <c r="K6" s="214" t="s">
        <v>12</v>
      </c>
      <c r="L6" s="214" t="s">
        <v>13</v>
      </c>
      <c r="M6" s="216" t="s">
        <v>32</v>
      </c>
      <c r="N6" s="214" t="s">
        <v>33</v>
      </c>
      <c r="O6" s="214" t="s">
        <v>34</v>
      </c>
      <c r="P6" s="214" t="s">
        <v>35</v>
      </c>
      <c r="Q6" s="214" t="s">
        <v>70</v>
      </c>
      <c r="R6" s="215" t="s">
        <v>37</v>
      </c>
      <c r="S6" s="215" t="s">
        <v>38</v>
      </c>
      <c r="T6" s="215" t="s">
        <v>39</v>
      </c>
      <c r="U6" s="214" t="s">
        <v>40</v>
      </c>
      <c r="V6" s="214" t="s">
        <v>41</v>
      </c>
      <c r="W6" s="215" t="s">
        <v>71</v>
      </c>
      <c r="X6" s="215" t="s">
        <v>72</v>
      </c>
      <c r="Y6" s="217" t="s">
        <v>73</v>
      </c>
    </row>
    <row r="7" spans="1:30" ht="35" customHeight="1">
      <c r="A7" s="79"/>
      <c r="B7" s="509" t="s">
        <v>14</v>
      </c>
      <c r="C7" s="509"/>
      <c r="D7" s="509"/>
      <c r="E7" s="509"/>
      <c r="F7" s="509"/>
      <c r="G7" s="509"/>
      <c r="H7" s="509"/>
      <c r="I7" s="509"/>
      <c r="J7" s="509"/>
      <c r="K7" s="509"/>
      <c r="L7" s="509"/>
      <c r="M7" s="509"/>
      <c r="N7" s="509"/>
      <c r="O7" s="509"/>
      <c r="P7" s="509"/>
      <c r="Q7" s="509"/>
      <c r="R7" s="509"/>
      <c r="S7" s="509"/>
      <c r="T7" s="509"/>
      <c r="U7" s="509"/>
      <c r="V7" s="509"/>
      <c r="W7" s="509"/>
      <c r="X7" s="509"/>
      <c r="Y7" s="510"/>
    </row>
    <row r="8" spans="1:30" s="88" customFormat="1" ht="21" customHeight="1">
      <c r="A8" s="86"/>
      <c r="B8" s="511" t="s">
        <v>55</v>
      </c>
      <c r="C8" s="512"/>
      <c r="D8" s="512"/>
      <c r="E8" s="512"/>
      <c r="F8" s="512"/>
      <c r="G8" s="512"/>
      <c r="H8" s="512"/>
      <c r="I8" s="512"/>
      <c r="J8" s="512"/>
      <c r="K8" s="512"/>
      <c r="L8" s="512"/>
      <c r="M8" s="512"/>
      <c r="N8" s="512"/>
      <c r="O8" s="512"/>
      <c r="P8" s="512"/>
      <c r="Q8" s="512"/>
      <c r="R8" s="512"/>
      <c r="S8" s="512"/>
      <c r="T8" s="512"/>
      <c r="U8" s="512"/>
      <c r="V8" s="512"/>
      <c r="W8" s="512"/>
      <c r="X8" s="512"/>
      <c r="Y8" s="513"/>
    </row>
    <row r="9" spans="1:30" ht="69" thickBot="1">
      <c r="A9" s="79"/>
      <c r="B9" s="89" t="s">
        <v>17</v>
      </c>
      <c r="C9" s="90" t="s">
        <v>75</v>
      </c>
      <c r="D9" s="90" t="s">
        <v>76</v>
      </c>
      <c r="E9" s="90" t="s">
        <v>77</v>
      </c>
      <c r="F9" s="90" t="s">
        <v>78</v>
      </c>
      <c r="G9" s="90" t="s">
        <v>79</v>
      </c>
      <c r="H9" s="90" t="s">
        <v>80</v>
      </c>
      <c r="I9" s="90" t="s">
        <v>81</v>
      </c>
      <c r="J9" s="89" t="s">
        <v>18</v>
      </c>
      <c r="K9" s="90" t="s">
        <v>75</v>
      </c>
      <c r="L9" s="90" t="s">
        <v>76</v>
      </c>
      <c r="M9" s="90" t="s">
        <v>77</v>
      </c>
      <c r="N9" s="90" t="s">
        <v>78</v>
      </c>
      <c r="O9" s="90" t="s">
        <v>79</v>
      </c>
      <c r="P9" s="90" t="s">
        <v>80</v>
      </c>
      <c r="Q9" s="90" t="s">
        <v>81</v>
      </c>
      <c r="R9" s="92" t="s">
        <v>19</v>
      </c>
      <c r="S9" s="90" t="s">
        <v>75</v>
      </c>
      <c r="T9" s="90" t="s">
        <v>76</v>
      </c>
      <c r="U9" s="90" t="s">
        <v>77</v>
      </c>
      <c r="V9" s="90" t="s">
        <v>78</v>
      </c>
      <c r="W9" s="90" t="s">
        <v>79</v>
      </c>
      <c r="X9" s="90" t="s">
        <v>80</v>
      </c>
      <c r="Y9" s="237" t="s">
        <v>81</v>
      </c>
      <c r="AB9" s="238" t="s">
        <v>84</v>
      </c>
      <c r="AC9" s="238"/>
      <c r="AD9" s="238"/>
    </row>
    <row r="10" spans="1:30">
      <c r="A10" s="94">
        <v>1913</v>
      </c>
      <c r="B10" s="95">
        <v>0.57143407006750901</v>
      </c>
      <c r="C10" s="96">
        <v>3.350294149138483E-3</v>
      </c>
      <c r="D10" s="96">
        <v>4.3638155970753423E-4</v>
      </c>
      <c r="E10" s="96">
        <v>4.0551418162159437E-2</v>
      </c>
      <c r="F10" s="96">
        <v>1.8911192742327852E-2</v>
      </c>
      <c r="G10" s="96">
        <v>8.9679383464240092E-3</v>
      </c>
      <c r="H10" s="96">
        <v>0.43776233530079578</v>
      </c>
      <c r="I10" s="97">
        <v>5.548727072861942E-2</v>
      </c>
      <c r="J10" s="148"/>
      <c r="K10" s="99"/>
      <c r="L10" s="99"/>
      <c r="M10" s="99"/>
      <c r="N10" s="99"/>
      <c r="O10" s="99"/>
      <c r="P10" s="99"/>
      <c r="Q10" s="99"/>
      <c r="R10" s="100"/>
      <c r="S10" s="96"/>
      <c r="T10" s="96"/>
      <c r="U10" s="96"/>
      <c r="V10" s="96"/>
      <c r="W10" s="96"/>
      <c r="X10" s="96"/>
      <c r="Y10" s="97"/>
      <c r="AB10" s="239">
        <f>B10-SUM(C10:I10)</f>
        <v>5.967239078336406E-3</v>
      </c>
      <c r="AC10" s="239">
        <f>J10-SUM(K10:Q10)</f>
        <v>0</v>
      </c>
      <c r="AD10" s="239">
        <f>R10-SUM(S10:Y10)</f>
        <v>0</v>
      </c>
    </row>
    <row r="11" spans="1:30">
      <c r="A11" s="94">
        <v>1914</v>
      </c>
      <c r="B11" s="101">
        <v>0.56350560224374946</v>
      </c>
      <c r="C11" s="99">
        <v>3.3409639052474072E-3</v>
      </c>
      <c r="D11" s="99">
        <v>-2.2107215209668531E-3</v>
      </c>
      <c r="E11" s="99">
        <v>4.3404699522218024E-2</v>
      </c>
      <c r="F11" s="99">
        <v>2.005758350354829E-2</v>
      </c>
      <c r="G11" s="99">
        <v>8.9967351260020357E-3</v>
      </c>
      <c r="H11" s="99">
        <v>0.43002439556511202</v>
      </c>
      <c r="I11" s="102">
        <v>5.6080558262375749E-2</v>
      </c>
      <c r="J11" s="148"/>
      <c r="K11" s="99"/>
      <c r="L11" s="99"/>
      <c r="M11" s="99"/>
      <c r="N11" s="99"/>
      <c r="O11" s="99"/>
      <c r="P11" s="99"/>
      <c r="Q11" s="99"/>
      <c r="R11" s="103"/>
      <c r="S11" s="99"/>
      <c r="T11" s="99"/>
      <c r="U11" s="99"/>
      <c r="V11" s="99"/>
      <c r="W11" s="99"/>
      <c r="X11" s="99"/>
      <c r="Y11" s="102"/>
      <c r="AB11" s="239">
        <f t="shared" ref="AB11:AB74" si="0">B11-SUM(C11:I11)</f>
        <v>3.8113878802127354E-3</v>
      </c>
      <c r="AC11" s="239">
        <f t="shared" ref="AC11:AC74" si="1">J11-SUM(K11:Q11)</f>
        <v>0</v>
      </c>
      <c r="AD11" s="239">
        <f t="shared" ref="AD11:AD74" si="2">R11-SUM(S11:Y11)</f>
        <v>0</v>
      </c>
    </row>
    <row r="12" spans="1:30">
      <c r="A12" s="94">
        <v>1915</v>
      </c>
      <c r="B12" s="101">
        <v>0.57017642064520746</v>
      </c>
      <c r="C12" s="99">
        <v>3.3659529718307601E-3</v>
      </c>
      <c r="D12" s="99">
        <v>-1.5216230474736272E-4</v>
      </c>
      <c r="E12" s="99">
        <v>4.4004693528206636E-2</v>
      </c>
      <c r="F12" s="99">
        <v>1.9987279379465282E-2</v>
      </c>
      <c r="G12" s="99">
        <v>9.1431267701109088E-3</v>
      </c>
      <c r="H12" s="99">
        <v>0.4349675135089322</v>
      </c>
      <c r="I12" s="102">
        <v>5.5549930501530918E-2</v>
      </c>
      <c r="J12" s="148"/>
      <c r="K12" s="99"/>
      <c r="L12" s="99"/>
      <c r="M12" s="99"/>
      <c r="N12" s="99"/>
      <c r="O12" s="99"/>
      <c r="P12" s="99"/>
      <c r="Q12" s="99"/>
      <c r="R12" s="103"/>
      <c r="S12" s="99"/>
      <c r="T12" s="99"/>
      <c r="U12" s="99"/>
      <c r="V12" s="99"/>
      <c r="W12" s="99"/>
      <c r="X12" s="99"/>
      <c r="Y12" s="102"/>
      <c r="AB12" s="239">
        <f t="shared" si="0"/>
        <v>3.3100862898781669E-3</v>
      </c>
      <c r="AC12" s="239">
        <f t="shared" si="1"/>
        <v>0</v>
      </c>
      <c r="AD12" s="239">
        <f t="shared" si="2"/>
        <v>0</v>
      </c>
    </row>
    <row r="13" spans="1:30">
      <c r="A13" s="94">
        <v>1916</v>
      </c>
      <c r="B13" s="104">
        <v>0.55656388314400762</v>
      </c>
      <c r="C13" s="105">
        <v>1.174011482822683E-2</v>
      </c>
      <c r="D13" s="105">
        <v>-1.8374850979331206E-3</v>
      </c>
      <c r="E13" s="105">
        <v>3.6386036363419298E-2</v>
      </c>
      <c r="F13" s="105">
        <v>1.7275735026178927E-2</v>
      </c>
      <c r="G13" s="105">
        <v>8.6046164862794393E-3</v>
      </c>
      <c r="H13" s="105">
        <v>0.42908164855192055</v>
      </c>
      <c r="I13" s="106">
        <v>4.9692263112542476E-2</v>
      </c>
      <c r="J13" s="148"/>
      <c r="K13" s="99"/>
      <c r="L13" s="99"/>
      <c r="M13" s="99"/>
      <c r="N13" s="99"/>
      <c r="O13" s="99"/>
      <c r="P13" s="99"/>
      <c r="Q13" s="99"/>
      <c r="R13" s="103"/>
      <c r="S13" s="107"/>
      <c r="T13" s="107"/>
      <c r="U13" s="107"/>
      <c r="V13" s="107"/>
      <c r="W13" s="107"/>
      <c r="X13" s="107"/>
      <c r="Y13" s="108"/>
      <c r="AB13" s="239">
        <f t="shared" si="0"/>
        <v>5.6209538733732467E-3</v>
      </c>
      <c r="AC13" s="239">
        <f t="shared" si="1"/>
        <v>0</v>
      </c>
      <c r="AD13" s="239">
        <f t="shared" si="2"/>
        <v>0</v>
      </c>
    </row>
    <row r="14" spans="1:30">
      <c r="A14" s="94">
        <v>1917</v>
      </c>
      <c r="B14" s="98">
        <v>0.55271849966270525</v>
      </c>
      <c r="C14" s="99">
        <v>1.0429680911219541E-2</v>
      </c>
      <c r="D14" s="99">
        <v>-3.9297693638537592E-3</v>
      </c>
      <c r="E14" s="99">
        <v>3.0564367994590967E-2</v>
      </c>
      <c r="F14" s="99">
        <v>1.8179589704510404E-2</v>
      </c>
      <c r="G14" s="99">
        <v>8.3997945914695178E-3</v>
      </c>
      <c r="H14" s="99">
        <v>0.4286182207882242</v>
      </c>
      <c r="I14" s="102">
        <v>5.3421553604634395E-2</v>
      </c>
      <c r="J14" s="148"/>
      <c r="K14" s="99"/>
      <c r="L14" s="99"/>
      <c r="M14" s="99"/>
      <c r="N14" s="99"/>
      <c r="O14" s="99"/>
      <c r="P14" s="99"/>
      <c r="Q14" s="99"/>
      <c r="R14" s="103"/>
      <c r="S14" s="99"/>
      <c r="T14" s="99"/>
      <c r="U14" s="99"/>
      <c r="V14" s="99"/>
      <c r="W14" s="99"/>
      <c r="X14" s="99"/>
      <c r="Y14" s="102"/>
      <c r="AB14" s="239">
        <f t="shared" si="0"/>
        <v>7.0350614319100169E-3</v>
      </c>
      <c r="AC14" s="239">
        <f t="shared" si="1"/>
        <v>0</v>
      </c>
      <c r="AD14" s="239">
        <f t="shared" si="2"/>
        <v>0</v>
      </c>
    </row>
    <row r="15" spans="1:30">
      <c r="A15" s="94">
        <v>1918</v>
      </c>
      <c r="B15" s="101">
        <v>0.56479843137865471</v>
      </c>
      <c r="C15" s="99">
        <v>7.2028783479903269E-3</v>
      </c>
      <c r="D15" s="99">
        <v>-6.9047226644245816E-3</v>
      </c>
      <c r="E15" s="99">
        <v>2.7844953938848331E-2</v>
      </c>
      <c r="F15" s="99">
        <v>1.6791163874626848E-2</v>
      </c>
      <c r="G15" s="99">
        <v>8.5485056726112719E-3</v>
      </c>
      <c r="H15" s="99">
        <v>0.45332720178292568</v>
      </c>
      <c r="I15" s="102">
        <v>4.9585019814632036E-2</v>
      </c>
      <c r="J15" s="148"/>
      <c r="K15" s="99"/>
      <c r="L15" s="99"/>
      <c r="M15" s="99"/>
      <c r="N15" s="99"/>
      <c r="O15" s="99"/>
      <c r="P15" s="99"/>
      <c r="Q15" s="99"/>
      <c r="R15" s="103"/>
      <c r="S15" s="99"/>
      <c r="T15" s="99"/>
      <c r="U15" s="99"/>
      <c r="V15" s="99"/>
      <c r="W15" s="99"/>
      <c r="X15" s="99"/>
      <c r="Y15" s="102"/>
      <c r="AB15" s="239">
        <f t="shared" si="0"/>
        <v>8.4034306114447732E-3</v>
      </c>
      <c r="AC15" s="239">
        <f t="shared" si="1"/>
        <v>0</v>
      </c>
      <c r="AD15" s="239">
        <f t="shared" si="2"/>
        <v>0</v>
      </c>
    </row>
    <row r="16" spans="1:30">
      <c r="A16" s="109">
        <v>1919</v>
      </c>
      <c r="B16" s="110">
        <v>0.54635083728692879</v>
      </c>
      <c r="C16" s="111">
        <v>6.7583342994015083E-3</v>
      </c>
      <c r="D16" s="111">
        <v>-9.232967420851286E-3</v>
      </c>
      <c r="E16" s="111">
        <v>2.6970344004325533E-2</v>
      </c>
      <c r="F16" s="111">
        <v>1.5116035412842899E-2</v>
      </c>
      <c r="G16" s="111">
        <v>8.6087002096914417E-3</v>
      </c>
      <c r="H16" s="111">
        <v>0.44343997730974022</v>
      </c>
      <c r="I16" s="112">
        <v>4.5509766542932713E-2</v>
      </c>
      <c r="J16" s="149"/>
      <c r="K16" s="111"/>
      <c r="L16" s="111"/>
      <c r="M16" s="111"/>
      <c r="N16" s="111"/>
      <c r="O16" s="111"/>
      <c r="P16" s="111"/>
      <c r="Q16" s="111"/>
      <c r="R16" s="114"/>
      <c r="S16" s="111"/>
      <c r="T16" s="111"/>
      <c r="U16" s="111"/>
      <c r="V16" s="111"/>
      <c r="W16" s="111"/>
      <c r="X16" s="111"/>
      <c r="Y16" s="112"/>
      <c r="AB16" s="239">
        <f t="shared" si="0"/>
        <v>9.1806469288457926E-3</v>
      </c>
      <c r="AC16" s="239">
        <f t="shared" si="1"/>
        <v>0</v>
      </c>
      <c r="AD16" s="239">
        <f t="shared" si="2"/>
        <v>0</v>
      </c>
    </row>
    <row r="17" spans="1:30">
      <c r="A17" s="94">
        <v>1920</v>
      </c>
      <c r="B17" s="101">
        <v>0.56419596002435979</v>
      </c>
      <c r="C17" s="99">
        <v>5.5346142357558664E-3</v>
      </c>
      <c r="D17" s="99">
        <v>-8.9515849843392996E-3</v>
      </c>
      <c r="E17" s="99">
        <v>2.6424349306034909E-2</v>
      </c>
      <c r="F17" s="99">
        <v>1.7851569433101878E-2</v>
      </c>
      <c r="G17" s="99">
        <v>8.6033753835844939E-3</v>
      </c>
      <c r="H17" s="99">
        <v>0.4505735358760467</v>
      </c>
      <c r="I17" s="102">
        <v>5.4559448738700188E-2</v>
      </c>
      <c r="J17" s="148"/>
      <c r="K17" s="99"/>
      <c r="L17" s="99"/>
      <c r="M17" s="99"/>
      <c r="N17" s="99"/>
      <c r="O17" s="99"/>
      <c r="P17" s="99"/>
      <c r="Q17" s="99"/>
      <c r="R17" s="103"/>
      <c r="S17" s="99"/>
      <c r="T17" s="99"/>
      <c r="U17" s="99"/>
      <c r="V17" s="99"/>
      <c r="W17" s="99"/>
      <c r="X17" s="99"/>
      <c r="Y17" s="102"/>
      <c r="AB17" s="239">
        <f t="shared" si="0"/>
        <v>9.6006520354749991E-3</v>
      </c>
      <c r="AC17" s="239">
        <f t="shared" si="1"/>
        <v>0</v>
      </c>
      <c r="AD17" s="239">
        <f t="shared" si="2"/>
        <v>0</v>
      </c>
    </row>
    <row r="18" spans="1:30">
      <c r="A18" s="94">
        <v>1921</v>
      </c>
      <c r="B18" s="101">
        <v>0.52888909497211767</v>
      </c>
      <c r="C18" s="99">
        <v>4.1030621393382954E-3</v>
      </c>
      <c r="D18" s="99">
        <v>-8.3680055363631253E-3</v>
      </c>
      <c r="E18" s="99">
        <v>3.64487499990351E-2</v>
      </c>
      <c r="F18" s="99">
        <v>1.9185186956064623E-2</v>
      </c>
      <c r="G18" s="99">
        <v>8.485797152923899E-3</v>
      </c>
      <c r="H18" s="99">
        <v>0.40813183139480752</v>
      </c>
      <c r="I18" s="102">
        <v>5.4496956129505718E-2</v>
      </c>
      <c r="J18" s="148"/>
      <c r="K18" s="99"/>
      <c r="L18" s="99"/>
      <c r="M18" s="99"/>
      <c r="N18" s="99"/>
      <c r="O18" s="99"/>
      <c r="P18" s="99"/>
      <c r="Q18" s="99"/>
      <c r="R18" s="103"/>
      <c r="S18" s="99"/>
      <c r="T18" s="99"/>
      <c r="U18" s="99"/>
      <c r="V18" s="99"/>
      <c r="W18" s="99"/>
      <c r="X18" s="99"/>
      <c r="Y18" s="102"/>
      <c r="AB18" s="239">
        <f t="shared" si="0"/>
        <v>6.405516736805672E-3</v>
      </c>
      <c r="AC18" s="239">
        <f t="shared" si="1"/>
        <v>0</v>
      </c>
      <c r="AD18" s="239">
        <f t="shared" si="2"/>
        <v>0</v>
      </c>
    </row>
    <row r="19" spans="1:30">
      <c r="A19" s="94">
        <v>1922</v>
      </c>
      <c r="B19" s="101">
        <v>0.54089650137442735</v>
      </c>
      <c r="C19" s="99">
        <v>4.0266739353808784E-3</v>
      </c>
      <c r="D19" s="99">
        <v>-1.1141101906006846E-2</v>
      </c>
      <c r="E19" s="99">
        <v>3.6651321084854756E-2</v>
      </c>
      <c r="F19" s="99">
        <v>1.8515924133744179E-2</v>
      </c>
      <c r="G19" s="99">
        <v>8.7796369270174215E-3</v>
      </c>
      <c r="H19" s="99">
        <v>0.42473806230330247</v>
      </c>
      <c r="I19" s="102">
        <v>5.3718189127883294E-2</v>
      </c>
      <c r="J19" s="148"/>
      <c r="K19" s="99"/>
      <c r="L19" s="99"/>
      <c r="M19" s="99"/>
      <c r="N19" s="99"/>
      <c r="O19" s="99"/>
      <c r="P19" s="99"/>
      <c r="Q19" s="99"/>
      <c r="R19" s="103"/>
      <c r="S19" s="99"/>
      <c r="T19" s="99"/>
      <c r="U19" s="99"/>
      <c r="V19" s="99"/>
      <c r="W19" s="99"/>
      <c r="X19" s="99"/>
      <c r="Y19" s="102"/>
      <c r="AB19" s="239">
        <f t="shared" si="0"/>
        <v>5.6077957682512114E-3</v>
      </c>
      <c r="AC19" s="239">
        <f t="shared" si="1"/>
        <v>0</v>
      </c>
      <c r="AD19" s="239">
        <f t="shared" si="2"/>
        <v>0</v>
      </c>
    </row>
    <row r="20" spans="1:30">
      <c r="A20" s="94">
        <v>1923</v>
      </c>
      <c r="B20" s="101">
        <v>0.56598869036476795</v>
      </c>
      <c r="C20" s="99">
        <v>6.0135296341302796E-3</v>
      </c>
      <c r="D20" s="99">
        <v>-7.7898195646038549E-3</v>
      </c>
      <c r="E20" s="99">
        <v>3.4839058843202826E-2</v>
      </c>
      <c r="F20" s="99">
        <v>1.5201313202516796E-2</v>
      </c>
      <c r="G20" s="99">
        <v>9.3519934422370173E-3</v>
      </c>
      <c r="H20" s="99">
        <v>0.45708796102483523</v>
      </c>
      <c r="I20" s="102">
        <v>4.4313864173013612E-2</v>
      </c>
      <c r="J20" s="148"/>
      <c r="K20" s="99"/>
      <c r="L20" s="99"/>
      <c r="M20" s="99"/>
      <c r="N20" s="99"/>
      <c r="O20" s="99"/>
      <c r="P20" s="99"/>
      <c r="Q20" s="99"/>
      <c r="R20" s="103"/>
      <c r="S20" s="99"/>
      <c r="T20" s="99"/>
      <c r="U20" s="99"/>
      <c r="V20" s="99"/>
      <c r="W20" s="99"/>
      <c r="X20" s="99"/>
      <c r="Y20" s="102"/>
      <c r="AB20" s="239">
        <f t="shared" si="0"/>
        <v>6.9707896094359789E-3</v>
      </c>
      <c r="AC20" s="239">
        <f t="shared" si="1"/>
        <v>0</v>
      </c>
      <c r="AD20" s="239">
        <f t="shared" si="2"/>
        <v>0</v>
      </c>
    </row>
    <row r="21" spans="1:30">
      <c r="A21" s="94">
        <v>1924</v>
      </c>
      <c r="B21" s="101">
        <v>0.5451981956700227</v>
      </c>
      <c r="C21" s="99">
        <v>6.3306203695028818E-3</v>
      </c>
      <c r="D21" s="99">
        <v>-1.0722618770386189E-2</v>
      </c>
      <c r="E21" s="99">
        <v>3.5588803265849123E-2</v>
      </c>
      <c r="F21" s="99">
        <v>1.4394364963909306E-2</v>
      </c>
      <c r="G21" s="99">
        <v>9.4574593811249802E-3</v>
      </c>
      <c r="H21" s="99">
        <v>0.44225413524949597</v>
      </c>
      <c r="I21" s="102">
        <v>4.1947949798097593E-2</v>
      </c>
      <c r="J21" s="148"/>
      <c r="K21" s="99"/>
      <c r="L21" s="99"/>
      <c r="M21" s="99"/>
      <c r="N21" s="99"/>
      <c r="O21" s="99"/>
      <c r="P21" s="99"/>
      <c r="Q21" s="99"/>
      <c r="R21" s="103"/>
      <c r="S21" s="99"/>
      <c r="T21" s="99"/>
      <c r="U21" s="99"/>
      <c r="V21" s="99"/>
      <c r="W21" s="99"/>
      <c r="X21" s="99"/>
      <c r="Y21" s="102"/>
      <c r="AB21" s="239">
        <f t="shared" si="0"/>
        <v>5.9474814124290676E-3</v>
      </c>
      <c r="AC21" s="239">
        <f t="shared" si="1"/>
        <v>0</v>
      </c>
      <c r="AD21" s="239">
        <f t="shared" si="2"/>
        <v>0</v>
      </c>
    </row>
    <row r="22" spans="1:30">
      <c r="A22" s="94">
        <v>1925</v>
      </c>
      <c r="B22" s="101">
        <v>0.52999838550870615</v>
      </c>
      <c r="C22" s="99">
        <v>1.0575022398322281E-2</v>
      </c>
      <c r="D22" s="99">
        <v>-1.181470527430307E-2</v>
      </c>
      <c r="E22" s="99">
        <v>3.1294231231187859E-2</v>
      </c>
      <c r="F22" s="99">
        <v>1.1731914065110989E-2</v>
      </c>
      <c r="G22" s="99">
        <v>9.6432822447271201E-3</v>
      </c>
      <c r="H22" s="99">
        <v>0.43830354519903358</v>
      </c>
      <c r="I22" s="102">
        <v>3.4453377457070326E-2</v>
      </c>
      <c r="J22" s="148"/>
      <c r="K22" s="99"/>
      <c r="L22" s="99"/>
      <c r="M22" s="99"/>
      <c r="N22" s="99"/>
      <c r="O22" s="99"/>
      <c r="P22" s="99"/>
      <c r="Q22" s="99"/>
      <c r="R22" s="103"/>
      <c r="S22" s="99"/>
      <c r="T22" s="99"/>
      <c r="U22" s="99"/>
      <c r="V22" s="99"/>
      <c r="W22" s="99"/>
      <c r="X22" s="99"/>
      <c r="Y22" s="102"/>
      <c r="AB22" s="239">
        <f t="shared" si="0"/>
        <v>5.8117181875571022E-3</v>
      </c>
      <c r="AC22" s="239">
        <f t="shared" si="1"/>
        <v>0</v>
      </c>
      <c r="AD22" s="239">
        <f t="shared" si="2"/>
        <v>0</v>
      </c>
    </row>
    <row r="23" spans="1:30">
      <c r="A23" s="94">
        <v>1926</v>
      </c>
      <c r="B23" s="101">
        <v>0.52778922897597713</v>
      </c>
      <c r="C23" s="99">
        <v>1.1322849508013544E-2</v>
      </c>
      <c r="D23" s="99">
        <v>-1.1906948258300276E-2</v>
      </c>
      <c r="E23" s="99">
        <v>2.6943697184780999E-2</v>
      </c>
      <c r="F23" s="99">
        <v>1.1138202745846849E-2</v>
      </c>
      <c r="G23" s="99">
        <v>9.703091289284E-3</v>
      </c>
      <c r="H23" s="99">
        <v>0.43941082515372182</v>
      </c>
      <c r="I23" s="102">
        <v>3.3602040406725188E-2</v>
      </c>
      <c r="J23" s="148"/>
      <c r="K23" s="99"/>
      <c r="L23" s="99"/>
      <c r="M23" s="99"/>
      <c r="N23" s="99"/>
      <c r="O23" s="99"/>
      <c r="P23" s="99"/>
      <c r="Q23" s="99"/>
      <c r="R23" s="103"/>
      <c r="S23" s="99"/>
      <c r="T23" s="99"/>
      <c r="U23" s="99"/>
      <c r="V23" s="99"/>
      <c r="W23" s="99"/>
      <c r="X23" s="99"/>
      <c r="Y23" s="102"/>
      <c r="AB23" s="239">
        <f t="shared" si="0"/>
        <v>7.5754709459050495E-3</v>
      </c>
      <c r="AC23" s="239">
        <f t="shared" si="1"/>
        <v>0</v>
      </c>
      <c r="AD23" s="239">
        <f t="shared" si="2"/>
        <v>0</v>
      </c>
    </row>
    <row r="24" spans="1:30">
      <c r="A24" s="94">
        <v>1927</v>
      </c>
      <c r="B24" s="101">
        <v>0.5323864643766274</v>
      </c>
      <c r="C24" s="99">
        <v>1.0069605146077437E-2</v>
      </c>
      <c r="D24" s="99">
        <v>-1.2807647126959407E-2</v>
      </c>
      <c r="E24" s="99">
        <v>2.6748030033525654E-2</v>
      </c>
      <c r="F24" s="99">
        <v>1.1521599542440329E-2</v>
      </c>
      <c r="G24" s="99">
        <v>1.005836232959131E-2</v>
      </c>
      <c r="H24" s="99">
        <v>0.44472953994769898</v>
      </c>
      <c r="I24" s="102">
        <v>3.5353571810801836E-2</v>
      </c>
      <c r="J24" s="148"/>
      <c r="K24" s="99"/>
      <c r="L24" s="99"/>
      <c r="M24" s="99"/>
      <c r="N24" s="99"/>
      <c r="O24" s="99"/>
      <c r="P24" s="99"/>
      <c r="Q24" s="99"/>
      <c r="R24" s="103"/>
      <c r="S24" s="99"/>
      <c r="T24" s="99"/>
      <c r="U24" s="99"/>
      <c r="V24" s="99"/>
      <c r="W24" s="99"/>
      <c r="X24" s="99"/>
      <c r="Y24" s="102"/>
      <c r="AB24" s="239">
        <f t="shared" si="0"/>
        <v>6.7134026934513313E-3</v>
      </c>
      <c r="AC24" s="239">
        <f t="shared" si="1"/>
        <v>0</v>
      </c>
      <c r="AD24" s="239">
        <f t="shared" si="2"/>
        <v>0</v>
      </c>
    </row>
    <row r="25" spans="1:30">
      <c r="A25" s="94">
        <v>1928</v>
      </c>
      <c r="B25" s="101">
        <v>0.5196096249077693</v>
      </c>
      <c r="C25" s="99">
        <v>1.2123283113794112E-2</v>
      </c>
      <c r="D25" s="99">
        <v>-1.3227087589402206E-2</v>
      </c>
      <c r="E25" s="99">
        <v>2.6102842981801568E-2</v>
      </c>
      <c r="F25" s="99">
        <v>1.2162065933526797E-2</v>
      </c>
      <c r="G25" s="99">
        <v>9.9117443655136785E-3</v>
      </c>
      <c r="H25" s="99">
        <v>0.42946229802458219</v>
      </c>
      <c r="I25" s="102">
        <v>3.7422398344170202E-2</v>
      </c>
      <c r="J25" s="148"/>
      <c r="K25" s="99"/>
      <c r="L25" s="99"/>
      <c r="M25" s="99"/>
      <c r="N25" s="99"/>
      <c r="O25" s="99"/>
      <c r="P25" s="99"/>
      <c r="Q25" s="99"/>
      <c r="R25" s="103"/>
      <c r="S25" s="99"/>
      <c r="T25" s="99"/>
      <c r="U25" s="99"/>
      <c r="V25" s="99"/>
      <c r="W25" s="99"/>
      <c r="X25" s="99"/>
      <c r="Y25" s="102"/>
      <c r="AB25" s="239">
        <f t="shared" si="0"/>
        <v>5.6520797337830109E-3</v>
      </c>
      <c r="AC25" s="239">
        <f t="shared" si="1"/>
        <v>0</v>
      </c>
      <c r="AD25" s="239">
        <f t="shared" si="2"/>
        <v>0</v>
      </c>
    </row>
    <row r="26" spans="1:30">
      <c r="A26" s="94">
        <v>1929</v>
      </c>
      <c r="B26" s="101">
        <v>0.53283268052626842</v>
      </c>
      <c r="C26" s="99">
        <v>1.3203141841212351E-2</v>
      </c>
      <c r="D26" s="99">
        <v>-1.1562084585577209E-2</v>
      </c>
      <c r="E26" s="99">
        <v>2.2954887438410072E-2</v>
      </c>
      <c r="F26" s="99">
        <v>1.2752696035269212E-2</v>
      </c>
      <c r="G26" s="99">
        <v>1.1043508925526004E-2</v>
      </c>
      <c r="H26" s="99">
        <v>0.43815607805563017</v>
      </c>
      <c r="I26" s="102">
        <v>4.0003732685164883E-2</v>
      </c>
      <c r="J26" s="148"/>
      <c r="K26" s="99"/>
      <c r="L26" s="99"/>
      <c r="M26" s="99"/>
      <c r="N26" s="99"/>
      <c r="O26" s="99"/>
      <c r="P26" s="99"/>
      <c r="Q26" s="99"/>
      <c r="R26" s="103"/>
      <c r="S26" s="99"/>
      <c r="T26" s="99"/>
      <c r="U26" s="99"/>
      <c r="V26" s="99"/>
      <c r="W26" s="99"/>
      <c r="X26" s="99"/>
      <c r="Y26" s="102"/>
      <c r="AB26" s="239">
        <f t="shared" si="0"/>
        <v>6.2807201306329663E-3</v>
      </c>
      <c r="AC26" s="239">
        <f t="shared" si="1"/>
        <v>0</v>
      </c>
      <c r="AD26" s="239">
        <f t="shared" si="2"/>
        <v>0</v>
      </c>
    </row>
    <row r="27" spans="1:30">
      <c r="A27" s="115">
        <v>1930</v>
      </c>
      <c r="B27" s="116">
        <v>0.54030899368022367</v>
      </c>
      <c r="C27" s="117">
        <v>7.2129447134706426E-3</v>
      </c>
      <c r="D27" s="117">
        <v>-1.3278657549601704E-2</v>
      </c>
      <c r="E27" s="117">
        <v>2.3472209210785192E-2</v>
      </c>
      <c r="F27" s="117">
        <v>1.3749258535610515E-2</v>
      </c>
      <c r="G27" s="117">
        <v>1.2327207967853294E-2</v>
      </c>
      <c r="H27" s="117">
        <v>0.4501131798938745</v>
      </c>
      <c r="I27" s="118">
        <v>4.0505058785838856E-2</v>
      </c>
      <c r="J27" s="150"/>
      <c r="K27" s="117"/>
      <c r="L27" s="117"/>
      <c r="M27" s="117"/>
      <c r="N27" s="117"/>
      <c r="O27" s="117"/>
      <c r="P27" s="117"/>
      <c r="Q27" s="117"/>
      <c r="R27" s="120"/>
      <c r="S27" s="117"/>
      <c r="T27" s="117"/>
      <c r="U27" s="117"/>
      <c r="V27" s="117"/>
      <c r="W27" s="117"/>
      <c r="X27" s="117"/>
      <c r="Y27" s="118"/>
      <c r="AB27" s="239">
        <f t="shared" si="0"/>
        <v>6.2077921223924193E-3</v>
      </c>
      <c r="AC27" s="239">
        <f t="shared" si="1"/>
        <v>0</v>
      </c>
      <c r="AD27" s="239">
        <f t="shared" si="2"/>
        <v>0</v>
      </c>
    </row>
    <row r="28" spans="1:30">
      <c r="A28" s="94">
        <v>1931</v>
      </c>
      <c r="B28" s="101">
        <v>0.53994658138595053</v>
      </c>
      <c r="C28" s="99">
        <v>3.9336520199403785E-3</v>
      </c>
      <c r="D28" s="99">
        <v>-1.7064662581419556E-2</v>
      </c>
      <c r="E28" s="99">
        <v>2.4863004137223359E-2</v>
      </c>
      <c r="F28" s="99">
        <v>1.3596629428901885E-2</v>
      </c>
      <c r="G28" s="99">
        <v>1.5051552409303623E-2</v>
      </c>
      <c r="H28" s="99">
        <v>0.45762609582420549</v>
      </c>
      <c r="I28" s="102">
        <v>3.6612286992684671E-2</v>
      </c>
      <c r="J28" s="148"/>
      <c r="K28" s="99"/>
      <c r="L28" s="99"/>
      <c r="M28" s="99"/>
      <c r="N28" s="99"/>
      <c r="O28" s="99"/>
      <c r="P28" s="99"/>
      <c r="Q28" s="99"/>
      <c r="R28" s="103"/>
      <c r="S28" s="99"/>
      <c r="T28" s="99"/>
      <c r="U28" s="99"/>
      <c r="V28" s="99"/>
      <c r="W28" s="99"/>
      <c r="X28" s="99"/>
      <c r="Y28" s="102"/>
      <c r="AB28" s="239">
        <f t="shared" si="0"/>
        <v>5.3280231551107171E-3</v>
      </c>
      <c r="AC28" s="239">
        <f t="shared" si="1"/>
        <v>0</v>
      </c>
      <c r="AD28" s="239">
        <f t="shared" si="2"/>
        <v>0</v>
      </c>
    </row>
    <row r="29" spans="1:30">
      <c r="A29" s="94">
        <v>1932</v>
      </c>
      <c r="B29" s="101">
        <v>0.52168413164328808</v>
      </c>
      <c r="C29" s="99">
        <v>1.9998977477556287E-3</v>
      </c>
      <c r="D29" s="99">
        <v>-2.2208850747892986E-2</v>
      </c>
      <c r="E29" s="99">
        <v>2.6967696753216783E-2</v>
      </c>
      <c r="F29" s="99">
        <v>1.3279214366793003E-2</v>
      </c>
      <c r="G29" s="99">
        <v>1.7119146698069375E-2</v>
      </c>
      <c r="H29" s="99">
        <v>0.44868971157040488</v>
      </c>
      <c r="I29" s="102">
        <v>2.9046459568659488E-2</v>
      </c>
      <c r="J29" s="148"/>
      <c r="K29" s="99"/>
      <c r="L29" s="99"/>
      <c r="M29" s="99"/>
      <c r="N29" s="99"/>
      <c r="O29" s="99"/>
      <c r="P29" s="99"/>
      <c r="Q29" s="99"/>
      <c r="R29" s="103"/>
      <c r="S29" s="99"/>
      <c r="T29" s="99"/>
      <c r="U29" s="99"/>
      <c r="V29" s="99"/>
      <c r="W29" s="99"/>
      <c r="X29" s="99"/>
      <c r="Y29" s="102"/>
      <c r="AB29" s="239">
        <f t="shared" si="0"/>
        <v>6.7908556862819047E-3</v>
      </c>
      <c r="AC29" s="239">
        <f t="shared" si="1"/>
        <v>0</v>
      </c>
      <c r="AD29" s="239">
        <f t="shared" si="2"/>
        <v>0</v>
      </c>
    </row>
    <row r="30" spans="1:30">
      <c r="A30" s="94">
        <v>1933</v>
      </c>
      <c r="B30" s="101">
        <v>0.52664317152920215</v>
      </c>
      <c r="C30" s="99">
        <v>2.2374090102870239E-3</v>
      </c>
      <c r="D30" s="99">
        <v>-2.2994146841925342E-2</v>
      </c>
      <c r="E30" s="99">
        <v>2.1676131112531135E-2</v>
      </c>
      <c r="F30" s="99">
        <v>1.0786626951548653E-2</v>
      </c>
      <c r="G30" s="99">
        <v>1.6747827312797982E-2</v>
      </c>
      <c r="H30" s="99">
        <v>0.46378476819698583</v>
      </c>
      <c r="I30" s="102">
        <v>2.5650995664796689E-2</v>
      </c>
      <c r="J30" s="148"/>
      <c r="K30" s="99"/>
      <c r="L30" s="99"/>
      <c r="M30" s="99"/>
      <c r="N30" s="99"/>
      <c r="O30" s="99"/>
      <c r="P30" s="99"/>
      <c r="Q30" s="99"/>
      <c r="R30" s="103"/>
      <c r="S30" s="99"/>
      <c r="T30" s="99"/>
      <c r="U30" s="99"/>
      <c r="V30" s="99"/>
      <c r="W30" s="99"/>
      <c r="X30" s="99"/>
      <c r="Y30" s="102"/>
      <c r="AB30" s="239">
        <f t="shared" si="0"/>
        <v>8.753560122180204E-3</v>
      </c>
      <c r="AC30" s="239">
        <f t="shared" si="1"/>
        <v>0</v>
      </c>
      <c r="AD30" s="239">
        <f t="shared" si="2"/>
        <v>0</v>
      </c>
    </row>
    <row r="31" spans="1:30">
      <c r="A31" s="94">
        <v>1934</v>
      </c>
      <c r="B31" s="101">
        <v>0.51409700169314354</v>
      </c>
      <c r="C31" s="99">
        <v>3.8494068008525367E-3</v>
      </c>
      <c r="D31" s="99">
        <v>-1.8895313367331572E-2</v>
      </c>
      <c r="E31" s="99">
        <v>1.5866470776892759E-2</v>
      </c>
      <c r="F31" s="99">
        <v>1.2286341850986038E-2</v>
      </c>
      <c r="G31" s="99">
        <v>1.525818242162225E-2</v>
      </c>
      <c r="H31" s="99">
        <v>0.44673124509822398</v>
      </c>
      <c r="I31" s="102">
        <v>3.2755894833279085E-2</v>
      </c>
      <c r="J31" s="148"/>
      <c r="K31" s="99"/>
      <c r="L31" s="99"/>
      <c r="M31" s="99"/>
      <c r="N31" s="99"/>
      <c r="O31" s="99"/>
      <c r="P31" s="99"/>
      <c r="Q31" s="99"/>
      <c r="R31" s="103"/>
      <c r="S31" s="99"/>
      <c r="T31" s="99"/>
      <c r="U31" s="99"/>
      <c r="V31" s="99"/>
      <c r="W31" s="99"/>
      <c r="X31" s="99"/>
      <c r="Y31" s="102"/>
      <c r="AB31" s="239">
        <f t="shared" si="0"/>
        <v>6.2447732786184984E-3</v>
      </c>
      <c r="AC31" s="239">
        <f t="shared" si="1"/>
        <v>0</v>
      </c>
      <c r="AD31" s="239">
        <f t="shared" si="2"/>
        <v>0</v>
      </c>
    </row>
    <row r="32" spans="1:30">
      <c r="A32" s="94">
        <v>1935</v>
      </c>
      <c r="B32" s="101">
        <v>0.52157568504204521</v>
      </c>
      <c r="C32" s="99">
        <v>5.652111384928965E-3</v>
      </c>
      <c r="D32" s="99">
        <v>-1.5848140379062469E-2</v>
      </c>
      <c r="E32" s="99">
        <v>1.4981582515752753E-2</v>
      </c>
      <c r="F32" s="99">
        <v>1.6325985863271428E-2</v>
      </c>
      <c r="G32" s="99">
        <v>1.4962745696519208E-2</v>
      </c>
      <c r="H32" s="99">
        <v>0.43296630877678766</v>
      </c>
      <c r="I32" s="102">
        <v>4.7665353123413787E-2</v>
      </c>
      <c r="J32" s="148"/>
      <c r="K32" s="99"/>
      <c r="L32" s="99"/>
      <c r="M32" s="99"/>
      <c r="N32" s="99"/>
      <c r="O32" s="99"/>
      <c r="P32" s="99"/>
      <c r="Q32" s="99"/>
      <c r="R32" s="103"/>
      <c r="S32" s="99"/>
      <c r="T32" s="99"/>
      <c r="U32" s="99"/>
      <c r="V32" s="99"/>
      <c r="W32" s="99"/>
      <c r="X32" s="99"/>
      <c r="Y32" s="102"/>
      <c r="AB32" s="239">
        <f t="shared" si="0"/>
        <v>4.8697380604338925E-3</v>
      </c>
      <c r="AC32" s="239">
        <f t="shared" si="1"/>
        <v>0</v>
      </c>
      <c r="AD32" s="239">
        <f t="shared" si="2"/>
        <v>0</v>
      </c>
    </row>
    <row r="33" spans="1:30">
      <c r="A33" s="94">
        <v>1936</v>
      </c>
      <c r="B33" s="101">
        <v>0.5233751980046919</v>
      </c>
      <c r="C33" s="99">
        <v>7.1570126292231223E-3</v>
      </c>
      <c r="D33" s="99">
        <v>-1.3577674447172458E-2</v>
      </c>
      <c r="E33" s="99">
        <v>1.3806270706613289E-2</v>
      </c>
      <c r="F33" s="99">
        <v>1.2568424178406236E-2</v>
      </c>
      <c r="G33" s="99">
        <v>1.6391877084133193E-2</v>
      </c>
      <c r="H33" s="99">
        <v>0.43989507916859449</v>
      </c>
      <c r="I33" s="102">
        <v>3.7131604097111998E-2</v>
      </c>
      <c r="J33" s="148"/>
      <c r="K33" s="99"/>
      <c r="L33" s="99"/>
      <c r="M33" s="99"/>
      <c r="N33" s="99"/>
      <c r="O33" s="99"/>
      <c r="P33" s="99"/>
      <c r="Q33" s="99"/>
      <c r="R33" s="103"/>
      <c r="S33" s="99"/>
      <c r="T33" s="99"/>
      <c r="U33" s="99"/>
      <c r="V33" s="99"/>
      <c r="W33" s="99"/>
      <c r="X33" s="99"/>
      <c r="Y33" s="102"/>
      <c r="AB33" s="239">
        <f t="shared" si="0"/>
        <v>1.0002604587782016E-2</v>
      </c>
      <c r="AC33" s="239">
        <f t="shared" si="1"/>
        <v>0</v>
      </c>
      <c r="AD33" s="239">
        <f t="shared" si="2"/>
        <v>0</v>
      </c>
    </row>
    <row r="34" spans="1:30">
      <c r="A34" s="94">
        <v>1937</v>
      </c>
      <c r="B34" s="101">
        <v>0.53196551267538994</v>
      </c>
      <c r="C34" s="99">
        <v>5.3279618476992502E-3</v>
      </c>
      <c r="D34" s="99">
        <v>-1.3584127962018223E-2</v>
      </c>
      <c r="E34" s="99">
        <v>1.6715871732212215E-2</v>
      </c>
      <c r="F34" s="99">
        <v>1.5237874419573291E-2</v>
      </c>
      <c r="G34" s="99">
        <v>2.2068410062747228E-2</v>
      </c>
      <c r="H34" s="99">
        <v>0.43155337860242005</v>
      </c>
      <c r="I34" s="102">
        <v>4.5538120330399411E-2</v>
      </c>
      <c r="J34" s="148"/>
      <c r="K34" s="99"/>
      <c r="L34" s="99"/>
      <c r="M34" s="99"/>
      <c r="N34" s="99"/>
      <c r="O34" s="99"/>
      <c r="P34" s="99"/>
      <c r="Q34" s="99"/>
      <c r="R34" s="103"/>
      <c r="S34" s="99"/>
      <c r="T34" s="99"/>
      <c r="U34" s="99"/>
      <c r="V34" s="99"/>
      <c r="W34" s="99"/>
      <c r="X34" s="99"/>
      <c r="Y34" s="102"/>
      <c r="AB34" s="239">
        <f t="shared" si="0"/>
        <v>9.108023642356744E-3</v>
      </c>
      <c r="AC34" s="239">
        <f t="shared" si="1"/>
        <v>0</v>
      </c>
      <c r="AD34" s="239">
        <f t="shared" si="2"/>
        <v>0</v>
      </c>
    </row>
    <row r="35" spans="1:30">
      <c r="A35" s="94">
        <v>1938</v>
      </c>
      <c r="B35" s="101">
        <v>0.53315863658172891</v>
      </c>
      <c r="C35" s="99">
        <v>5.3674439404844954E-3</v>
      </c>
      <c r="D35" s="99">
        <v>-1.4479748317661469E-2</v>
      </c>
      <c r="E35" s="99">
        <v>2.0676898735674583E-2</v>
      </c>
      <c r="F35" s="99">
        <v>1.4035261785792293E-2</v>
      </c>
      <c r="G35" s="99">
        <v>2.6913327091638836E-2</v>
      </c>
      <c r="H35" s="99">
        <v>0.43402543097241303</v>
      </c>
      <c r="I35" s="102">
        <v>3.9418857033595558E-2</v>
      </c>
      <c r="J35" s="148"/>
      <c r="K35" s="99"/>
      <c r="L35" s="99"/>
      <c r="M35" s="99"/>
      <c r="N35" s="99"/>
      <c r="O35" s="99"/>
      <c r="P35" s="99"/>
      <c r="Q35" s="99"/>
      <c r="R35" s="103"/>
      <c r="S35" s="99"/>
      <c r="T35" s="99"/>
      <c r="U35" s="99"/>
      <c r="V35" s="99"/>
      <c r="W35" s="99"/>
      <c r="X35" s="99"/>
      <c r="Y35" s="102"/>
      <c r="AB35" s="239">
        <f t="shared" si="0"/>
        <v>7.2011653397915376E-3</v>
      </c>
      <c r="AC35" s="239">
        <f t="shared" si="1"/>
        <v>0</v>
      </c>
      <c r="AD35" s="239">
        <f t="shared" si="2"/>
        <v>0</v>
      </c>
    </row>
    <row r="36" spans="1:30">
      <c r="A36" s="121">
        <v>1939</v>
      </c>
      <c r="B36" s="110">
        <v>0.51631320836356509</v>
      </c>
      <c r="C36" s="111">
        <v>5.0789526879420066E-3</v>
      </c>
      <c r="D36" s="111">
        <v>-1.3440140522312804E-2</v>
      </c>
      <c r="E36" s="111">
        <v>2.0799202373141451E-2</v>
      </c>
      <c r="F36" s="111">
        <v>1.2774485064640621E-2</v>
      </c>
      <c r="G36" s="111">
        <v>2.5985052158933524E-2</v>
      </c>
      <c r="H36" s="111">
        <v>0.42487143409761863</v>
      </c>
      <c r="I36" s="112">
        <v>3.6323383644065482E-2</v>
      </c>
      <c r="J36" s="149"/>
      <c r="K36" s="111"/>
      <c r="L36" s="111"/>
      <c r="M36" s="111"/>
      <c r="N36" s="111"/>
      <c r="O36" s="111"/>
      <c r="P36" s="111"/>
      <c r="Q36" s="111"/>
      <c r="R36" s="114"/>
      <c r="S36" s="111"/>
      <c r="T36" s="111"/>
      <c r="U36" s="111"/>
      <c r="V36" s="111"/>
      <c r="W36" s="111"/>
      <c r="X36" s="111"/>
      <c r="Y36" s="112"/>
      <c r="AB36" s="239">
        <f t="shared" si="0"/>
        <v>3.920838859536202E-3</v>
      </c>
      <c r="AC36" s="239">
        <f t="shared" si="1"/>
        <v>0</v>
      </c>
      <c r="AD36" s="239">
        <f t="shared" si="2"/>
        <v>0</v>
      </c>
    </row>
    <row r="37" spans="1:30">
      <c r="A37" s="94">
        <v>1940</v>
      </c>
      <c r="B37" s="101">
        <v>0.51298765679694935</v>
      </c>
      <c r="C37" s="99">
        <v>7.0685036526348388E-3</v>
      </c>
      <c r="D37" s="99">
        <v>-7.2006639148807601E-3</v>
      </c>
      <c r="E37" s="99">
        <v>2.30760338827357E-2</v>
      </c>
      <c r="F37" s="99">
        <v>1.2859019391499818E-2</v>
      </c>
      <c r="G37" s="99">
        <v>2.5855821268591928E-2</v>
      </c>
      <c r="H37" s="99">
        <v>0.4080890847182635</v>
      </c>
      <c r="I37" s="102">
        <v>3.673505786954917E-2</v>
      </c>
      <c r="J37" s="148"/>
      <c r="K37" s="99"/>
      <c r="L37" s="99"/>
      <c r="M37" s="99"/>
      <c r="N37" s="99"/>
      <c r="O37" s="99"/>
      <c r="P37" s="99"/>
      <c r="Q37" s="99"/>
      <c r="R37" s="103"/>
      <c r="S37" s="99"/>
      <c r="T37" s="99"/>
      <c r="U37" s="99"/>
      <c r="V37" s="99"/>
      <c r="W37" s="99"/>
      <c r="X37" s="99"/>
      <c r="Y37" s="102"/>
      <c r="AB37" s="239">
        <f t="shared" si="0"/>
        <v>6.5047999285552383E-3</v>
      </c>
      <c r="AC37" s="239">
        <f t="shared" si="1"/>
        <v>0</v>
      </c>
      <c r="AD37" s="239">
        <f t="shared" si="2"/>
        <v>0</v>
      </c>
    </row>
    <row r="38" spans="1:30">
      <c r="A38" s="94">
        <v>1941</v>
      </c>
      <c r="B38" s="101">
        <v>0.53503527955713881</v>
      </c>
      <c r="C38" s="99">
        <v>1.1809034877562019E-2</v>
      </c>
      <c r="D38" s="99">
        <v>-3.6637888020460176E-3</v>
      </c>
      <c r="E38" s="99">
        <v>2.1674123361045038E-2</v>
      </c>
      <c r="F38" s="99">
        <v>1.0788261335804641E-2</v>
      </c>
      <c r="G38" s="99">
        <v>2.9242541112608753E-2</v>
      </c>
      <c r="H38" s="99">
        <v>0.42235308255564491</v>
      </c>
      <c r="I38" s="102">
        <v>3.2056642074929899E-2</v>
      </c>
      <c r="J38" s="148"/>
      <c r="K38" s="99"/>
      <c r="L38" s="99"/>
      <c r="M38" s="99"/>
      <c r="N38" s="99"/>
      <c r="O38" s="99"/>
      <c r="P38" s="99"/>
      <c r="Q38" s="99"/>
      <c r="R38" s="103"/>
      <c r="S38" s="99"/>
      <c r="T38" s="99"/>
      <c r="U38" s="99"/>
      <c r="V38" s="99"/>
      <c r="W38" s="99"/>
      <c r="X38" s="99"/>
      <c r="Y38" s="102"/>
      <c r="AB38" s="239">
        <f t="shared" si="0"/>
        <v>1.0775383041589537E-2</v>
      </c>
      <c r="AC38" s="239">
        <f t="shared" si="1"/>
        <v>0</v>
      </c>
      <c r="AD38" s="239">
        <f t="shared" si="2"/>
        <v>0</v>
      </c>
    </row>
    <row r="39" spans="1:30">
      <c r="A39" s="94">
        <v>1942</v>
      </c>
      <c r="B39" s="101">
        <v>0.57963776695883229</v>
      </c>
      <c r="C39" s="99">
        <v>1.1401846350279271E-2</v>
      </c>
      <c r="D39" s="99">
        <v>-2.9624453498089268E-3</v>
      </c>
      <c r="E39" s="99">
        <v>1.9317383174509761E-2</v>
      </c>
      <c r="F39" s="99">
        <v>1.1699929300101199E-2</v>
      </c>
      <c r="G39" s="99">
        <v>3.2536809923550659E-2</v>
      </c>
      <c r="H39" s="99">
        <v>0.46298482429696919</v>
      </c>
      <c r="I39" s="102">
        <v>3.6368694301164267E-2</v>
      </c>
      <c r="J39" s="148"/>
      <c r="K39" s="99"/>
      <c r="L39" s="99"/>
      <c r="M39" s="99"/>
      <c r="N39" s="99"/>
      <c r="O39" s="99"/>
      <c r="P39" s="99"/>
      <c r="Q39" s="99"/>
      <c r="R39" s="103"/>
      <c r="S39" s="99"/>
      <c r="T39" s="99"/>
      <c r="U39" s="99"/>
      <c r="V39" s="99"/>
      <c r="W39" s="99"/>
      <c r="X39" s="99"/>
      <c r="Y39" s="102"/>
      <c r="AB39" s="239">
        <f t="shared" si="0"/>
        <v>8.2907249620668422E-3</v>
      </c>
      <c r="AC39" s="239">
        <f t="shared" si="1"/>
        <v>0</v>
      </c>
      <c r="AD39" s="239">
        <f t="shared" si="2"/>
        <v>0</v>
      </c>
    </row>
    <row r="40" spans="1:30">
      <c r="A40" s="94">
        <v>1943</v>
      </c>
      <c r="B40" s="101">
        <v>0.61326122474070177</v>
      </c>
      <c r="C40" s="99">
        <v>1.2788925228450959E-2</v>
      </c>
      <c r="D40" s="99">
        <v>-4.9722271064449371E-3</v>
      </c>
      <c r="E40" s="99">
        <v>1.690575518578397E-2</v>
      </c>
      <c r="F40" s="99">
        <v>9.9242072844971385E-3</v>
      </c>
      <c r="G40" s="99">
        <v>3.1419844855591857E-2</v>
      </c>
      <c r="H40" s="99">
        <v>0.50861135073913055</v>
      </c>
      <c r="I40" s="102">
        <v>3.1690866863699166E-2</v>
      </c>
      <c r="J40" s="148"/>
      <c r="K40" s="99"/>
      <c r="L40" s="99"/>
      <c r="M40" s="99"/>
      <c r="N40" s="99"/>
      <c r="O40" s="99"/>
      <c r="P40" s="99"/>
      <c r="Q40" s="99"/>
      <c r="R40" s="103"/>
      <c r="S40" s="99"/>
      <c r="T40" s="99"/>
      <c r="U40" s="99"/>
      <c r="V40" s="99"/>
      <c r="W40" s="99"/>
      <c r="X40" s="99"/>
      <c r="Y40" s="102"/>
      <c r="AB40" s="239">
        <f t="shared" si="0"/>
        <v>6.8925016899931135E-3</v>
      </c>
      <c r="AC40" s="239">
        <f t="shared" si="1"/>
        <v>0</v>
      </c>
      <c r="AD40" s="239">
        <f t="shared" si="2"/>
        <v>0</v>
      </c>
    </row>
    <row r="41" spans="1:30">
      <c r="A41" s="94">
        <v>1944</v>
      </c>
      <c r="B41" s="101">
        <v>0.63851879057378147</v>
      </c>
      <c r="C41" s="99">
        <v>1.8484778186679707E-2</v>
      </c>
      <c r="D41" s="99">
        <v>-7.6320319015754741E-3</v>
      </c>
      <c r="E41" s="99">
        <v>1.8291814731925569E-2</v>
      </c>
      <c r="F41" s="99">
        <v>1.4265071773668751E-2</v>
      </c>
      <c r="G41" s="99">
        <v>3.1172045007188877E-2</v>
      </c>
      <c r="H41" s="99">
        <v>0.51283927012408226</v>
      </c>
      <c r="I41" s="102">
        <v>4.6073384071449293E-2</v>
      </c>
      <c r="J41" s="148"/>
      <c r="K41" s="99"/>
      <c r="L41" s="99"/>
      <c r="M41" s="99"/>
      <c r="N41" s="99"/>
      <c r="O41" s="99"/>
      <c r="P41" s="99"/>
      <c r="Q41" s="99"/>
      <c r="R41" s="103"/>
      <c r="S41" s="99"/>
      <c r="T41" s="99"/>
      <c r="U41" s="99"/>
      <c r="V41" s="99"/>
      <c r="W41" s="99"/>
      <c r="X41" s="99"/>
      <c r="Y41" s="102"/>
      <c r="AB41" s="239">
        <f t="shared" si="0"/>
        <v>5.0244585803624897E-3</v>
      </c>
      <c r="AC41" s="239">
        <f t="shared" si="1"/>
        <v>0</v>
      </c>
      <c r="AD41" s="239">
        <f t="shared" si="2"/>
        <v>0</v>
      </c>
    </row>
    <row r="42" spans="1:30">
      <c r="A42" s="94">
        <v>1945</v>
      </c>
      <c r="B42" s="101">
        <v>0.64628310881997963</v>
      </c>
      <c r="C42" s="99">
        <v>1.7118172883730035E-2</v>
      </c>
      <c r="D42" s="99">
        <v>-8.4800989680615911E-3</v>
      </c>
      <c r="E42" s="99">
        <v>1.8779279815921791E-2</v>
      </c>
      <c r="F42" s="99">
        <v>1.2814816434419E-2</v>
      </c>
      <c r="G42" s="99">
        <v>3.1639669783904562E-2</v>
      </c>
      <c r="H42" s="99">
        <v>0.52732365311344365</v>
      </c>
      <c r="I42" s="102">
        <v>4.2133547654321764E-2</v>
      </c>
      <c r="J42" s="148"/>
      <c r="K42" s="99"/>
      <c r="L42" s="99"/>
      <c r="M42" s="99"/>
      <c r="N42" s="99"/>
      <c r="O42" s="99"/>
      <c r="P42" s="99"/>
      <c r="Q42" s="99"/>
      <c r="R42" s="103"/>
      <c r="S42" s="99"/>
      <c r="T42" s="99"/>
      <c r="U42" s="99"/>
      <c r="V42" s="99"/>
      <c r="W42" s="99"/>
      <c r="X42" s="99"/>
      <c r="Y42" s="102"/>
      <c r="AB42" s="239">
        <f t="shared" si="0"/>
        <v>4.9540681023004796E-3</v>
      </c>
      <c r="AC42" s="239">
        <f t="shared" si="1"/>
        <v>0</v>
      </c>
      <c r="AD42" s="239">
        <f t="shared" si="2"/>
        <v>0</v>
      </c>
    </row>
    <row r="43" spans="1:30">
      <c r="A43" s="94">
        <v>1946</v>
      </c>
      <c r="B43" s="101">
        <v>0.6301636889164095</v>
      </c>
      <c r="C43" s="99">
        <v>1.3625168688197534E-2</v>
      </c>
      <c r="D43" s="99">
        <v>-9.2318905653134241E-3</v>
      </c>
      <c r="E43" s="99">
        <v>1.8859395560470074E-2</v>
      </c>
      <c r="F43" s="99">
        <v>1.3273929382578008E-2</v>
      </c>
      <c r="G43" s="99">
        <v>3.2659495585570554E-2</v>
      </c>
      <c r="H43" s="99">
        <v>0.5118930550831684</v>
      </c>
      <c r="I43" s="102">
        <v>4.3750587064916482E-2</v>
      </c>
      <c r="J43" s="148"/>
      <c r="K43" s="99"/>
      <c r="L43" s="99"/>
      <c r="M43" s="99"/>
      <c r="N43" s="99"/>
      <c r="O43" s="99"/>
      <c r="P43" s="99"/>
      <c r="Q43" s="99"/>
      <c r="R43" s="103"/>
      <c r="S43" s="99"/>
      <c r="T43" s="99"/>
      <c r="U43" s="99"/>
      <c r="V43" s="99"/>
      <c r="W43" s="99"/>
      <c r="X43" s="99"/>
      <c r="Y43" s="102"/>
      <c r="AB43" s="239">
        <f t="shared" si="0"/>
        <v>5.3339481168218628E-3</v>
      </c>
      <c r="AC43" s="239">
        <f t="shared" si="1"/>
        <v>0</v>
      </c>
      <c r="AD43" s="239">
        <f t="shared" si="2"/>
        <v>0</v>
      </c>
    </row>
    <row r="44" spans="1:30">
      <c r="A44" s="94">
        <v>1947</v>
      </c>
      <c r="B44" s="101">
        <v>0.63512054201663293</v>
      </c>
      <c r="C44" s="99">
        <v>1.5148732207863433E-2</v>
      </c>
      <c r="D44" s="99">
        <v>-8.1594971770027336E-3</v>
      </c>
      <c r="E44" s="99">
        <v>1.7204987452550388E-2</v>
      </c>
      <c r="F44" s="99">
        <v>1.2685251891848673E-2</v>
      </c>
      <c r="G44" s="99">
        <v>3.2045694488871498E-2</v>
      </c>
      <c r="H44" s="99">
        <v>0.51488901579024116</v>
      </c>
      <c r="I44" s="102">
        <v>4.0429123375506804E-2</v>
      </c>
      <c r="J44" s="148"/>
      <c r="K44" s="99"/>
      <c r="L44" s="99"/>
      <c r="M44" s="99"/>
      <c r="N44" s="99"/>
      <c r="O44" s="99"/>
      <c r="P44" s="99"/>
      <c r="Q44" s="99"/>
      <c r="R44" s="103"/>
      <c r="S44" s="99"/>
      <c r="T44" s="99"/>
      <c r="U44" s="99"/>
      <c r="V44" s="99"/>
      <c r="W44" s="99"/>
      <c r="X44" s="99"/>
      <c r="Y44" s="102"/>
      <c r="AB44" s="239">
        <f t="shared" si="0"/>
        <v>1.0877233986753665E-2</v>
      </c>
      <c r="AC44" s="239">
        <f t="shared" si="1"/>
        <v>0</v>
      </c>
      <c r="AD44" s="239">
        <f t="shared" si="2"/>
        <v>0</v>
      </c>
    </row>
    <row r="45" spans="1:30">
      <c r="A45" s="94">
        <v>1948</v>
      </c>
      <c r="B45" s="101">
        <v>0.61518374402508025</v>
      </c>
      <c r="C45" s="99">
        <v>1.6424646254569436E-2</v>
      </c>
      <c r="D45" s="99">
        <v>-7.5758705972907413E-3</v>
      </c>
      <c r="E45" s="99">
        <v>1.6935676028942089E-2</v>
      </c>
      <c r="F45" s="99">
        <v>1.476395728231928E-2</v>
      </c>
      <c r="G45" s="99">
        <v>3.0804943779190172E-2</v>
      </c>
      <c r="H45" s="99">
        <v>0.48631094321604879</v>
      </c>
      <c r="I45" s="102">
        <v>4.6574387277925691E-2</v>
      </c>
      <c r="J45" s="148"/>
      <c r="K45" s="99"/>
      <c r="L45" s="99"/>
      <c r="M45" s="99"/>
      <c r="N45" s="99"/>
      <c r="O45" s="99"/>
      <c r="P45" s="99"/>
      <c r="Q45" s="99"/>
      <c r="R45" s="103"/>
      <c r="S45" s="99"/>
      <c r="T45" s="99"/>
      <c r="U45" s="99"/>
      <c r="V45" s="99"/>
      <c r="W45" s="99"/>
      <c r="X45" s="99"/>
      <c r="Y45" s="102"/>
      <c r="AB45" s="239">
        <f t="shared" si="0"/>
        <v>1.0945060783375538E-2</v>
      </c>
      <c r="AC45" s="239">
        <f t="shared" si="1"/>
        <v>0</v>
      </c>
      <c r="AD45" s="239">
        <f t="shared" si="2"/>
        <v>0</v>
      </c>
    </row>
    <row r="46" spans="1:30">
      <c r="A46" s="94">
        <v>1949</v>
      </c>
      <c r="B46" s="101">
        <v>0.62088136959325446</v>
      </c>
      <c r="C46" s="99">
        <v>1.5271377376576814E-2</v>
      </c>
      <c r="D46" s="99">
        <v>-7.915072308214758E-3</v>
      </c>
      <c r="E46" s="99">
        <v>1.9681292132029547E-2</v>
      </c>
      <c r="F46" s="99">
        <v>1.5208559633548641E-2</v>
      </c>
      <c r="G46" s="99">
        <v>3.3083780566567772E-2</v>
      </c>
      <c r="H46" s="99">
        <v>0.48810189794534165</v>
      </c>
      <c r="I46" s="102">
        <v>4.5922671775855767E-2</v>
      </c>
      <c r="J46" s="148"/>
      <c r="K46" s="99"/>
      <c r="L46" s="99"/>
      <c r="M46" s="99"/>
      <c r="N46" s="99"/>
      <c r="O46" s="99"/>
      <c r="P46" s="99"/>
      <c r="Q46" s="99"/>
      <c r="R46" s="103"/>
      <c r="S46" s="99"/>
      <c r="T46" s="99"/>
      <c r="U46" s="99"/>
      <c r="V46" s="99"/>
      <c r="W46" s="99"/>
      <c r="X46" s="99"/>
      <c r="Y46" s="102"/>
      <c r="AB46" s="239">
        <f t="shared" si="0"/>
        <v>1.1526862471549104E-2</v>
      </c>
      <c r="AC46" s="239">
        <f t="shared" si="1"/>
        <v>0</v>
      </c>
      <c r="AD46" s="239">
        <f t="shared" si="2"/>
        <v>0</v>
      </c>
    </row>
    <row r="47" spans="1:30">
      <c r="A47" s="115">
        <v>1950</v>
      </c>
      <c r="B47" s="116">
        <v>0.61273172500246775</v>
      </c>
      <c r="C47" s="117">
        <v>1.9142243540560017E-2</v>
      </c>
      <c r="D47" s="117">
        <v>-8.5713501079715416E-3</v>
      </c>
      <c r="E47" s="117">
        <v>1.9873998068516387E-2</v>
      </c>
      <c r="F47" s="117">
        <v>1.4242558291176349E-2</v>
      </c>
      <c r="G47" s="117">
        <v>3.6528000994624152E-2</v>
      </c>
      <c r="H47" s="117">
        <v>0.47739984387968698</v>
      </c>
      <c r="I47" s="118">
        <v>4.2922355142198068E-2</v>
      </c>
      <c r="J47" s="150"/>
      <c r="K47" s="117"/>
      <c r="L47" s="117"/>
      <c r="M47" s="117"/>
      <c r="N47" s="117"/>
      <c r="O47" s="117"/>
      <c r="P47" s="117"/>
      <c r="Q47" s="117"/>
      <c r="R47" s="120"/>
      <c r="S47" s="117"/>
      <c r="T47" s="117"/>
      <c r="U47" s="117"/>
      <c r="V47" s="117"/>
      <c r="W47" s="117"/>
      <c r="X47" s="117"/>
      <c r="Y47" s="118"/>
      <c r="AB47" s="239">
        <f t="shared" si="0"/>
        <v>1.1194075193677322E-2</v>
      </c>
      <c r="AC47" s="239">
        <f t="shared" si="1"/>
        <v>0</v>
      </c>
      <c r="AD47" s="239">
        <f t="shared" si="2"/>
        <v>0</v>
      </c>
    </row>
    <row r="48" spans="1:30">
      <c r="A48" s="94">
        <v>1951</v>
      </c>
      <c r="B48" s="101">
        <v>0.62311766255320911</v>
      </c>
      <c r="C48" s="99">
        <v>1.8750703420050127E-2</v>
      </c>
      <c r="D48" s="99">
        <v>-7.2082921612604614E-3</v>
      </c>
      <c r="E48" s="99">
        <v>1.9227903764561915E-2</v>
      </c>
      <c r="F48" s="99">
        <v>1.3374097120616817E-2</v>
      </c>
      <c r="G48" s="99">
        <v>4.0468366964116737E-2</v>
      </c>
      <c r="H48" s="99">
        <v>0.48814350453064148</v>
      </c>
      <c r="I48" s="102">
        <v>4.0652073056970391E-2</v>
      </c>
      <c r="J48" s="148"/>
      <c r="K48" s="99"/>
      <c r="L48" s="99"/>
      <c r="M48" s="99"/>
      <c r="N48" s="99"/>
      <c r="O48" s="99"/>
      <c r="P48" s="99"/>
      <c r="Q48" s="99"/>
      <c r="R48" s="103"/>
      <c r="S48" s="99"/>
      <c r="T48" s="99"/>
      <c r="U48" s="99"/>
      <c r="V48" s="99"/>
      <c r="W48" s="99"/>
      <c r="X48" s="99"/>
      <c r="Y48" s="102"/>
      <c r="AB48" s="239">
        <f t="shared" si="0"/>
        <v>9.7093058575120628E-3</v>
      </c>
      <c r="AC48" s="239">
        <f t="shared" si="1"/>
        <v>0</v>
      </c>
      <c r="AD48" s="239">
        <f t="shared" si="2"/>
        <v>0</v>
      </c>
    </row>
    <row r="49" spans="1:30">
      <c r="A49" s="94">
        <v>1952</v>
      </c>
      <c r="B49" s="101">
        <v>0.63672012554920676</v>
      </c>
      <c r="C49" s="99">
        <v>1.6772415610363647E-2</v>
      </c>
      <c r="D49" s="99">
        <v>-6.8502132698284677E-3</v>
      </c>
      <c r="E49" s="99">
        <v>2.1077125981046465E-2</v>
      </c>
      <c r="F49" s="99">
        <v>1.2658775106799823E-2</v>
      </c>
      <c r="G49" s="99">
        <v>4.2380912609334069E-2</v>
      </c>
      <c r="H49" s="99">
        <v>0.50206469955549771</v>
      </c>
      <c r="I49" s="102">
        <v>3.8065878281483639E-2</v>
      </c>
      <c r="J49" s="148"/>
      <c r="K49" s="99"/>
      <c r="L49" s="99"/>
      <c r="M49" s="99"/>
      <c r="N49" s="99"/>
      <c r="O49" s="99"/>
      <c r="P49" s="99"/>
      <c r="Q49" s="99"/>
      <c r="R49" s="103"/>
      <c r="S49" s="99"/>
      <c r="T49" s="99"/>
      <c r="U49" s="99"/>
      <c r="V49" s="99"/>
      <c r="W49" s="99"/>
      <c r="X49" s="99"/>
      <c r="Y49" s="102"/>
      <c r="AB49" s="239">
        <f t="shared" si="0"/>
        <v>1.0550531674509811E-2</v>
      </c>
      <c r="AC49" s="239">
        <f t="shared" si="1"/>
        <v>0</v>
      </c>
      <c r="AD49" s="239">
        <f t="shared" si="2"/>
        <v>0</v>
      </c>
    </row>
    <row r="50" spans="1:30">
      <c r="A50" s="94">
        <v>1953</v>
      </c>
      <c r="B50" s="101">
        <v>0.64696689399364438</v>
      </c>
      <c r="C50" s="99">
        <v>1.6240728201128318E-2</v>
      </c>
      <c r="D50" s="99">
        <v>-6.5549140354050489E-3</v>
      </c>
      <c r="E50" s="99">
        <v>2.3289229161392009E-2</v>
      </c>
      <c r="F50" s="99">
        <v>1.2480849628928627E-2</v>
      </c>
      <c r="G50" s="99">
        <v>4.2947781109169914E-2</v>
      </c>
      <c r="H50" s="99">
        <v>0.51039087012225093</v>
      </c>
      <c r="I50" s="102">
        <v>3.6806946375151452E-2</v>
      </c>
      <c r="J50" s="148"/>
      <c r="K50" s="99"/>
      <c r="L50" s="99"/>
      <c r="M50" s="99"/>
      <c r="N50" s="99"/>
      <c r="O50" s="99"/>
      <c r="P50" s="99"/>
      <c r="Q50" s="99"/>
      <c r="R50" s="103"/>
      <c r="S50" s="99"/>
      <c r="T50" s="99"/>
      <c r="U50" s="99"/>
      <c r="V50" s="99"/>
      <c r="W50" s="99"/>
      <c r="X50" s="99"/>
      <c r="Y50" s="102"/>
      <c r="AB50" s="239">
        <f t="shared" si="0"/>
        <v>1.1365403431028209E-2</v>
      </c>
      <c r="AC50" s="239">
        <f t="shared" si="1"/>
        <v>0</v>
      </c>
      <c r="AD50" s="239">
        <f t="shared" si="2"/>
        <v>0</v>
      </c>
    </row>
    <row r="51" spans="1:30">
      <c r="A51" s="94">
        <v>1954</v>
      </c>
      <c r="B51" s="101">
        <v>0.64380748847924685</v>
      </c>
      <c r="C51" s="99">
        <v>1.7606632870326003E-2</v>
      </c>
      <c r="D51" s="99">
        <v>-5.3889707783436672E-3</v>
      </c>
      <c r="E51" s="99">
        <v>2.3793963108108489E-2</v>
      </c>
      <c r="F51" s="99">
        <v>1.2289375620029824E-2</v>
      </c>
      <c r="G51" s="99">
        <v>4.5966682121647201E-2</v>
      </c>
      <c r="H51" s="99">
        <v>0.50195615501763235</v>
      </c>
      <c r="I51" s="102">
        <v>3.5996763212874129E-2</v>
      </c>
      <c r="J51" s="148"/>
      <c r="K51" s="99"/>
      <c r="L51" s="99"/>
      <c r="M51" s="99"/>
      <c r="N51" s="99"/>
      <c r="O51" s="99"/>
      <c r="P51" s="99"/>
      <c r="Q51" s="99"/>
      <c r="R51" s="103"/>
      <c r="S51" s="99"/>
      <c r="T51" s="99"/>
      <c r="U51" s="99"/>
      <c r="V51" s="99"/>
      <c r="W51" s="99"/>
      <c r="X51" s="99"/>
      <c r="Y51" s="102"/>
      <c r="AB51" s="239">
        <f t="shared" si="0"/>
        <v>1.1586887306972438E-2</v>
      </c>
      <c r="AC51" s="239">
        <f t="shared" si="1"/>
        <v>0</v>
      </c>
      <c r="AD51" s="239">
        <f t="shared" si="2"/>
        <v>0</v>
      </c>
    </row>
    <row r="52" spans="1:30">
      <c r="A52" s="94">
        <v>1955</v>
      </c>
      <c r="B52" s="101">
        <v>0.63711499198329291</v>
      </c>
      <c r="C52" s="99">
        <v>1.9444048480112455E-2</v>
      </c>
      <c r="D52" s="99">
        <v>-4.8660512460707321E-3</v>
      </c>
      <c r="E52" s="99">
        <v>2.411580692087037E-2</v>
      </c>
      <c r="F52" s="99">
        <v>1.1565509890589992E-2</v>
      </c>
      <c r="G52" s="99">
        <v>4.6829706164833881E-2</v>
      </c>
      <c r="H52" s="99">
        <v>0.4927721320657964</v>
      </c>
      <c r="I52" s="102">
        <v>3.4373711575187774E-2</v>
      </c>
      <c r="J52" s="148"/>
      <c r="K52" s="99"/>
      <c r="L52" s="99"/>
      <c r="M52" s="99"/>
      <c r="N52" s="99"/>
      <c r="O52" s="99"/>
      <c r="P52" s="99"/>
      <c r="Q52" s="99"/>
      <c r="R52" s="103"/>
      <c r="S52" s="99"/>
      <c r="T52" s="99"/>
      <c r="U52" s="99"/>
      <c r="V52" s="99"/>
      <c r="W52" s="99"/>
      <c r="X52" s="99"/>
      <c r="Y52" s="102"/>
      <c r="AB52" s="239">
        <f t="shared" si="0"/>
        <v>1.2880128131972812E-2</v>
      </c>
      <c r="AC52" s="239">
        <f t="shared" si="1"/>
        <v>0</v>
      </c>
      <c r="AD52" s="239">
        <f t="shared" si="2"/>
        <v>0</v>
      </c>
    </row>
    <row r="53" spans="1:30">
      <c r="A53" s="94">
        <v>1956</v>
      </c>
      <c r="B53" s="101">
        <v>0.64579107924432977</v>
      </c>
      <c r="C53" s="99">
        <v>2.0486885369476515E-2</v>
      </c>
      <c r="D53" s="99">
        <v>-4.9378297737721604E-3</v>
      </c>
      <c r="E53" s="99">
        <v>2.3089656985022095E-2</v>
      </c>
      <c r="F53" s="99">
        <v>1.1229825074200606E-2</v>
      </c>
      <c r="G53" s="99">
        <v>4.84183458686544E-2</v>
      </c>
      <c r="H53" s="99">
        <v>0.50289074589848271</v>
      </c>
      <c r="I53" s="102">
        <v>3.335038744091761E-2</v>
      </c>
      <c r="J53" s="148"/>
      <c r="K53" s="99"/>
      <c r="L53" s="99"/>
      <c r="M53" s="99"/>
      <c r="N53" s="99"/>
      <c r="O53" s="99"/>
      <c r="P53" s="99"/>
      <c r="Q53" s="99"/>
      <c r="R53" s="103"/>
      <c r="S53" s="99"/>
      <c r="T53" s="99"/>
      <c r="U53" s="99"/>
      <c r="V53" s="99"/>
      <c r="W53" s="99"/>
      <c r="X53" s="99"/>
      <c r="Y53" s="102"/>
      <c r="AB53" s="239">
        <f t="shared" si="0"/>
        <v>1.1263062381347999E-2</v>
      </c>
      <c r="AC53" s="239">
        <f t="shared" si="1"/>
        <v>0</v>
      </c>
      <c r="AD53" s="239">
        <f t="shared" si="2"/>
        <v>0</v>
      </c>
    </row>
    <row r="54" spans="1:30">
      <c r="A54" s="94">
        <v>1957</v>
      </c>
      <c r="B54" s="101">
        <v>0.64615965043983503</v>
      </c>
      <c r="C54" s="99">
        <v>1.7504641334496293E-2</v>
      </c>
      <c r="D54" s="99">
        <v>-6.1256210267677681E-3</v>
      </c>
      <c r="E54" s="99">
        <v>2.450156102297716E-2</v>
      </c>
      <c r="F54" s="99">
        <v>1.1448712350401759E-2</v>
      </c>
      <c r="G54" s="99">
        <v>5.2107110061209813E-2</v>
      </c>
      <c r="H54" s="99">
        <v>0.50320491225086372</v>
      </c>
      <c r="I54" s="102">
        <v>3.3246327451450251E-2</v>
      </c>
      <c r="J54" s="148"/>
      <c r="K54" s="99"/>
      <c r="L54" s="99"/>
      <c r="M54" s="99"/>
      <c r="N54" s="99"/>
      <c r="O54" s="99"/>
      <c r="P54" s="99"/>
      <c r="Q54" s="99"/>
      <c r="R54" s="103"/>
      <c r="S54" s="99"/>
      <c r="T54" s="99"/>
      <c r="U54" s="99"/>
      <c r="V54" s="99"/>
      <c r="W54" s="99"/>
      <c r="X54" s="99"/>
      <c r="Y54" s="102"/>
      <c r="AB54" s="239">
        <f t="shared" si="0"/>
        <v>1.0272006995203808E-2</v>
      </c>
      <c r="AC54" s="239">
        <f t="shared" si="1"/>
        <v>0</v>
      </c>
      <c r="AD54" s="239">
        <f t="shared" si="2"/>
        <v>0</v>
      </c>
    </row>
    <row r="55" spans="1:30">
      <c r="A55" s="94">
        <v>1958</v>
      </c>
      <c r="B55" s="101">
        <v>0.64694773129453165</v>
      </c>
      <c r="C55" s="99">
        <v>1.6963033193459293E-2</v>
      </c>
      <c r="D55" s="99">
        <v>-4.7923259020162933E-3</v>
      </c>
      <c r="E55" s="99">
        <v>2.605894949779507E-2</v>
      </c>
      <c r="F55" s="99">
        <v>1.2520856742291923E-2</v>
      </c>
      <c r="G55" s="99">
        <v>5.2909720817265922E-2</v>
      </c>
      <c r="H55" s="99">
        <v>0.49789677003840926</v>
      </c>
      <c r="I55" s="102">
        <v>3.6210563037974548E-2</v>
      </c>
      <c r="J55" s="148"/>
      <c r="K55" s="99"/>
      <c r="L55" s="99"/>
      <c r="M55" s="99"/>
      <c r="N55" s="99"/>
      <c r="O55" s="99"/>
      <c r="P55" s="99"/>
      <c r="Q55" s="99"/>
      <c r="R55" s="103"/>
      <c r="S55" s="99"/>
      <c r="T55" s="99"/>
      <c r="U55" s="99"/>
      <c r="V55" s="99"/>
      <c r="W55" s="99"/>
      <c r="X55" s="99"/>
      <c r="Y55" s="102"/>
      <c r="AB55" s="239">
        <f t="shared" si="0"/>
        <v>9.1801638693519427E-3</v>
      </c>
      <c r="AC55" s="239">
        <f t="shared" si="1"/>
        <v>0</v>
      </c>
      <c r="AD55" s="239">
        <f t="shared" si="2"/>
        <v>0</v>
      </c>
    </row>
    <row r="56" spans="1:30">
      <c r="A56" s="121">
        <v>1959</v>
      </c>
      <c r="B56" s="110">
        <v>0.64383633334543655</v>
      </c>
      <c r="C56" s="111">
        <v>1.9098425618983061E-2</v>
      </c>
      <c r="D56" s="111">
        <v>-4.8356357167699242E-3</v>
      </c>
      <c r="E56" s="111">
        <v>2.6382734980772295E-2</v>
      </c>
      <c r="F56" s="111">
        <v>1.0754411078553988E-2</v>
      </c>
      <c r="G56" s="111">
        <v>5.5686248420486438E-2</v>
      </c>
      <c r="H56" s="111">
        <v>0.49444857835563161</v>
      </c>
      <c r="I56" s="112">
        <v>3.1008672686898001E-2</v>
      </c>
      <c r="J56" s="149"/>
      <c r="K56" s="111"/>
      <c r="L56" s="111"/>
      <c r="M56" s="111"/>
      <c r="N56" s="111"/>
      <c r="O56" s="111"/>
      <c r="P56" s="111"/>
      <c r="Q56" s="111"/>
      <c r="R56" s="114"/>
      <c r="S56" s="111"/>
      <c r="T56" s="111"/>
      <c r="U56" s="111"/>
      <c r="V56" s="111"/>
      <c r="W56" s="111"/>
      <c r="X56" s="111"/>
      <c r="Y56" s="112"/>
      <c r="AB56" s="239">
        <f t="shared" si="0"/>
        <v>1.1292897920881062E-2</v>
      </c>
      <c r="AC56" s="239">
        <f t="shared" si="1"/>
        <v>0</v>
      </c>
      <c r="AD56" s="239">
        <f t="shared" si="2"/>
        <v>0</v>
      </c>
    </row>
    <row r="57" spans="1:30">
      <c r="A57" s="94">
        <v>1960</v>
      </c>
      <c r="B57" s="101">
        <v>0.64864245592151037</v>
      </c>
      <c r="C57" s="99">
        <v>1.7162446000071871E-2</v>
      </c>
      <c r="D57" s="99">
        <v>-4.7891223653541114E-3</v>
      </c>
      <c r="E57" s="99">
        <v>2.6382273928807876E-2</v>
      </c>
      <c r="F57" s="99">
        <v>1.1667124301866259E-2</v>
      </c>
      <c r="G57" s="99">
        <v>5.9682512544142419E-2</v>
      </c>
      <c r="H57" s="99">
        <v>0.49685675504991894</v>
      </c>
      <c r="I57" s="102">
        <v>3.0238015268142623E-2</v>
      </c>
      <c r="J57" s="148"/>
      <c r="K57" s="99"/>
      <c r="L57" s="99"/>
      <c r="M57" s="99"/>
      <c r="N57" s="99"/>
      <c r="O57" s="99"/>
      <c r="P57" s="99"/>
      <c r="Q57" s="99"/>
      <c r="R57" s="103"/>
      <c r="S57" s="99"/>
      <c r="T57" s="99"/>
      <c r="U57" s="99"/>
      <c r="V57" s="99"/>
      <c r="W57" s="99"/>
      <c r="X57" s="99"/>
      <c r="Y57" s="102"/>
      <c r="AB57" s="239">
        <f t="shared" si="0"/>
        <v>1.1442451193914516E-2</v>
      </c>
      <c r="AC57" s="239">
        <f t="shared" si="1"/>
        <v>0</v>
      </c>
      <c r="AD57" s="239">
        <f t="shared" si="2"/>
        <v>0</v>
      </c>
    </row>
    <row r="58" spans="1:30">
      <c r="A58" s="94">
        <v>1961</v>
      </c>
      <c r="B58" s="101">
        <v>0.64612118104728888</v>
      </c>
      <c r="C58" s="99">
        <v>1.8803577809848745E-2</v>
      </c>
      <c r="D58" s="99">
        <v>-3.5257775882059656E-3</v>
      </c>
      <c r="E58" s="99">
        <v>2.7327486095181333E-2</v>
      </c>
      <c r="F58" s="99">
        <v>1.1930824950544257E-2</v>
      </c>
      <c r="G58" s="99">
        <v>6.0467794285028145E-2</v>
      </c>
      <c r="H58" s="99">
        <v>0.48994601318394299</v>
      </c>
      <c r="I58" s="102">
        <v>3.1348614016996346E-2</v>
      </c>
      <c r="J58" s="148"/>
      <c r="K58" s="99"/>
      <c r="L58" s="99"/>
      <c r="M58" s="99"/>
      <c r="N58" s="99"/>
      <c r="O58" s="99"/>
      <c r="P58" s="99"/>
      <c r="Q58" s="99"/>
      <c r="R58" s="103"/>
      <c r="S58" s="99"/>
      <c r="T58" s="99"/>
      <c r="U58" s="99"/>
      <c r="V58" s="99"/>
      <c r="W58" s="99"/>
      <c r="X58" s="99"/>
      <c r="Y58" s="102"/>
      <c r="AB58" s="239">
        <f t="shared" si="0"/>
        <v>9.8226482939529625E-3</v>
      </c>
      <c r="AC58" s="239">
        <f t="shared" si="1"/>
        <v>0</v>
      </c>
      <c r="AD58" s="239">
        <f t="shared" si="2"/>
        <v>0</v>
      </c>
    </row>
    <row r="59" spans="1:30">
      <c r="A59" s="123">
        <v>1962</v>
      </c>
      <c r="B59" s="101">
        <v>0.63845142722129822</v>
      </c>
      <c r="C59" s="105">
        <v>2.4454496800899506E-2</v>
      </c>
      <c r="D59" s="105">
        <v>-1.8219165503978729E-3</v>
      </c>
      <c r="E59" s="105">
        <v>2.9157458338886499E-2</v>
      </c>
      <c r="F59" s="105">
        <v>1.2755369767546654E-2</v>
      </c>
      <c r="G59" s="105">
        <v>6.7442200612276793E-2</v>
      </c>
      <c r="H59" s="105">
        <v>0.47710455418808129</v>
      </c>
      <c r="I59" s="106">
        <v>2.9359309698811533E-2</v>
      </c>
      <c r="J59" s="124">
        <v>0.1932263970375061</v>
      </c>
      <c r="K59" s="125">
        <v>5.7514607906341553E-3</v>
      </c>
      <c r="L59" s="125">
        <v>-1.6647628508508205E-3</v>
      </c>
      <c r="M59" s="125">
        <v>8.2404371351003647E-3</v>
      </c>
      <c r="N59" s="125">
        <v>3.8657188415527344E-3</v>
      </c>
      <c r="O59" s="125">
        <v>3.6182203330099583E-2</v>
      </c>
      <c r="P59" s="125">
        <v>0.13137427353026063</v>
      </c>
      <c r="Q59" s="125">
        <v>9.4771421634993018E-3</v>
      </c>
      <c r="R59" s="103">
        <v>0.44522503018379211</v>
      </c>
      <c r="S59" s="107">
        <v>1.870303601026535E-2</v>
      </c>
      <c r="T59" s="107">
        <v>-1.5715369954705238E-4</v>
      </c>
      <c r="U59" s="107">
        <v>2.0917021203786135E-2</v>
      </c>
      <c r="V59" s="107">
        <v>8.8896509259939194E-3</v>
      </c>
      <c r="W59" s="107">
        <v>3.125999728217721E-2</v>
      </c>
      <c r="X59" s="107">
        <v>0.34571921810599832</v>
      </c>
      <c r="Y59" s="108">
        <v>1.9893230087134547E-2</v>
      </c>
      <c r="AB59" s="239">
        <f t="shared" si="0"/>
        <v>-4.5634806156158447E-8</v>
      </c>
      <c r="AC59" s="239">
        <f t="shared" si="1"/>
        <v>-7.5902789831161499E-8</v>
      </c>
      <c r="AD59" s="239">
        <f t="shared" si="2"/>
        <v>3.0267983675003052E-8</v>
      </c>
    </row>
    <row r="60" spans="1:30">
      <c r="A60" s="123">
        <v>1963</v>
      </c>
      <c r="B60" s="101">
        <v>0.63418950140476227</v>
      </c>
      <c r="C60" s="105">
        <v>1.809439904762164E-2</v>
      </c>
      <c r="D60" s="105">
        <v>-2.9657973142966452E-3</v>
      </c>
      <c r="E60" s="105">
        <v>2.6303396279574176E-2</v>
      </c>
      <c r="F60" s="105">
        <v>1.0164452233297254E-2</v>
      </c>
      <c r="G60" s="105">
        <v>6.2101609960227677E-2</v>
      </c>
      <c r="H60" s="105">
        <v>0.48176518157845699</v>
      </c>
      <c r="I60" s="106">
        <v>2.7997188472452861E-2</v>
      </c>
      <c r="J60" s="124">
        <v>0.18935644626617432</v>
      </c>
      <c r="K60" s="125">
        <v>5.3984224796295166E-3</v>
      </c>
      <c r="L60" s="125">
        <v>-1.4940779656171799E-3</v>
      </c>
      <c r="M60" s="125">
        <v>7.8737526200711727E-3</v>
      </c>
      <c r="N60" s="125">
        <v>3.6222580820322037E-3</v>
      </c>
      <c r="O60" s="125">
        <v>3.1140256207436323E-2</v>
      </c>
      <c r="P60" s="125">
        <v>0.13393326257542701</v>
      </c>
      <c r="Q60" s="125">
        <v>8.8825918249693433E-3</v>
      </c>
      <c r="R60" s="103">
        <v>0.44483305513858795</v>
      </c>
      <c r="S60" s="107">
        <v>1.8941152840852737E-2</v>
      </c>
      <c r="T60" s="107">
        <v>5.0530739827081561E-4</v>
      </c>
      <c r="U60" s="107">
        <v>2.0452773664146662E-2</v>
      </c>
      <c r="V60" s="107">
        <v>8.5237566381692886E-3</v>
      </c>
      <c r="W60" s="107">
        <v>3.4629142377525568E-2</v>
      </c>
      <c r="X60" s="107">
        <v>0.34279404165763938</v>
      </c>
      <c r="Y60" s="108">
        <v>1.8986866301106568E-2</v>
      </c>
      <c r="AB60" s="239">
        <f t="shared" si="0"/>
        <v>1.0729071147428382E-2</v>
      </c>
      <c r="AC60" s="239">
        <f t="shared" si="1"/>
        <v>-1.9557774066925049E-8</v>
      </c>
      <c r="AD60" s="239">
        <f t="shared" si="2"/>
        <v>1.4260876923799515E-8</v>
      </c>
    </row>
    <row r="61" spans="1:30">
      <c r="A61" s="123">
        <v>1964</v>
      </c>
      <c r="B61" s="101">
        <v>0.62992757558822632</v>
      </c>
      <c r="C61" s="105">
        <v>2.4224653840065002E-2</v>
      </c>
      <c r="D61" s="105">
        <v>-1.5562458429485559E-4</v>
      </c>
      <c r="E61" s="105">
        <v>2.749559422954917E-2</v>
      </c>
      <c r="F61" s="105">
        <v>1.1536659672856331E-2</v>
      </c>
      <c r="G61" s="105">
        <v>6.409659655764699E-2</v>
      </c>
      <c r="H61" s="105">
        <v>0.47635534427994275</v>
      </c>
      <c r="I61" s="106">
        <v>2.6374316551449079E-2</v>
      </c>
      <c r="J61" s="124">
        <v>0.18548649549484253</v>
      </c>
      <c r="K61" s="125">
        <v>5.0453841686248779E-3</v>
      </c>
      <c r="L61" s="125">
        <v>-1.3233930803835392E-3</v>
      </c>
      <c r="M61" s="125">
        <v>7.5070681050419807E-3</v>
      </c>
      <c r="N61" s="125">
        <v>3.378797322511673E-3</v>
      </c>
      <c r="O61" s="125">
        <v>2.6098309084773064E-2</v>
      </c>
      <c r="P61" s="125">
        <v>0.1364863600235571</v>
      </c>
      <c r="Q61" s="125">
        <v>8.2939330834756828E-3</v>
      </c>
      <c r="R61" s="103">
        <v>0.44444108009338379</v>
      </c>
      <c r="S61" s="107">
        <v>1.9179269671440125E-2</v>
      </c>
      <c r="T61" s="107">
        <v>1.1677684960886836E-3</v>
      </c>
      <c r="U61" s="107">
        <v>1.9988526124507189E-2</v>
      </c>
      <c r="V61" s="107">
        <v>8.1578623503446579E-3</v>
      </c>
      <c r="W61" s="107">
        <v>3.7998287472873926E-2</v>
      </c>
      <c r="X61" s="107">
        <v>0.33986587696530229</v>
      </c>
      <c r="Y61" s="108">
        <v>1.8083490759056752E-2</v>
      </c>
      <c r="AB61" s="239">
        <f t="shared" si="0"/>
        <v>3.5041011869907379E-8</v>
      </c>
      <c r="AC61" s="239">
        <f t="shared" si="1"/>
        <v>3.6787241697311401E-8</v>
      </c>
      <c r="AD61" s="239">
        <f t="shared" si="2"/>
        <v>-1.7462298274040222E-9</v>
      </c>
    </row>
    <row r="62" spans="1:30">
      <c r="A62" s="123">
        <v>1965</v>
      </c>
      <c r="B62" s="101">
        <v>0.63326418399810791</v>
      </c>
      <c r="C62" s="105">
        <v>2.370206604588071E-2</v>
      </c>
      <c r="D62" s="105">
        <v>-6.8676071836812173E-4</v>
      </c>
      <c r="E62" s="105">
        <v>2.454578794479001E-2</v>
      </c>
      <c r="F62" s="105">
        <v>9.1092510844839047E-3</v>
      </c>
      <c r="G62" s="105">
        <v>5.890833628374334E-2</v>
      </c>
      <c r="H62" s="105">
        <v>0.4802733530619745</v>
      </c>
      <c r="I62" s="106">
        <v>2.725758713040927E-2</v>
      </c>
      <c r="J62" s="124">
        <v>0.190142422914505</v>
      </c>
      <c r="K62" s="125">
        <v>5.3111538290977478E-3</v>
      </c>
      <c r="L62" s="125">
        <v>-1.1894315248355269E-3</v>
      </c>
      <c r="M62" s="125">
        <v>7.5041898526251316E-3</v>
      </c>
      <c r="N62" s="125">
        <v>3.2050013542175293E-3</v>
      </c>
      <c r="O62" s="125">
        <v>2.6608744636178017E-2</v>
      </c>
      <c r="P62" s="125">
        <v>0.1407363869789289</v>
      </c>
      <c r="Q62" s="125">
        <v>7.9663779047085322E-3</v>
      </c>
      <c r="R62" s="103">
        <v>0.44312176108360291</v>
      </c>
      <c r="S62" s="107">
        <v>2.0099539309740067E-2</v>
      </c>
      <c r="T62" s="107">
        <v>1.7754634318407625E-3</v>
      </c>
      <c r="U62" s="107">
        <v>1.9510342739522457E-2</v>
      </c>
      <c r="V62" s="107">
        <v>7.912726141512394E-3</v>
      </c>
      <c r="W62" s="107">
        <v>4.0623073698952794E-2</v>
      </c>
      <c r="X62" s="107">
        <v>0.33536042028862739</v>
      </c>
      <c r="Y62" s="108">
        <v>1.7840170880670289E-2</v>
      </c>
      <c r="AB62" s="239">
        <f t="shared" si="0"/>
        <v>1.0154563165194253E-2</v>
      </c>
      <c r="AC62" s="239">
        <f t="shared" si="1"/>
        <v>-1.1641532182693481E-10</v>
      </c>
      <c r="AD62" s="239">
        <f t="shared" si="2"/>
        <v>2.459273673593998E-8</v>
      </c>
    </row>
    <row r="63" spans="1:30">
      <c r="A63" s="123">
        <v>1966</v>
      </c>
      <c r="B63" s="101">
        <v>0.6366007924079895</v>
      </c>
      <c r="C63" s="105">
        <v>2.6596732437610626E-2</v>
      </c>
      <c r="D63" s="105">
        <v>1.3276883983053267E-3</v>
      </c>
      <c r="E63" s="105">
        <v>2.6533470954746008E-2</v>
      </c>
      <c r="F63" s="105">
        <v>1.0698795318603516E-2</v>
      </c>
      <c r="G63" s="105">
        <v>7.0367040112614632E-2</v>
      </c>
      <c r="H63" s="105">
        <v>0.4758383945773092</v>
      </c>
      <c r="I63" s="106">
        <v>2.5238656697169216E-2</v>
      </c>
      <c r="J63" s="124">
        <v>0.19479835033416748</v>
      </c>
      <c r="K63" s="125">
        <v>5.5769234895706177E-3</v>
      </c>
      <c r="L63" s="125">
        <v>-1.0554699692875147E-3</v>
      </c>
      <c r="M63" s="125">
        <v>7.5013116002082825E-3</v>
      </c>
      <c r="N63" s="125">
        <v>3.0312053859233856E-3</v>
      </c>
      <c r="O63" s="125">
        <v>2.711918018758297E-2</v>
      </c>
      <c r="P63" s="125">
        <v>0.14498387967090268</v>
      </c>
      <c r="Q63" s="125">
        <v>7.6413569893394005E-3</v>
      </c>
      <c r="R63" s="103">
        <v>0.44180244207382202</v>
      </c>
      <c r="S63" s="107">
        <v>2.1019808948040009E-2</v>
      </c>
      <c r="T63" s="107">
        <v>2.3831583675928414E-3</v>
      </c>
      <c r="U63" s="107">
        <v>1.9032159354537725E-2</v>
      </c>
      <c r="V63" s="107">
        <v>7.66758993268013E-3</v>
      </c>
      <c r="W63" s="107">
        <v>4.3247859925031662E-2</v>
      </c>
      <c r="X63" s="107">
        <v>0.33085493150718692</v>
      </c>
      <c r="Y63" s="108">
        <v>1.7596883107049429E-2</v>
      </c>
      <c r="AB63" s="239">
        <f t="shared" si="0"/>
        <v>1.391163095831871E-8</v>
      </c>
      <c r="AC63" s="239">
        <f t="shared" si="1"/>
        <v>-3.7020072340965271E-8</v>
      </c>
      <c r="AD63" s="239">
        <f t="shared" si="2"/>
        <v>5.0931703299283981E-8</v>
      </c>
    </row>
    <row r="64" spans="1:30">
      <c r="A64" s="123">
        <v>1967</v>
      </c>
      <c r="B64" s="104">
        <v>0.64407797157764435</v>
      </c>
      <c r="C64" s="105">
        <v>2.5500508025288582E-2</v>
      </c>
      <c r="D64" s="105">
        <v>2.7525451878318563E-3</v>
      </c>
      <c r="E64" s="105">
        <v>2.6725567528046668E-2</v>
      </c>
      <c r="F64" s="105">
        <v>1.0324461385607719E-2</v>
      </c>
      <c r="G64" s="105">
        <v>7.4564645066857338E-2</v>
      </c>
      <c r="H64" s="105">
        <v>0.48022594670858276</v>
      </c>
      <c r="I64" s="106">
        <v>2.3984287445433013E-2</v>
      </c>
      <c r="J64" s="124">
        <v>0.2038610428571701</v>
      </c>
      <c r="K64" s="105">
        <v>5.449758842587471E-3</v>
      </c>
      <c r="L64" s="105">
        <v>-4.627406015060842E-4</v>
      </c>
      <c r="M64" s="105">
        <v>7.2720476891845465E-3</v>
      </c>
      <c r="N64" s="105">
        <v>2.9317066073417664E-3</v>
      </c>
      <c r="O64" s="105">
        <v>3.2932634465396404E-2</v>
      </c>
      <c r="P64" s="105">
        <v>0.14842677308959451</v>
      </c>
      <c r="Q64" s="125">
        <v>7.310867246561375E-3</v>
      </c>
      <c r="R64" s="103">
        <v>0.44021692872047424</v>
      </c>
      <c r="S64" s="107">
        <v>2.0050749182701111E-2</v>
      </c>
      <c r="T64" s="107">
        <v>3.2152857893379405E-3</v>
      </c>
      <c r="U64" s="107">
        <v>1.9453519838862121E-2</v>
      </c>
      <c r="V64" s="107">
        <v>7.3927547782659531E-3</v>
      </c>
      <c r="W64" s="107">
        <v>4.1632010601460934E-2</v>
      </c>
      <c r="X64" s="107">
        <v>0.33179996356362745</v>
      </c>
      <c r="Y64" s="108">
        <v>1.6672630254232452E-2</v>
      </c>
      <c r="AB64" s="239">
        <f t="shared" si="0"/>
        <v>1.0229996405541897E-8</v>
      </c>
      <c r="AC64" s="239">
        <f t="shared" si="1"/>
        <v>-4.4819898903369904E-9</v>
      </c>
      <c r="AD64" s="239">
        <f t="shared" si="2"/>
        <v>1.4711986295878887E-8</v>
      </c>
    </row>
    <row r="65" spans="1:30">
      <c r="A65" s="123">
        <v>1968</v>
      </c>
      <c r="B65" s="104">
        <v>0.64825030788779259</v>
      </c>
      <c r="C65" s="105">
        <v>2.4112808052450418E-2</v>
      </c>
      <c r="D65" s="105">
        <v>3.5891919869754929E-3</v>
      </c>
      <c r="E65" s="105">
        <v>2.5988909910665825E-2</v>
      </c>
      <c r="F65" s="105">
        <v>9.7237797453999519E-3</v>
      </c>
      <c r="G65" s="105">
        <v>7.6080613420344889E-2</v>
      </c>
      <c r="H65" s="105">
        <v>0.4860434087431823</v>
      </c>
      <c r="I65" s="106">
        <v>2.2711550470365122E-2</v>
      </c>
      <c r="J65" s="124">
        <v>0.20711600407958031</v>
      </c>
      <c r="K65" s="105">
        <v>5.261328537017107E-3</v>
      </c>
      <c r="L65" s="105">
        <v>-2.4660669441800565E-4</v>
      </c>
      <c r="M65" s="105">
        <v>7.1857165894471109E-3</v>
      </c>
      <c r="N65" s="105">
        <v>2.7775843627750874E-3</v>
      </c>
      <c r="O65" s="105">
        <v>3.4663989441469312E-2</v>
      </c>
      <c r="P65" s="105">
        <v>0.15052385802860629</v>
      </c>
      <c r="Q65" s="125">
        <v>6.9501051910661584E-3</v>
      </c>
      <c r="R65" s="103">
        <v>0.44113430380821228</v>
      </c>
      <c r="S65" s="107">
        <v>1.8851479515433311E-2</v>
      </c>
      <c r="T65" s="107">
        <v>3.8357986813934986E-3</v>
      </c>
      <c r="U65" s="107">
        <v>1.8803193321218714E-2</v>
      </c>
      <c r="V65" s="107">
        <v>6.9461953826248646E-3</v>
      </c>
      <c r="W65" s="107">
        <v>4.1416623978875577E-2</v>
      </c>
      <c r="X65" s="107">
        <v>0.3355202196375936</v>
      </c>
      <c r="Y65" s="108">
        <v>1.5760776356281377E-2</v>
      </c>
      <c r="AB65" s="239">
        <f t="shared" si="0"/>
        <v>4.5558408601209521E-8</v>
      </c>
      <c r="AC65" s="239">
        <f t="shared" si="1"/>
        <v>2.8623617254197598E-8</v>
      </c>
      <c r="AD65" s="239">
        <f t="shared" si="2"/>
        <v>1.6934791347011924E-8</v>
      </c>
    </row>
    <row r="66" spans="1:30">
      <c r="A66" s="123">
        <v>1969</v>
      </c>
      <c r="B66" s="104">
        <v>0.6578105678781867</v>
      </c>
      <c r="C66" s="105">
        <v>2.3057703510858119E-2</v>
      </c>
      <c r="D66" s="105">
        <v>4.8189096678470378E-3</v>
      </c>
      <c r="E66" s="105">
        <v>2.5902909233991522E-2</v>
      </c>
      <c r="F66" s="105">
        <v>9.6882109064608812E-3</v>
      </c>
      <c r="G66" s="105">
        <v>8.0055054771946743E-2</v>
      </c>
      <c r="H66" s="105">
        <v>0.49210420892440765</v>
      </c>
      <c r="I66" s="106">
        <v>2.2183517301622286E-2</v>
      </c>
      <c r="J66" s="124">
        <v>0.21092973556369543</v>
      </c>
      <c r="K66" s="105">
        <v>5.1259539322927594E-3</v>
      </c>
      <c r="L66" s="105">
        <v>1.3515837054001167E-5</v>
      </c>
      <c r="M66" s="105">
        <v>7.1557027840754017E-3</v>
      </c>
      <c r="N66" s="105">
        <v>2.8550858842208982E-3</v>
      </c>
      <c r="O66" s="105">
        <v>3.6335593380499631E-2</v>
      </c>
      <c r="P66" s="105">
        <v>0.15249167468371283</v>
      </c>
      <c r="Q66" s="125">
        <v>6.9521620918955394E-3</v>
      </c>
      <c r="R66" s="103">
        <v>0.44688083231449127</v>
      </c>
      <c r="S66" s="107">
        <v>1.7931749578565359E-2</v>
      </c>
      <c r="T66" s="107">
        <v>4.8053938307930366E-3</v>
      </c>
      <c r="U66" s="107">
        <v>1.8747206449916121E-2</v>
      </c>
      <c r="V66" s="107">
        <v>6.8331250222399831E-3</v>
      </c>
      <c r="W66" s="107">
        <v>4.3719461391447112E-2</v>
      </c>
      <c r="X66" s="107">
        <v>0.3396119928049961</v>
      </c>
      <c r="Y66" s="108">
        <v>1.5231896645425486E-2</v>
      </c>
      <c r="AB66" s="239">
        <f t="shared" si="0"/>
        <v>5.3561052482109517E-8</v>
      </c>
      <c r="AC66" s="239">
        <f t="shared" si="1"/>
        <v>4.6969944378361106E-8</v>
      </c>
      <c r="AD66" s="239">
        <f t="shared" si="2"/>
        <v>6.5911081037484109E-9</v>
      </c>
    </row>
    <row r="67" spans="1:30">
      <c r="A67" s="126">
        <v>1970</v>
      </c>
      <c r="B67" s="127">
        <v>0.66161186224780977</v>
      </c>
      <c r="C67" s="128">
        <v>2.1632268239045516E-2</v>
      </c>
      <c r="D67" s="128">
        <v>5.3168628321600409E-3</v>
      </c>
      <c r="E67" s="128">
        <v>2.5624871488616918E-2</v>
      </c>
      <c r="F67" s="128">
        <v>9.5352593925781548E-3</v>
      </c>
      <c r="G67" s="128">
        <v>8.3400613286357839E-2</v>
      </c>
      <c r="H67" s="128">
        <v>0.49475622763921984</v>
      </c>
      <c r="I67" s="129">
        <v>2.1345755321897909E-2</v>
      </c>
      <c r="J67" s="130">
        <v>0.20943003497086465</v>
      </c>
      <c r="K67" s="128">
        <v>4.4911315490026027E-3</v>
      </c>
      <c r="L67" s="128">
        <v>-3.5242357535025803E-4</v>
      </c>
      <c r="M67" s="128">
        <v>6.6615695504879113E-3</v>
      </c>
      <c r="N67" s="128">
        <v>2.7212582353968173E-3</v>
      </c>
      <c r="O67" s="128">
        <v>3.8378943296265788E-2</v>
      </c>
      <c r="P67" s="128">
        <v>0.15103242969862629</v>
      </c>
      <c r="Q67" s="131">
        <v>6.4971032398708625E-3</v>
      </c>
      <c r="R67" s="120">
        <v>0.45218182727694511</v>
      </c>
      <c r="S67" s="132">
        <v>1.7141136690042913E-2</v>
      </c>
      <c r="T67" s="132">
        <v>5.6692864075102989E-3</v>
      </c>
      <c r="U67" s="132">
        <v>1.8963301938129007E-2</v>
      </c>
      <c r="V67" s="132">
        <v>6.8140011571813375E-3</v>
      </c>
      <c r="W67" s="132">
        <v>4.502166999009205E-2</v>
      </c>
      <c r="X67" s="132">
        <v>0.3437239126309572</v>
      </c>
      <c r="Y67" s="133">
        <v>1.484853739166341E-2</v>
      </c>
      <c r="AB67" s="239">
        <f t="shared" si="0"/>
        <v>4.0479335439158604E-9</v>
      </c>
      <c r="AC67" s="239">
        <f t="shared" si="1"/>
        <v>2.2976564650889486E-8</v>
      </c>
      <c r="AD67" s="239">
        <f t="shared" si="2"/>
        <v>-1.8928631106973626E-8</v>
      </c>
    </row>
    <row r="68" spans="1:30">
      <c r="A68" s="123">
        <v>1971</v>
      </c>
      <c r="B68" s="104">
        <v>0.6590711566968821</v>
      </c>
      <c r="C68" s="105">
        <v>2.1878849518543575E-2</v>
      </c>
      <c r="D68" s="105">
        <v>5.7977522945407145E-3</v>
      </c>
      <c r="E68" s="105">
        <v>2.5091359450470918E-2</v>
      </c>
      <c r="F68" s="105">
        <v>9.3735770351486281E-3</v>
      </c>
      <c r="G68" s="105">
        <v>8.7328596537190606E-2</v>
      </c>
      <c r="H68" s="105">
        <v>0.48853071070332721</v>
      </c>
      <c r="I68" s="106">
        <v>2.1070320623056044E-2</v>
      </c>
      <c r="J68" s="124">
        <v>0.20498724182834849</v>
      </c>
      <c r="K68" s="105">
        <v>4.4626397502725013E-3</v>
      </c>
      <c r="L68" s="105">
        <v>-5.530334153718286E-4</v>
      </c>
      <c r="M68" s="105">
        <v>6.349225724079588E-3</v>
      </c>
      <c r="N68" s="105">
        <v>2.5315975726698525E-3</v>
      </c>
      <c r="O68" s="105">
        <v>4.0041105956333922E-2</v>
      </c>
      <c r="P68" s="105">
        <v>0.14615407852664897</v>
      </c>
      <c r="Q68" s="125">
        <v>6.0016272082638149E-3</v>
      </c>
      <c r="R68" s="103">
        <v>0.45408391486853361</v>
      </c>
      <c r="S68" s="107">
        <v>1.7416209768271074E-2</v>
      </c>
      <c r="T68" s="107">
        <v>6.3507857099125431E-3</v>
      </c>
      <c r="U68" s="107">
        <v>1.874213372639133E-2</v>
      </c>
      <c r="V68" s="107">
        <v>6.8419794624787755E-3</v>
      </c>
      <c r="W68" s="107">
        <v>4.7287490580856684E-2</v>
      </c>
      <c r="X68" s="107">
        <v>0.34237861292114619</v>
      </c>
      <c r="Y68" s="108">
        <v>1.506671267032429E-2</v>
      </c>
      <c r="AB68" s="239">
        <f t="shared" si="0"/>
        <v>-9.4653955784451682E-9</v>
      </c>
      <c r="AC68" s="239">
        <f t="shared" si="1"/>
        <v>5.0545168051030487E-10</v>
      </c>
      <c r="AD68" s="239">
        <f t="shared" si="2"/>
        <v>-9.9708472589554731E-9</v>
      </c>
    </row>
    <row r="69" spans="1:30">
      <c r="A69" s="123">
        <v>1972</v>
      </c>
      <c r="B69" s="104">
        <v>0.65633474521746393</v>
      </c>
      <c r="C69" s="105">
        <v>2.25316872329131E-2</v>
      </c>
      <c r="D69" s="105">
        <v>5.8357007507794378E-3</v>
      </c>
      <c r="E69" s="105">
        <v>2.2722917972828327E-2</v>
      </c>
      <c r="F69" s="105">
        <v>9.2936013134021778E-3</v>
      </c>
      <c r="G69" s="105">
        <v>8.9449792526011151E-2</v>
      </c>
      <c r="H69" s="105">
        <v>0.48519773524479898</v>
      </c>
      <c r="I69" s="106">
        <v>2.130330771184382E-2</v>
      </c>
      <c r="J69" s="124">
        <v>0.20337038089928683</v>
      </c>
      <c r="K69" s="105">
        <v>4.4725879433826776E-3</v>
      </c>
      <c r="L69" s="105">
        <v>-6.0992381958158148E-4</v>
      </c>
      <c r="M69" s="105">
        <v>5.6671291147267766E-3</v>
      </c>
      <c r="N69" s="105">
        <v>2.4139509059750708E-3</v>
      </c>
      <c r="O69" s="105">
        <v>4.0964292395983648E-2</v>
      </c>
      <c r="P69" s="105">
        <v>0.14469081544034063</v>
      </c>
      <c r="Q69" s="125">
        <v>5.7715197699092519E-3</v>
      </c>
      <c r="R69" s="103">
        <v>0.4529643643181771</v>
      </c>
      <c r="S69" s="107">
        <v>1.8059099289530423E-2</v>
      </c>
      <c r="T69" s="107">
        <v>6.4456245703610193E-3</v>
      </c>
      <c r="U69" s="107">
        <v>1.705578885810155E-2</v>
      </c>
      <c r="V69" s="107">
        <v>6.879650407427107E-3</v>
      </c>
      <c r="W69" s="107">
        <v>4.8485500130027503E-2</v>
      </c>
      <c r="X69" s="107">
        <v>0.34051124978089847</v>
      </c>
      <c r="Y69" s="108">
        <v>1.5527457965494419E-2</v>
      </c>
      <c r="AB69" s="239">
        <f t="shared" si="0"/>
        <v>2.4648869612065027E-9</v>
      </c>
      <c r="AC69" s="239">
        <f t="shared" si="1"/>
        <v>9.1485503617150243E-9</v>
      </c>
      <c r="AD69" s="239">
        <f t="shared" si="2"/>
        <v>-6.6836634005085216E-9</v>
      </c>
    </row>
    <row r="70" spans="1:30">
      <c r="A70" s="123">
        <v>1973</v>
      </c>
      <c r="B70" s="104">
        <v>0.65733890665796935</v>
      </c>
      <c r="C70" s="105">
        <v>2.2859723993406078E-2</v>
      </c>
      <c r="D70" s="105">
        <v>7.1285663215583384E-3</v>
      </c>
      <c r="E70" s="105">
        <v>2.0586426344408437E-2</v>
      </c>
      <c r="F70" s="105">
        <v>9.3504116930489545E-3</v>
      </c>
      <c r="G70" s="105">
        <v>9.185316119885556E-2</v>
      </c>
      <c r="H70" s="105">
        <v>0.48459633396710339</v>
      </c>
      <c r="I70" s="106">
        <v>2.0964254991143225E-2</v>
      </c>
      <c r="J70" s="124">
        <v>0.20552180421873345</v>
      </c>
      <c r="K70" s="105">
        <v>4.5638263077307784E-3</v>
      </c>
      <c r="L70" s="105">
        <v>-4.064964513617042E-4</v>
      </c>
      <c r="M70" s="105">
        <v>4.9502469022968398E-3</v>
      </c>
      <c r="N70" s="105">
        <v>2.3607397565683641E-3</v>
      </c>
      <c r="O70" s="105">
        <v>4.2395114674263823E-2</v>
      </c>
      <c r="P70" s="105">
        <v>0.14620134343067342</v>
      </c>
      <c r="Q70" s="125">
        <v>5.4570058327974421E-3</v>
      </c>
      <c r="R70" s="103">
        <v>0.4518171024392359</v>
      </c>
      <c r="S70" s="107">
        <v>1.82958976856753E-2</v>
      </c>
      <c r="T70" s="107">
        <v>7.5350627729200426E-3</v>
      </c>
      <c r="U70" s="107">
        <v>1.5636179442111597E-2</v>
      </c>
      <c r="V70" s="107">
        <v>6.9896719364805904E-3</v>
      </c>
      <c r="W70" s="107">
        <v>4.9458046524591737E-2</v>
      </c>
      <c r="X70" s="107">
        <v>0.33840129484065146</v>
      </c>
      <c r="Y70" s="108">
        <v>1.5500944854124265E-2</v>
      </c>
      <c r="AB70" s="239">
        <f t="shared" si="0"/>
        <v>2.8148445463394012E-8</v>
      </c>
      <c r="AC70" s="239">
        <f t="shared" si="1"/>
        <v>2.3765764495253805E-8</v>
      </c>
      <c r="AD70" s="239">
        <f t="shared" si="2"/>
        <v>4.38268088487348E-9</v>
      </c>
    </row>
    <row r="71" spans="1:30">
      <c r="A71" s="123">
        <v>1974</v>
      </c>
      <c r="B71" s="104">
        <v>0.66182009610838577</v>
      </c>
      <c r="C71" s="105">
        <v>2.235505211558575E-2</v>
      </c>
      <c r="D71" s="105">
        <v>9.6547355333145291E-3</v>
      </c>
      <c r="E71" s="105">
        <v>1.9039718893516522E-2</v>
      </c>
      <c r="F71" s="105">
        <v>9.468399944353223E-3</v>
      </c>
      <c r="G71" s="105">
        <v>9.7381017949857096E-2</v>
      </c>
      <c r="H71" s="105">
        <v>0.48410939434766587</v>
      </c>
      <c r="I71" s="106">
        <v>1.9811753770557682E-2</v>
      </c>
      <c r="J71" s="124">
        <v>0.20737562629710737</v>
      </c>
      <c r="K71" s="105">
        <v>4.4933751188409587E-3</v>
      </c>
      <c r="L71" s="105">
        <v>-2.4221330907536753E-4</v>
      </c>
      <c r="M71" s="105">
        <v>4.4404710964585092E-3</v>
      </c>
      <c r="N71" s="105">
        <v>2.3566868650277684E-3</v>
      </c>
      <c r="O71" s="105">
        <v>4.4616841654999462E-2</v>
      </c>
      <c r="P71" s="105">
        <v>0.14660820858301787</v>
      </c>
      <c r="Q71" s="125">
        <v>5.1022412660019561E-3</v>
      </c>
      <c r="R71" s="103">
        <v>0.4544444698112784</v>
      </c>
      <c r="S71" s="107">
        <v>1.7861676996744791E-2</v>
      </c>
      <c r="T71" s="107">
        <v>9.8969488423898966E-3</v>
      </c>
      <c r="U71" s="107">
        <v>1.4599247797058013E-2</v>
      </c>
      <c r="V71" s="107">
        <v>7.1117130793254546E-3</v>
      </c>
      <c r="W71" s="107">
        <v>5.2764176294857634E-2</v>
      </c>
      <c r="X71" s="107">
        <v>0.33751026228382441</v>
      </c>
      <c r="Y71" s="108">
        <v>1.4700435985379295E-2</v>
      </c>
      <c r="AB71" s="239">
        <f t="shared" si="0"/>
        <v>2.3553535122289304E-8</v>
      </c>
      <c r="AC71" s="239">
        <f t="shared" si="1"/>
        <v>1.5021836219375473E-8</v>
      </c>
      <c r="AD71" s="239">
        <f t="shared" si="2"/>
        <v>8.5316989029138313E-9</v>
      </c>
    </row>
    <row r="72" spans="1:30">
      <c r="A72" s="123">
        <v>1975</v>
      </c>
      <c r="B72" s="104">
        <v>0.66109404274152439</v>
      </c>
      <c r="C72" s="105">
        <v>2.2666721240199195E-2</v>
      </c>
      <c r="D72" s="105">
        <v>9.8179202100212581E-3</v>
      </c>
      <c r="E72" s="105">
        <v>1.7320898243498917E-2</v>
      </c>
      <c r="F72" s="105">
        <v>9.3655858716488183E-3</v>
      </c>
      <c r="G72" s="105">
        <v>0.10259203169528774</v>
      </c>
      <c r="H72" s="105">
        <v>0.48025115516797146</v>
      </c>
      <c r="I72" s="106">
        <v>1.9079713947134289E-2</v>
      </c>
      <c r="J72" s="124">
        <v>0.20528490357878582</v>
      </c>
      <c r="K72" s="105">
        <v>4.5874167224440043E-3</v>
      </c>
      <c r="L72" s="105">
        <v>-3.1418535166505279E-4</v>
      </c>
      <c r="M72" s="105">
        <v>4.0426572166687436E-3</v>
      </c>
      <c r="N72" s="105">
        <v>2.2604170378883737E-3</v>
      </c>
      <c r="O72" s="105">
        <v>4.6309704645480565E-2</v>
      </c>
      <c r="P72" s="105">
        <v>0.14354137238747589</v>
      </c>
      <c r="Q72" s="125">
        <v>4.8575138471975733E-3</v>
      </c>
      <c r="R72" s="103">
        <v>0.45580913916273857</v>
      </c>
      <c r="S72" s="107">
        <v>1.807930451775519E-2</v>
      </c>
      <c r="T72" s="107">
        <v>1.0132105561686311E-2</v>
      </c>
      <c r="U72" s="107">
        <v>1.3278241026830173E-2</v>
      </c>
      <c r="V72" s="107">
        <v>7.1051688337604446E-3</v>
      </c>
      <c r="W72" s="107">
        <v>5.6282327049807179E-2</v>
      </c>
      <c r="X72" s="107">
        <v>0.33672064803567603</v>
      </c>
      <c r="Y72" s="108">
        <v>1.421133484475625E-2</v>
      </c>
      <c r="AB72" s="239">
        <f t="shared" si="0"/>
        <v>1.6365762744996459E-8</v>
      </c>
      <c r="AC72" s="239">
        <f t="shared" si="1"/>
        <v>7.0732957269115104E-9</v>
      </c>
      <c r="AD72" s="239">
        <f t="shared" si="2"/>
        <v>9.2924670180849489E-9</v>
      </c>
    </row>
    <row r="73" spans="1:30">
      <c r="A73" s="123">
        <v>1976</v>
      </c>
      <c r="B73" s="104">
        <v>0.66032513307612817</v>
      </c>
      <c r="C73" s="105">
        <v>2.4302135829010751E-2</v>
      </c>
      <c r="D73" s="105">
        <v>9.7035170018660577E-3</v>
      </c>
      <c r="E73" s="105">
        <v>1.5238271531018643E-2</v>
      </c>
      <c r="F73" s="105">
        <v>9.3525497374713495E-3</v>
      </c>
      <c r="G73" s="105">
        <v>0.10412255988697616</v>
      </c>
      <c r="H73" s="105">
        <v>0.47860093871866882</v>
      </c>
      <c r="I73" s="106">
        <v>1.9005163933983087E-2</v>
      </c>
      <c r="J73" s="124">
        <v>0.20465648425937388</v>
      </c>
      <c r="K73" s="105">
        <v>4.7969997858174906E-3</v>
      </c>
      <c r="L73" s="105">
        <v>-5.4382205767811165E-4</v>
      </c>
      <c r="M73" s="105">
        <v>3.4793864781113015E-3</v>
      </c>
      <c r="N73" s="105">
        <v>2.2689528561343764E-3</v>
      </c>
      <c r="O73" s="105">
        <v>4.5947010101503594E-2</v>
      </c>
      <c r="P73" s="105">
        <v>0.14384820858114586</v>
      </c>
      <c r="Q73" s="125">
        <v>4.8597518682896145E-3</v>
      </c>
      <c r="R73" s="103">
        <v>0.45566864881675428</v>
      </c>
      <c r="S73" s="107">
        <v>1.9505136043193261E-2</v>
      </c>
      <c r="T73" s="107">
        <v>1.0247339059544169E-2</v>
      </c>
      <c r="U73" s="107">
        <v>1.1758885052907342E-2</v>
      </c>
      <c r="V73" s="107">
        <v>7.0835968813369732E-3</v>
      </c>
      <c r="W73" s="107">
        <v>5.8175549785472569E-2</v>
      </c>
      <c r="X73" s="107">
        <v>0.33476346601554846</v>
      </c>
      <c r="Y73" s="108">
        <v>1.4134676187668022E-2</v>
      </c>
      <c r="AB73" s="239">
        <f t="shared" si="0"/>
        <v>-3.5628667793830004E-9</v>
      </c>
      <c r="AC73" s="239">
        <f t="shared" si="1"/>
        <v>-3.3539502286572542E-9</v>
      </c>
      <c r="AD73" s="239">
        <f t="shared" si="2"/>
        <v>-2.0891649521459499E-10</v>
      </c>
    </row>
    <row r="74" spans="1:30">
      <c r="A74" s="123">
        <v>1977</v>
      </c>
      <c r="B74" s="104">
        <v>0.65873931181202749</v>
      </c>
      <c r="C74" s="105">
        <v>2.478561449147243E-2</v>
      </c>
      <c r="D74" s="105">
        <v>9.8226189979581796E-3</v>
      </c>
      <c r="E74" s="105">
        <v>1.2579649330192066E-2</v>
      </c>
      <c r="F74" s="105">
        <v>9.2588741830930132E-3</v>
      </c>
      <c r="G74" s="105">
        <v>0.10587301870635502</v>
      </c>
      <c r="H74" s="105">
        <v>0.47755582748093767</v>
      </c>
      <c r="I74" s="106">
        <v>1.8863722041934827E-2</v>
      </c>
      <c r="J74" s="124">
        <v>0.20301276508301669</v>
      </c>
      <c r="K74" s="105">
        <v>4.8540894174369242E-3</v>
      </c>
      <c r="L74" s="105">
        <v>-8.2112545802787151E-4</v>
      </c>
      <c r="M74" s="105">
        <v>2.9095799623541918E-3</v>
      </c>
      <c r="N74" s="105">
        <v>2.2458451749560737E-3</v>
      </c>
      <c r="O74" s="105">
        <v>4.5156432416693981E-2</v>
      </c>
      <c r="P74" s="105">
        <v>0.14389611839996744</v>
      </c>
      <c r="Q74" s="125">
        <v>4.7718235634017434E-3</v>
      </c>
      <c r="R74" s="103">
        <v>0.45572654672901081</v>
      </c>
      <c r="S74" s="107">
        <v>1.9931525074035505E-2</v>
      </c>
      <c r="T74" s="107">
        <v>1.0643744455986051E-2</v>
      </c>
      <c r="U74" s="107">
        <v>9.6700693678378746E-3</v>
      </c>
      <c r="V74" s="107">
        <v>7.0130290081369395E-3</v>
      </c>
      <c r="W74" s="107">
        <v>6.0716586289661034E-2</v>
      </c>
      <c r="X74" s="107">
        <v>0.33367128274671221</v>
      </c>
      <c r="Y74" s="108">
        <v>1.4080324812791109E-2</v>
      </c>
      <c r="AB74" s="239">
        <f t="shared" si="0"/>
        <v>-1.3419915734225185E-8</v>
      </c>
      <c r="AC74" s="239">
        <f t="shared" si="1"/>
        <v>1.6062342012013175E-9</v>
      </c>
      <c r="AD74" s="239">
        <f t="shared" si="2"/>
        <v>-1.5026149879915351E-8</v>
      </c>
    </row>
    <row r="75" spans="1:30">
      <c r="A75" s="123">
        <v>1978</v>
      </c>
      <c r="B75" s="104">
        <v>0.65912083122077192</v>
      </c>
      <c r="C75" s="105">
        <v>2.4340376004817532E-2</v>
      </c>
      <c r="D75" s="105">
        <v>1.004203556555432E-2</v>
      </c>
      <c r="E75" s="105">
        <v>1.1091441874643976E-2</v>
      </c>
      <c r="F75" s="105">
        <v>9.1620661442961548E-3</v>
      </c>
      <c r="G75" s="105">
        <v>0.10810067183760641</v>
      </c>
      <c r="H75" s="105">
        <v>0.477380378657909</v>
      </c>
      <c r="I75" s="106">
        <v>1.900388404869751E-2</v>
      </c>
      <c r="J75" s="124">
        <v>0.20276975647442086</v>
      </c>
      <c r="K75" s="105">
        <v>4.7272366529651499E-3</v>
      </c>
      <c r="L75" s="105">
        <v>-8.4688916034895978E-4</v>
      </c>
      <c r="M75" s="105">
        <v>2.4466937631024144E-3</v>
      </c>
      <c r="N75" s="105">
        <v>2.1616248168467855E-3</v>
      </c>
      <c r="O75" s="105">
        <v>4.4518426551584556E-2</v>
      </c>
      <c r="P75" s="105">
        <v>0.14507138783085</v>
      </c>
      <c r="Q75" s="125">
        <v>4.6912973875275401E-3</v>
      </c>
      <c r="R75" s="103">
        <v>0.45635107474635106</v>
      </c>
      <c r="S75" s="107">
        <v>1.9613139351852382E-2</v>
      </c>
      <c r="T75" s="107">
        <v>1.088892472590328E-2</v>
      </c>
      <c r="U75" s="107">
        <v>8.6447481115415614E-3</v>
      </c>
      <c r="V75" s="107">
        <v>7.0004413274493693E-3</v>
      </c>
      <c r="W75" s="107">
        <v>6.3582245286021855E-2</v>
      </c>
      <c r="X75" s="107">
        <v>0.33232342455999614</v>
      </c>
      <c r="Y75" s="108">
        <v>1.4298152928232817E-2</v>
      </c>
      <c r="AB75" s="239">
        <f t="shared" ref="AB75:AB116" si="3">B75-SUM(C75:I75)</f>
        <v>-2.2912752917214618E-8</v>
      </c>
      <c r="AC75" s="239">
        <f t="shared" ref="AC75:AC116" si="4">J75-SUM(K75:Q75)</f>
        <v>-2.1368106617458693E-8</v>
      </c>
      <c r="AD75" s="239">
        <f t="shared" ref="AD75:AD116" si="5">R75-SUM(S75:Y75)</f>
        <v>-1.5446463552670764E-9</v>
      </c>
    </row>
    <row r="76" spans="1:30">
      <c r="A76" s="134">
        <v>1979</v>
      </c>
      <c r="B76" s="135">
        <v>0.65735289454460144</v>
      </c>
      <c r="C76" s="136">
        <v>2.0818762481212616E-2</v>
      </c>
      <c r="D76" s="136">
        <v>1.0792448534630239E-2</v>
      </c>
      <c r="E76" s="136">
        <v>9.1748894192278385E-3</v>
      </c>
      <c r="F76" s="136">
        <v>8.624659851193428E-3</v>
      </c>
      <c r="G76" s="136">
        <v>0.11074103321880102</v>
      </c>
      <c r="H76" s="136">
        <v>0.4788704053081817</v>
      </c>
      <c r="I76" s="137">
        <v>1.833072262329391E-2</v>
      </c>
      <c r="J76" s="138">
        <v>0.20352667570114136</v>
      </c>
      <c r="K76" s="136">
        <v>3.9778724312782288E-3</v>
      </c>
      <c r="L76" s="136">
        <v>-5.530468188226223E-4</v>
      </c>
      <c r="M76" s="136">
        <v>1.8725693225860596E-3</v>
      </c>
      <c r="N76" s="136">
        <v>2.0103286951780319E-3</v>
      </c>
      <c r="O76" s="136">
        <v>4.4795457273721695E-2</v>
      </c>
      <c r="P76" s="136">
        <v>0.14688438134361301</v>
      </c>
      <c r="Q76" s="139">
        <v>4.5391474468609392E-3</v>
      </c>
      <c r="R76" s="114">
        <v>0.45382621884346008</v>
      </c>
      <c r="S76" s="140">
        <v>1.6840890049934387E-2</v>
      </c>
      <c r="T76" s="140">
        <v>1.1345495353452861E-2</v>
      </c>
      <c r="U76" s="140">
        <v>7.3023200966417789E-3</v>
      </c>
      <c r="V76" s="140">
        <v>6.6143311560153961E-3</v>
      </c>
      <c r="W76" s="140">
        <v>6.5945575945079327E-2</v>
      </c>
      <c r="X76" s="140">
        <v>0.33200459099755625</v>
      </c>
      <c r="Y76" s="141">
        <v>1.3773008143445432E-2</v>
      </c>
      <c r="AB76" s="239">
        <f t="shared" si="3"/>
        <v>-2.6891939342021942E-8</v>
      </c>
      <c r="AC76" s="239">
        <f t="shared" si="4"/>
        <v>-3.3993273973464966E-8</v>
      </c>
      <c r="AD76" s="239">
        <f t="shared" si="5"/>
        <v>7.1013346314430237E-9</v>
      </c>
    </row>
    <row r="77" spans="1:30">
      <c r="A77" s="123">
        <v>1980</v>
      </c>
      <c r="B77" s="104">
        <v>0.6614762544631958</v>
      </c>
      <c r="C77" s="105">
        <v>1.8062490969896317E-2</v>
      </c>
      <c r="D77" s="105">
        <v>1.4466337277553976E-2</v>
      </c>
      <c r="E77" s="105">
        <v>9.0054851025342941E-3</v>
      </c>
      <c r="F77" s="105">
        <v>8.7275337427854538E-3</v>
      </c>
      <c r="G77" s="105">
        <v>0.11377858347259462</v>
      </c>
      <c r="H77" s="105">
        <v>0.47958562593975274</v>
      </c>
      <c r="I77" s="106">
        <v>1.7850230670783875E-2</v>
      </c>
      <c r="J77" s="124">
        <v>0.20077788829803467</v>
      </c>
      <c r="K77" s="105">
        <v>3.3635050058364868E-3</v>
      </c>
      <c r="L77" s="105">
        <v>-2.8700591064989567E-4</v>
      </c>
      <c r="M77" s="105">
        <v>1.7366781830787659E-3</v>
      </c>
      <c r="N77" s="105">
        <v>2.1446086466312408E-3</v>
      </c>
      <c r="O77" s="105">
        <v>4.6406915411353111E-2</v>
      </c>
      <c r="P77" s="105">
        <v>0.14278361588811467</v>
      </c>
      <c r="Q77" s="125">
        <v>4.6296043684523388E-3</v>
      </c>
      <c r="R77" s="103">
        <v>0.46069836616516113</v>
      </c>
      <c r="S77" s="107">
        <v>1.469898596405983E-2</v>
      </c>
      <c r="T77" s="107">
        <v>1.4753343188203871E-2</v>
      </c>
      <c r="U77" s="107">
        <v>7.2688069194555283E-3</v>
      </c>
      <c r="V77" s="107">
        <v>6.582925096154213E-3</v>
      </c>
      <c r="W77" s="107">
        <v>6.7371668061241508E-2</v>
      </c>
      <c r="X77" s="107">
        <v>0.33681506750200846</v>
      </c>
      <c r="Y77" s="108">
        <v>1.3207568851961107E-2</v>
      </c>
      <c r="AB77" s="239">
        <f t="shared" si="3"/>
        <v>-3.2712705433368683E-8</v>
      </c>
      <c r="AC77" s="239">
        <f t="shared" si="4"/>
        <v>-3.3294782042503357E-8</v>
      </c>
      <c r="AD77" s="239">
        <f t="shared" si="5"/>
        <v>5.8207660913467407E-10</v>
      </c>
    </row>
    <row r="78" spans="1:30">
      <c r="A78" s="123">
        <v>1981</v>
      </c>
      <c r="B78" s="104">
        <v>0.65675261616706848</v>
      </c>
      <c r="C78" s="105">
        <v>1.7578203231096268E-2</v>
      </c>
      <c r="D78" s="105">
        <v>1.6117336926981807E-2</v>
      </c>
      <c r="E78" s="105">
        <v>8.963453583419323E-3</v>
      </c>
      <c r="F78" s="105">
        <v>8.5002202540636063E-3</v>
      </c>
      <c r="G78" s="105">
        <v>0.11661232588812709</v>
      </c>
      <c r="H78" s="105">
        <v>0.47221105808604652</v>
      </c>
      <c r="I78" s="106">
        <v>1.6770032400003118E-2</v>
      </c>
      <c r="J78" s="124">
        <v>0.19688612222671509</v>
      </c>
      <c r="K78" s="105">
        <v>3.2638832926750183E-3</v>
      </c>
      <c r="L78" s="105">
        <v>2.3925676941871643E-6</v>
      </c>
      <c r="M78" s="105">
        <v>1.8437504768371582E-3</v>
      </c>
      <c r="N78" s="105">
        <v>2.1303128451108932E-3</v>
      </c>
      <c r="O78" s="105">
        <v>4.6269443817436695E-2</v>
      </c>
      <c r="P78" s="105">
        <v>0.13896012177718306</v>
      </c>
      <c r="Q78" s="125">
        <v>4.4162472521004654E-3</v>
      </c>
      <c r="R78" s="103">
        <v>0.45986649394035339</v>
      </c>
      <c r="S78" s="107">
        <v>1.4314319938421249E-2</v>
      </c>
      <c r="T78" s="107">
        <v>1.611494435928762E-2</v>
      </c>
      <c r="U78" s="107">
        <v>7.1197031065821648E-3</v>
      </c>
      <c r="V78" s="107">
        <v>6.369907408952713E-3</v>
      </c>
      <c r="W78" s="107">
        <v>7.0342882070690393E-2</v>
      </c>
      <c r="X78" s="107">
        <v>0.33326186436332433</v>
      </c>
      <c r="Y78" s="108">
        <v>1.2342857093441805E-2</v>
      </c>
      <c r="AB78" s="239">
        <f t="shared" si="3"/>
        <v>-1.4202669262886047E-8</v>
      </c>
      <c r="AC78" s="239">
        <f t="shared" si="4"/>
        <v>-2.9802322387695312E-8</v>
      </c>
      <c r="AD78" s="239">
        <f t="shared" si="5"/>
        <v>1.5599653124809265E-8</v>
      </c>
    </row>
    <row r="79" spans="1:30">
      <c r="A79" s="123">
        <v>1982</v>
      </c>
      <c r="B79" s="101">
        <v>0.65385282039642334</v>
      </c>
      <c r="C79" s="105">
        <v>1.4159247279167175E-2</v>
      </c>
      <c r="D79" s="105">
        <v>1.7774388194084167E-2</v>
      </c>
      <c r="E79" s="105">
        <v>9.2567084357142448E-3</v>
      </c>
      <c r="F79" s="105">
        <v>8.7304618209600449E-3</v>
      </c>
      <c r="G79" s="105">
        <v>0.1288228933699429</v>
      </c>
      <c r="H79" s="105">
        <v>0.45902758460021842</v>
      </c>
      <c r="I79" s="106">
        <v>1.6081526917449372E-2</v>
      </c>
      <c r="J79" s="124">
        <v>0.19116896390914917</v>
      </c>
      <c r="K79" s="125">
        <v>2.6869624853134155E-3</v>
      </c>
      <c r="L79" s="125">
        <v>-5.7662534527480602E-4</v>
      </c>
      <c r="M79" s="125">
        <v>1.6265753656625748E-3</v>
      </c>
      <c r="N79" s="125">
        <v>2.4393089115619659E-3</v>
      </c>
      <c r="O79" s="125">
        <v>4.862610250711441E-2</v>
      </c>
      <c r="P79" s="125">
        <v>0.1317525204373787</v>
      </c>
      <c r="Q79" s="125">
        <v>4.6141374753524674E-3</v>
      </c>
      <c r="R79" s="103">
        <v>0.46268385648727417</v>
      </c>
      <c r="S79" s="107">
        <v>1.147228479385376E-2</v>
      </c>
      <c r="T79" s="107">
        <v>1.8351013539358974E-2</v>
      </c>
      <c r="U79" s="107">
        <v>7.6301330700516701E-3</v>
      </c>
      <c r="V79" s="107">
        <v>6.2911529093980789E-3</v>
      </c>
      <c r="W79" s="107">
        <v>8.0196790862828493E-2</v>
      </c>
      <c r="X79" s="107">
        <v>0.32727511297492273</v>
      </c>
      <c r="Y79" s="108">
        <v>1.1467340630013889E-2</v>
      </c>
      <c r="AB79" s="239">
        <f t="shared" si="3"/>
        <v>9.7788870334625244E-9</v>
      </c>
      <c r="AC79" s="239">
        <f t="shared" si="4"/>
        <v>-1.7927959561347961E-8</v>
      </c>
      <c r="AD79" s="239">
        <f t="shared" si="5"/>
        <v>2.7706846594810486E-8</v>
      </c>
    </row>
    <row r="80" spans="1:30">
      <c r="A80" s="123">
        <v>1983</v>
      </c>
      <c r="B80" s="101">
        <v>0.6467740535736084</v>
      </c>
      <c r="C80" s="105">
        <v>1.4955367892980576E-2</v>
      </c>
      <c r="D80" s="105">
        <v>1.4513440662994981E-2</v>
      </c>
      <c r="E80" s="105">
        <v>8.8571542873978615E-3</v>
      </c>
      <c r="F80" s="105">
        <v>8.8873561471700668E-3</v>
      </c>
      <c r="G80" s="105">
        <v>0.13617444690316916</v>
      </c>
      <c r="H80" s="105">
        <v>0.44667353164419721</v>
      </c>
      <c r="I80" s="106">
        <v>1.6712763719109819E-2</v>
      </c>
      <c r="J80" s="124">
        <v>0.1833006739616394</v>
      </c>
      <c r="K80" s="125">
        <v>2.6979446411132812E-3</v>
      </c>
      <c r="L80" s="125">
        <v>-1.7914129421114922E-3</v>
      </c>
      <c r="M80" s="125">
        <v>1.6037262976169586E-3</v>
      </c>
      <c r="N80" s="125">
        <v>2.4622902274131775E-3</v>
      </c>
      <c r="O80" s="125">
        <v>4.7322526574134827E-2</v>
      </c>
      <c r="P80" s="125">
        <v>0.12616018253727396</v>
      </c>
      <c r="Q80" s="125">
        <v>4.8454361839727596E-3</v>
      </c>
      <c r="R80" s="103">
        <v>0.46347337961196899</v>
      </c>
      <c r="S80" s="107">
        <v>1.2257423251867294E-2</v>
      </c>
      <c r="T80" s="107">
        <v>1.6304853605106473E-2</v>
      </c>
      <c r="U80" s="107">
        <v>7.2534279897809029E-3</v>
      </c>
      <c r="V80" s="107">
        <v>6.4250659197568893E-3</v>
      </c>
      <c r="W80" s="107">
        <v>8.8851920329034328E-2</v>
      </c>
      <c r="X80" s="107">
        <v>0.32050945075338116</v>
      </c>
      <c r="Y80" s="108">
        <v>1.1871225888679119E-2</v>
      </c>
      <c r="AB80" s="239">
        <f t="shared" si="3"/>
        <v>-7.6834112405776978E-9</v>
      </c>
      <c r="AC80" s="239">
        <f t="shared" si="4"/>
        <v>-1.9557774066925049E-8</v>
      </c>
      <c r="AD80" s="239">
        <f t="shared" si="5"/>
        <v>1.1874362826347351E-8</v>
      </c>
    </row>
    <row r="81" spans="1:30">
      <c r="A81" s="123">
        <v>1984</v>
      </c>
      <c r="B81" s="101">
        <v>0.63549578189849854</v>
      </c>
      <c r="C81" s="105">
        <v>1.5146270394325256E-2</v>
      </c>
      <c r="D81" s="105">
        <v>1.210054277908057E-2</v>
      </c>
      <c r="E81" s="105">
        <v>7.6578883454203606E-3</v>
      </c>
      <c r="F81" s="105">
        <v>8.6266100406646729E-3</v>
      </c>
      <c r="G81" s="105">
        <v>0.13303604768589139</v>
      </c>
      <c r="H81" s="105">
        <v>0.44161585334741249</v>
      </c>
      <c r="I81" s="106">
        <v>1.731256965494973E-2</v>
      </c>
      <c r="J81" s="124">
        <v>0.17937618494033813</v>
      </c>
      <c r="K81" s="125">
        <v>2.6698037981987E-3</v>
      </c>
      <c r="L81" s="125">
        <v>-2.7460025157779455E-3</v>
      </c>
      <c r="M81" s="125">
        <v>1.3136304914951324E-3</v>
      </c>
      <c r="N81" s="125">
        <v>2.2033732384443283E-3</v>
      </c>
      <c r="O81" s="125">
        <v>4.2875587940216064E-2</v>
      </c>
      <c r="P81" s="125">
        <v>0.12851052523278347</v>
      </c>
      <c r="Q81" s="125">
        <v>4.5492707130993203E-3</v>
      </c>
      <c r="R81" s="103">
        <v>0.4561195969581604</v>
      </c>
      <c r="S81" s="107">
        <v>1.2476466596126556E-2</v>
      </c>
      <c r="T81" s="107">
        <v>1.4846545294858515E-2</v>
      </c>
      <c r="U81" s="107">
        <v>6.3442578539252281E-3</v>
      </c>
      <c r="V81" s="107">
        <v>6.4232368022203445E-3</v>
      </c>
      <c r="W81" s="107">
        <v>9.0160459745675325E-2</v>
      </c>
      <c r="X81" s="107">
        <v>0.31312075296528397</v>
      </c>
      <c r="Y81" s="108">
        <v>1.2747874091195467E-2</v>
      </c>
      <c r="AB81" s="239">
        <f t="shared" si="3"/>
        <v>-3.4924596548080444E-10</v>
      </c>
      <c r="AC81" s="239">
        <f t="shared" si="4"/>
        <v>-3.9581209421157837E-9</v>
      </c>
      <c r="AD81" s="239">
        <f t="shared" si="5"/>
        <v>3.6088749766349792E-9</v>
      </c>
    </row>
    <row r="82" spans="1:30">
      <c r="A82" s="123">
        <v>1985</v>
      </c>
      <c r="B82" s="101">
        <v>0.63430079817771912</v>
      </c>
      <c r="C82" s="105">
        <v>1.3606879860162735E-2</v>
      </c>
      <c r="D82" s="105">
        <v>8.1041194498538971E-3</v>
      </c>
      <c r="E82" s="105">
        <v>6.2402104958891869E-3</v>
      </c>
      <c r="F82" s="105">
        <v>8.7094716727733612E-3</v>
      </c>
      <c r="G82" s="105">
        <v>0.13957003224641085</v>
      </c>
      <c r="H82" s="105">
        <v>0.44032951892177785</v>
      </c>
      <c r="I82" s="106">
        <v>1.7740584157302699E-2</v>
      </c>
      <c r="J82" s="124">
        <v>0.17805105447769165</v>
      </c>
      <c r="K82" s="125">
        <v>2.3080632090568542E-3</v>
      </c>
      <c r="L82" s="125">
        <v>-4.0596264880150557E-3</v>
      </c>
      <c r="M82" s="125">
        <v>7.8900344669818878E-4</v>
      </c>
      <c r="N82" s="125">
        <v>2.4165920913219452E-3</v>
      </c>
      <c r="O82" s="125">
        <v>4.2887747287750244E-2</v>
      </c>
      <c r="P82" s="125">
        <v>0.12861197380430936</v>
      </c>
      <c r="Q82" s="125">
        <v>5.0973041533684703E-3</v>
      </c>
      <c r="R82" s="103">
        <v>0.45624974370002747</v>
      </c>
      <c r="S82" s="107">
        <v>1.1298816651105881E-2</v>
      </c>
      <c r="T82" s="107">
        <v>1.2163745937868953E-2</v>
      </c>
      <c r="U82" s="107">
        <v>5.4512070491909981E-3</v>
      </c>
      <c r="V82" s="107">
        <v>6.292879581451416E-3</v>
      </c>
      <c r="W82" s="107">
        <v>9.6682284958660603E-2</v>
      </c>
      <c r="X82" s="107">
        <v>0.31172039252434863</v>
      </c>
      <c r="Y82" s="108">
        <v>1.2640432597054087E-2</v>
      </c>
      <c r="AB82" s="239">
        <f t="shared" si="3"/>
        <v>-1.862645149230957E-8</v>
      </c>
      <c r="AC82" s="239">
        <f t="shared" si="4"/>
        <v>-3.0267983675003052E-9</v>
      </c>
      <c r="AD82" s="239">
        <f t="shared" si="5"/>
        <v>-1.5599653124809265E-8</v>
      </c>
    </row>
    <row r="83" spans="1:30">
      <c r="A83" s="123">
        <v>1986</v>
      </c>
      <c r="B83" s="101">
        <v>0.63702470064163208</v>
      </c>
      <c r="C83" s="105">
        <v>1.2933205813169479E-2</v>
      </c>
      <c r="D83" s="105">
        <v>6.3189684879034758E-3</v>
      </c>
      <c r="E83" s="105">
        <v>4.2880438268184662E-3</v>
      </c>
      <c r="F83" s="105">
        <v>8.7815970182418823E-3</v>
      </c>
      <c r="G83" s="105">
        <v>0.14135073265060782</v>
      </c>
      <c r="H83" s="105">
        <v>0.44453581227668298</v>
      </c>
      <c r="I83" s="106">
        <v>1.8816420894780032E-2</v>
      </c>
      <c r="J83" s="124">
        <v>0.1760527491569519</v>
      </c>
      <c r="K83" s="125">
        <v>2.165965735912323E-3</v>
      </c>
      <c r="L83" s="125">
        <v>-4.9400602001696825E-3</v>
      </c>
      <c r="M83" s="125">
        <v>4.2549148201942444E-4</v>
      </c>
      <c r="N83" s="125">
        <v>2.4457182735204697E-3</v>
      </c>
      <c r="O83" s="125">
        <v>4.3756911531090736E-2</v>
      </c>
      <c r="P83" s="125">
        <v>0.1268097072345104</v>
      </c>
      <c r="Q83" s="125">
        <v>5.3890325623665164E-3</v>
      </c>
      <c r="R83" s="103">
        <v>0.46097195148468018</v>
      </c>
      <c r="S83" s="107">
        <v>1.0767240077257156E-2</v>
      </c>
      <c r="T83" s="107">
        <v>1.1259028688073158E-2</v>
      </c>
      <c r="U83" s="107">
        <v>3.8625523447990417E-3</v>
      </c>
      <c r="V83" s="107">
        <v>6.3358787447214127E-3</v>
      </c>
      <c r="W83" s="107">
        <v>9.7593821119517088E-2</v>
      </c>
      <c r="X83" s="107">
        <v>0.31772535933063678</v>
      </c>
      <c r="Y83" s="108">
        <v>1.3428134043949335E-2</v>
      </c>
      <c r="AB83" s="239">
        <f t="shared" si="3"/>
        <v>-8.0326572060585022E-8</v>
      </c>
      <c r="AC83" s="239">
        <f t="shared" si="4"/>
        <v>-1.7462298274040222E-8</v>
      </c>
      <c r="AD83" s="239">
        <f t="shared" si="5"/>
        <v>-6.28642737865448E-8</v>
      </c>
    </row>
    <row r="84" spans="1:30">
      <c r="A84" s="123">
        <v>1987</v>
      </c>
      <c r="B84" s="101">
        <v>0.62670436501502991</v>
      </c>
      <c r="C84" s="105">
        <v>1.3824272900819778E-2</v>
      </c>
      <c r="D84" s="105">
        <v>1.9489099504426122E-3</v>
      </c>
      <c r="E84" s="105">
        <v>4.7485101968050003E-3</v>
      </c>
      <c r="F84" s="105">
        <v>8.4793958812952042E-3</v>
      </c>
      <c r="G84" s="105">
        <v>0.13360991002991796</v>
      </c>
      <c r="H84" s="105">
        <v>0.44429588097518574</v>
      </c>
      <c r="I84" s="106">
        <v>1.9797517327607775E-2</v>
      </c>
      <c r="J84" s="124">
        <v>0.17367470264434814</v>
      </c>
      <c r="K84" s="125">
        <v>2.4245157837867737E-3</v>
      </c>
      <c r="L84" s="125">
        <v>-4.7123623080551624E-3</v>
      </c>
      <c r="M84" s="125">
        <v>4.7959201037883759E-4</v>
      </c>
      <c r="N84" s="125">
        <v>2.3675113916397095E-3</v>
      </c>
      <c r="O84" s="125">
        <v>4.1408469900488853E-2</v>
      </c>
      <c r="P84" s="125">
        <v>0.12592438664139249</v>
      </c>
      <c r="Q84" s="125">
        <v>5.7826222866680412E-3</v>
      </c>
      <c r="R84" s="103">
        <v>0.45302966237068176</v>
      </c>
      <c r="S84" s="107">
        <v>1.1399757117033005E-2</v>
      </c>
      <c r="T84" s="107">
        <v>6.6612722584977746E-3</v>
      </c>
      <c r="U84" s="107">
        <v>4.2689181864261627E-3</v>
      </c>
      <c r="V84" s="107">
        <v>6.1118844896554947E-3</v>
      </c>
      <c r="W84" s="107">
        <v>9.2201440129429102E-2</v>
      </c>
      <c r="X84" s="107">
        <v>0.31836610625481637</v>
      </c>
      <c r="Y84" s="108">
        <v>1.4020283119916604E-2</v>
      </c>
      <c r="AB84" s="239">
        <f t="shared" si="3"/>
        <v>-3.2247044257083246E-8</v>
      </c>
      <c r="AC84" s="239">
        <f t="shared" si="4"/>
        <v>-3.3061951398849487E-8</v>
      </c>
      <c r="AD84" s="239">
        <f t="shared" si="5"/>
        <v>8.149072527885437E-10</v>
      </c>
    </row>
    <row r="85" spans="1:30">
      <c r="A85" s="123">
        <v>1988</v>
      </c>
      <c r="B85" s="101">
        <v>0.61009377241134644</v>
      </c>
      <c r="C85" s="105">
        <v>1.266726478934288E-2</v>
      </c>
      <c r="D85" s="105">
        <v>5.0226959865540266E-4</v>
      </c>
      <c r="E85" s="105">
        <v>5.1974989473819733E-3</v>
      </c>
      <c r="F85" s="105">
        <v>8.3450078964233398E-3</v>
      </c>
      <c r="G85" s="105">
        <v>0.1307447636500001</v>
      </c>
      <c r="H85" s="105">
        <v>0.43291846604931916</v>
      </c>
      <c r="I85" s="106">
        <v>1.9718463179582681E-2</v>
      </c>
      <c r="J85" s="124">
        <v>0.1689305305480957</v>
      </c>
      <c r="K85" s="125">
        <v>2.3292452096939087E-3</v>
      </c>
      <c r="L85" s="125">
        <v>-5.1012174226343632E-3</v>
      </c>
      <c r="M85" s="125">
        <v>7.9587846994400024E-4</v>
      </c>
      <c r="N85" s="125">
        <v>2.4920478463172913E-3</v>
      </c>
      <c r="O85" s="125">
        <v>3.9511417038738728E-2</v>
      </c>
      <c r="P85" s="125">
        <v>0.12273009471092244</v>
      </c>
      <c r="Q85" s="125">
        <v>6.1730968257425259E-3</v>
      </c>
      <c r="R85" s="103">
        <v>0.44116324186325073</v>
      </c>
      <c r="S85" s="107">
        <v>1.0338019579648972E-2</v>
      </c>
      <c r="T85" s="107">
        <v>5.6034870212897658E-3</v>
      </c>
      <c r="U85" s="107">
        <v>4.401620477437973E-3</v>
      </c>
      <c r="V85" s="107">
        <v>5.8529600501060486E-3</v>
      </c>
      <c r="W85" s="107">
        <v>9.1233346611261368E-2</v>
      </c>
      <c r="X85" s="107">
        <v>0.3101713992199972</v>
      </c>
      <c r="Y85" s="108">
        <v>1.3562338472239718E-2</v>
      </c>
      <c r="AB85" s="239">
        <f t="shared" si="3"/>
        <v>3.8300640881061554E-8</v>
      </c>
      <c r="AC85" s="239">
        <f t="shared" si="4"/>
        <v>-3.2130628824234009E-8</v>
      </c>
      <c r="AD85" s="239">
        <f t="shared" si="5"/>
        <v>7.0431269705295563E-8</v>
      </c>
    </row>
    <row r="86" spans="1:30">
      <c r="A86" s="123">
        <v>1989</v>
      </c>
      <c r="B86" s="101">
        <v>0.61438655853271484</v>
      </c>
      <c r="C86" s="105">
        <v>1.3160135596990585E-2</v>
      </c>
      <c r="D86" s="105">
        <v>4.1496707126498222E-5</v>
      </c>
      <c r="E86" s="105">
        <v>5.2490429952740669E-3</v>
      </c>
      <c r="F86" s="105">
        <v>8.4502846002578735E-3</v>
      </c>
      <c r="G86" s="105">
        <v>0.13299535727128386</v>
      </c>
      <c r="H86" s="105">
        <v>0.43431264358011501</v>
      </c>
      <c r="I86" s="106">
        <v>2.0177559830272033E-2</v>
      </c>
      <c r="J86" s="124">
        <v>0.16995096206665039</v>
      </c>
      <c r="K86" s="125">
        <v>2.4458207190036774E-3</v>
      </c>
      <c r="L86" s="125">
        <v>-5.7778232730925083E-3</v>
      </c>
      <c r="M86" s="125">
        <v>1.0268911719322205E-3</v>
      </c>
      <c r="N86" s="125">
        <v>2.5365669280290604E-3</v>
      </c>
      <c r="O86" s="125">
        <v>4.0389047935605049E-2</v>
      </c>
      <c r="P86" s="125">
        <v>0.12297837813682146</v>
      </c>
      <c r="Q86" s="125">
        <v>6.3520445924323109E-3</v>
      </c>
      <c r="R86" s="103">
        <v>0.44443559646606445</v>
      </c>
      <c r="S86" s="107">
        <v>1.0714314877986908E-2</v>
      </c>
      <c r="T86" s="107">
        <v>5.8193199802190065E-3</v>
      </c>
      <c r="U86" s="107">
        <v>4.2221518233418465E-3</v>
      </c>
      <c r="V86" s="107">
        <v>5.9137176722288132E-3</v>
      </c>
      <c r="W86" s="107">
        <v>9.2606309335678816E-2</v>
      </c>
      <c r="X86" s="107">
        <v>0.31131460805166267</v>
      </c>
      <c r="Y86" s="108">
        <v>1.38451726294706E-2</v>
      </c>
      <c r="AB86" s="239">
        <f t="shared" si="3"/>
        <v>3.795139491558075E-8</v>
      </c>
      <c r="AC86" s="239">
        <f t="shared" si="4"/>
        <v>3.5855919150451498E-8</v>
      </c>
      <c r="AD86" s="239">
        <f t="shared" si="5"/>
        <v>2.0954757928848267E-9</v>
      </c>
    </row>
    <row r="87" spans="1:30">
      <c r="A87" s="126">
        <v>1990</v>
      </c>
      <c r="B87" s="116">
        <v>0.61461529135704041</v>
      </c>
      <c r="C87" s="128">
        <v>1.2833412736654282E-2</v>
      </c>
      <c r="D87" s="128">
        <v>-2.3652772651985288E-3</v>
      </c>
      <c r="E87" s="128">
        <v>6.0363244265317917E-3</v>
      </c>
      <c r="F87" s="128">
        <v>8.2793422043323517E-3</v>
      </c>
      <c r="G87" s="128">
        <v>0.13430565968155861</v>
      </c>
      <c r="H87" s="128">
        <v>0.43615666031421996</v>
      </c>
      <c r="I87" s="129">
        <v>1.9369181249720077E-2</v>
      </c>
      <c r="J87" s="130">
        <v>0.16876727342605591</v>
      </c>
      <c r="K87" s="131">
        <v>2.4066418409347534E-3</v>
      </c>
      <c r="L87" s="131">
        <v>-7.2986963205039501E-3</v>
      </c>
      <c r="M87" s="131">
        <v>7.3023326694965363E-4</v>
      </c>
      <c r="N87" s="131">
        <v>2.5164540857076645E-3</v>
      </c>
      <c r="O87" s="131">
        <v>4.0258751250803471E-2</v>
      </c>
      <c r="P87" s="131">
        <v>0.12400177840634979</v>
      </c>
      <c r="Q87" s="131">
        <v>6.1520899410565915E-3</v>
      </c>
      <c r="R87" s="120">
        <v>0.4458480179309845</v>
      </c>
      <c r="S87" s="132">
        <v>1.0426770895719528E-2</v>
      </c>
      <c r="T87" s="132">
        <v>4.9334190553054214E-3</v>
      </c>
      <c r="U87" s="132">
        <v>5.3060911595821381E-3</v>
      </c>
      <c r="V87" s="132">
        <v>5.7628881186246872E-3</v>
      </c>
      <c r="W87" s="132">
        <v>9.4046908430755138E-2</v>
      </c>
      <c r="X87" s="132">
        <v>0.31213493739788878</v>
      </c>
      <c r="Y87" s="133">
        <v>1.323703581864488E-2</v>
      </c>
      <c r="AB87" s="239">
        <f t="shared" si="3"/>
        <v>-1.1990778148174286E-8</v>
      </c>
      <c r="AC87" s="239">
        <f t="shared" si="4"/>
        <v>2.0954757928848267E-8</v>
      </c>
      <c r="AD87" s="239">
        <f t="shared" si="5"/>
        <v>-3.2945536077022552E-8</v>
      </c>
    </row>
    <row r="88" spans="1:30">
      <c r="A88" s="123">
        <v>1991</v>
      </c>
      <c r="B88" s="101">
        <v>0.61660000681877136</v>
      </c>
      <c r="C88" s="105">
        <v>1.4381080865859985E-2</v>
      </c>
      <c r="D88" s="105">
        <v>-6.7439819686114788E-3</v>
      </c>
      <c r="E88" s="105">
        <v>7.4805496260523796E-3</v>
      </c>
      <c r="F88" s="105">
        <v>7.8888144344091415E-3</v>
      </c>
      <c r="G88" s="105">
        <v>0.13673292240127921</v>
      </c>
      <c r="H88" s="105">
        <v>0.43818753397155208</v>
      </c>
      <c r="I88" s="106">
        <v>1.8673038128133597E-2</v>
      </c>
      <c r="J88" s="124">
        <v>0.16695600748062134</v>
      </c>
      <c r="K88" s="125">
        <v>2.6882924139499664E-3</v>
      </c>
      <c r="L88" s="125">
        <v>-9.2586525715887547E-3</v>
      </c>
      <c r="M88" s="125">
        <v>1.3045426458120346E-3</v>
      </c>
      <c r="N88" s="125">
        <v>2.4639405310153961E-3</v>
      </c>
      <c r="O88" s="125">
        <v>4.1068575344979763E-2</v>
      </c>
      <c r="P88" s="125">
        <v>0.12256026950128807</v>
      </c>
      <c r="Q88" s="125">
        <v>6.1289711629556303E-3</v>
      </c>
      <c r="R88" s="103">
        <v>0.44964399933815002</v>
      </c>
      <c r="S88" s="107">
        <v>1.1692788451910019E-2</v>
      </c>
      <c r="T88" s="107">
        <v>2.5146706029772758E-3</v>
      </c>
      <c r="U88" s="107">
        <v>6.176006980240345E-3</v>
      </c>
      <c r="V88" s="107">
        <v>5.4248739033937454E-3</v>
      </c>
      <c r="W88" s="107">
        <v>9.5664347056299448E-2</v>
      </c>
      <c r="X88" s="107">
        <v>0.31559786217841507</v>
      </c>
      <c r="Y88" s="108">
        <v>1.2573469257026893E-2</v>
      </c>
      <c r="AB88" s="239">
        <f t="shared" si="3"/>
        <v>4.9360096454620361E-8</v>
      </c>
      <c r="AC88" s="239">
        <f t="shared" si="4"/>
        <v>6.8452209234237671E-8</v>
      </c>
      <c r="AD88" s="239">
        <f t="shared" si="5"/>
        <v>-1.909211277961731E-8</v>
      </c>
    </row>
    <row r="89" spans="1:30">
      <c r="A89" s="123">
        <v>1992</v>
      </c>
      <c r="B89" s="101">
        <v>0.60556933283805847</v>
      </c>
      <c r="C89" s="105">
        <v>1.3825174421072006E-2</v>
      </c>
      <c r="D89" s="105">
        <v>-9.6085609402507544E-3</v>
      </c>
      <c r="E89" s="105">
        <v>9.5707392320036888E-3</v>
      </c>
      <c r="F89" s="105">
        <v>7.6938942074775696E-3</v>
      </c>
      <c r="G89" s="105">
        <v>0.13656488247215748</v>
      </c>
      <c r="H89" s="105">
        <v>0.42870675162660626</v>
      </c>
      <c r="I89" s="106">
        <v>1.8816400829081259E-2</v>
      </c>
      <c r="J89" s="124">
        <v>0.15972185134887695</v>
      </c>
      <c r="K89" s="125">
        <v>2.4719573557376862E-3</v>
      </c>
      <c r="L89" s="125">
        <v>-1.0450426954776049E-2</v>
      </c>
      <c r="M89" s="125">
        <v>2.1368358284235001E-3</v>
      </c>
      <c r="N89" s="125">
        <v>2.3016594350337982E-3</v>
      </c>
      <c r="O89" s="125">
        <v>4.2087757028639317E-2</v>
      </c>
      <c r="P89" s="125">
        <v>0.11519147559619744</v>
      </c>
      <c r="Q89" s="125">
        <v>5.9825246074120316E-3</v>
      </c>
      <c r="R89" s="103">
        <v>0.44584748148918152</v>
      </c>
      <c r="S89" s="107">
        <v>1.135321706533432E-2</v>
      </c>
      <c r="T89" s="107">
        <v>8.418660145252943E-4</v>
      </c>
      <c r="U89" s="107">
        <v>7.4339034035801888E-3</v>
      </c>
      <c r="V89" s="107">
        <v>5.3922347724437714E-3</v>
      </c>
      <c r="W89" s="107">
        <v>9.4477125443518162E-2</v>
      </c>
      <c r="X89" s="107">
        <v>0.3134833579657258</v>
      </c>
      <c r="Y89" s="108">
        <v>1.2865794286352282E-2</v>
      </c>
      <c r="AB89" s="239">
        <f t="shared" si="3"/>
        <v>5.0989910960197449E-8</v>
      </c>
      <c r="AC89" s="239">
        <f t="shared" si="4"/>
        <v>6.8452209234237671E-8</v>
      </c>
      <c r="AD89" s="239">
        <f t="shared" si="5"/>
        <v>-1.7462298274040222E-8</v>
      </c>
    </row>
    <row r="90" spans="1:30">
      <c r="A90" s="123">
        <v>1993</v>
      </c>
      <c r="B90" s="101">
        <v>0.60900303721427917</v>
      </c>
      <c r="C90" s="105">
        <v>1.4635752886533737E-2</v>
      </c>
      <c r="D90" s="105">
        <v>-1.1209207121282816E-2</v>
      </c>
      <c r="E90" s="105">
        <v>1.3000881299376488E-2</v>
      </c>
      <c r="F90" s="105">
        <v>7.5454190373420715E-3</v>
      </c>
      <c r="G90" s="105">
        <v>0.13689112360589206</v>
      </c>
      <c r="H90" s="105">
        <v>0.42924184806055699</v>
      </c>
      <c r="I90" s="106">
        <v>1.8897176837852865E-2</v>
      </c>
      <c r="J90" s="124">
        <v>0.16097742319107056</v>
      </c>
      <c r="K90" s="125">
        <v>2.404533326625824E-3</v>
      </c>
      <c r="L90" s="125">
        <v>-1.0561020113527775E-2</v>
      </c>
      <c r="M90" s="125">
        <v>3.0366964638233185E-3</v>
      </c>
      <c r="N90" s="125">
        <v>2.3939758539199829E-3</v>
      </c>
      <c r="O90" s="125">
        <v>4.1366162709891796E-2</v>
      </c>
      <c r="P90" s="125">
        <v>0.11593033991851305</v>
      </c>
      <c r="Q90" s="125">
        <v>6.4066884656956329E-3</v>
      </c>
      <c r="R90" s="103">
        <v>0.44802561402320862</v>
      </c>
      <c r="S90" s="107">
        <v>1.2231219559907913E-2</v>
      </c>
      <c r="T90" s="107">
        <v>-6.4818700775504112E-4</v>
      </c>
      <c r="U90" s="107">
        <v>9.9641848355531693E-3</v>
      </c>
      <c r="V90" s="107">
        <v>5.1514431834220886E-3</v>
      </c>
      <c r="W90" s="107">
        <v>9.5524960896000266E-2</v>
      </c>
      <c r="X90" s="107">
        <v>0.3132651031234075</v>
      </c>
      <c r="Y90" s="108">
        <v>1.253689339079365E-2</v>
      </c>
      <c r="AB90" s="239">
        <f t="shared" si="3"/>
        <v>4.2608007788658142E-8</v>
      </c>
      <c r="AC90" s="239">
        <f t="shared" si="4"/>
        <v>4.6566128730773926E-8</v>
      </c>
      <c r="AD90" s="239">
        <f t="shared" si="5"/>
        <v>-3.9581209421157837E-9</v>
      </c>
    </row>
    <row r="91" spans="1:30">
      <c r="A91" s="123">
        <v>1994</v>
      </c>
      <c r="B91" s="101">
        <v>0.60837599635124207</v>
      </c>
      <c r="C91" s="105">
        <v>1.4663174748420715E-2</v>
      </c>
      <c r="D91" s="105">
        <v>-1.1908950284123421E-2</v>
      </c>
      <c r="E91" s="105">
        <v>1.5984433703124523E-2</v>
      </c>
      <c r="F91" s="105">
        <v>7.5800511986017227E-3</v>
      </c>
      <c r="G91" s="105">
        <v>0.136803497094661</v>
      </c>
      <c r="H91" s="105">
        <v>0.42606169306800412</v>
      </c>
      <c r="I91" s="106">
        <v>1.9192114983343583E-2</v>
      </c>
      <c r="J91" s="124">
        <v>0.16112697124481201</v>
      </c>
      <c r="K91" s="125">
        <v>2.4724677205085754E-3</v>
      </c>
      <c r="L91" s="125">
        <v>-1.0418763384222984E-2</v>
      </c>
      <c r="M91" s="125">
        <v>3.8335341960191727E-3</v>
      </c>
      <c r="N91" s="125">
        <v>2.3635569959878922E-3</v>
      </c>
      <c r="O91" s="125">
        <v>4.0365267544984818E-2</v>
      </c>
      <c r="P91" s="125">
        <v>0.11616643532076684</v>
      </c>
      <c r="Q91" s="125">
        <v>6.3444896145740315E-3</v>
      </c>
      <c r="R91" s="103">
        <v>0.44724902510643005</v>
      </c>
      <c r="S91" s="107">
        <v>1.219070702791214E-2</v>
      </c>
      <c r="T91" s="107">
        <v>-1.4901868999004364E-3</v>
      </c>
      <c r="U91" s="107">
        <v>1.215089950710535E-2</v>
      </c>
      <c r="V91" s="107">
        <v>5.2164942026138306E-3</v>
      </c>
      <c r="W91" s="107">
        <v>9.643822954967618E-2</v>
      </c>
      <c r="X91" s="107">
        <v>0.30985763199461724</v>
      </c>
      <c r="Y91" s="108">
        <v>1.2885251121389588E-2</v>
      </c>
      <c r="AB91" s="239">
        <f t="shared" si="3"/>
        <v>-1.8160790205001831E-8</v>
      </c>
      <c r="AC91" s="239">
        <f t="shared" si="4"/>
        <v>-1.6763806343078613E-8</v>
      </c>
      <c r="AD91" s="239">
        <f t="shared" si="5"/>
        <v>-1.3969838619232178E-9</v>
      </c>
    </row>
    <row r="92" spans="1:30">
      <c r="A92" s="123">
        <v>1995</v>
      </c>
      <c r="B92" s="101">
        <v>0.60091876983642578</v>
      </c>
      <c r="C92" s="105">
        <v>1.4979146420955658E-2</v>
      </c>
      <c r="D92" s="105">
        <v>-1.3895767740905285E-2</v>
      </c>
      <c r="E92" s="105">
        <v>1.619345135986805E-2</v>
      </c>
      <c r="F92" s="105">
        <v>7.5221098959445953E-3</v>
      </c>
      <c r="G92" s="105">
        <v>0.13715377612970769</v>
      </c>
      <c r="H92" s="105">
        <v>0.41975365406816229</v>
      </c>
      <c r="I92" s="106">
        <v>1.9212450692603751E-2</v>
      </c>
      <c r="J92" s="124">
        <v>0.15734118223190308</v>
      </c>
      <c r="K92" s="125">
        <v>2.4681761860847473E-3</v>
      </c>
      <c r="L92" s="125">
        <v>-1.1532338801771402E-2</v>
      </c>
      <c r="M92" s="125">
        <v>3.5365354269742966E-3</v>
      </c>
      <c r="N92" s="125">
        <v>2.2809822112321854E-3</v>
      </c>
      <c r="O92" s="125">
        <v>3.8981294259428978E-2</v>
      </c>
      <c r="P92" s="125">
        <v>0.11541839323451972</v>
      </c>
      <c r="Q92" s="125">
        <v>6.1881690520956502E-3</v>
      </c>
      <c r="R92" s="103">
        <v>0.44357758760452271</v>
      </c>
      <c r="S92" s="107">
        <v>1.2510970234870911E-2</v>
      </c>
      <c r="T92" s="107">
        <v>-2.3634289391338825E-3</v>
      </c>
      <c r="U92" s="107">
        <v>1.2656915932893753E-2</v>
      </c>
      <c r="V92" s="107">
        <v>5.24112768471241E-3</v>
      </c>
      <c r="W92" s="107">
        <v>9.8172481870278716E-2</v>
      </c>
      <c r="X92" s="107">
        <v>0.30430528336909268</v>
      </c>
      <c r="Y92" s="108">
        <v>1.3054259105057971E-2</v>
      </c>
      <c r="AB92" s="239">
        <f t="shared" si="3"/>
        <v>-5.0989911071219751E-8</v>
      </c>
      <c r="AC92" s="239">
        <f t="shared" si="4"/>
        <v>-2.9336661100387573E-8</v>
      </c>
      <c r="AD92" s="239">
        <f t="shared" si="5"/>
        <v>-2.1653249859809875E-8</v>
      </c>
    </row>
    <row r="93" spans="1:30">
      <c r="A93" s="123">
        <v>1996</v>
      </c>
      <c r="B93" s="101">
        <v>0.59186270833015442</v>
      </c>
      <c r="C93" s="105">
        <v>1.4711387455463409E-2</v>
      </c>
      <c r="D93" s="105">
        <v>-1.5096619725227356E-2</v>
      </c>
      <c r="E93" s="105">
        <v>1.7227086238563061E-2</v>
      </c>
      <c r="F93" s="105">
        <v>7.4772220104932785E-3</v>
      </c>
      <c r="G93" s="105">
        <v>0.13676848425529897</v>
      </c>
      <c r="H93" s="105">
        <v>0.41117026716657284</v>
      </c>
      <c r="I93" s="106">
        <v>1.9604825748127656E-2</v>
      </c>
      <c r="J93" s="124">
        <v>0.15470504760742188</v>
      </c>
      <c r="K93" s="125">
        <v>2.3707523941993713E-3</v>
      </c>
      <c r="L93" s="125">
        <v>-1.1507419869303703E-2</v>
      </c>
      <c r="M93" s="125">
        <v>3.9235558360815048E-3</v>
      </c>
      <c r="N93" s="125">
        <v>2.138158306479454E-3</v>
      </c>
      <c r="O93" s="125">
        <v>3.7899894174188375E-2</v>
      </c>
      <c r="P93" s="125">
        <v>0.11387657780591495</v>
      </c>
      <c r="Q93" s="125">
        <v>6.0035247689103335E-3</v>
      </c>
      <c r="R93" s="103">
        <v>0.43715766072273254</v>
      </c>
      <c r="S93" s="107">
        <v>1.2340635061264038E-2</v>
      </c>
      <c r="T93" s="107">
        <v>-3.5891998559236526E-3</v>
      </c>
      <c r="U93" s="107">
        <v>1.3303530402481556E-2</v>
      </c>
      <c r="V93" s="107">
        <v>5.3390637040138245E-3</v>
      </c>
      <c r="W93" s="107">
        <v>9.8868590081110597E-2</v>
      </c>
      <c r="X93" s="107">
        <v>0.29727507796737451</v>
      </c>
      <c r="Y93" s="108">
        <v>1.361991237250069E-2</v>
      </c>
      <c r="AB93" s="239">
        <f t="shared" si="3"/>
        <v>5.5180862545967102E-8</v>
      </c>
      <c r="AC93" s="239">
        <f t="shared" si="4"/>
        <v>4.1909515857696533E-9</v>
      </c>
      <c r="AD93" s="239">
        <f t="shared" si="5"/>
        <v>5.0989910960197449E-8</v>
      </c>
    </row>
    <row r="94" spans="1:30">
      <c r="A94" s="123">
        <v>1997</v>
      </c>
      <c r="B94" s="101">
        <v>0.5846240222454071</v>
      </c>
      <c r="C94" s="105">
        <v>1.4994457364082336E-2</v>
      </c>
      <c r="D94" s="105">
        <v>-1.4239416923373938E-2</v>
      </c>
      <c r="E94" s="105">
        <v>1.7097723670303822E-2</v>
      </c>
      <c r="F94" s="105">
        <v>7.3908045887947083E-3</v>
      </c>
      <c r="G94" s="105">
        <v>0.13526876666583121</v>
      </c>
      <c r="H94" s="105">
        <v>0.40466569905650401</v>
      </c>
      <c r="I94" s="106">
        <v>1.944598013985372E-2</v>
      </c>
      <c r="J94" s="124">
        <v>0.15245872735977173</v>
      </c>
      <c r="K94" s="125">
        <v>2.3460537195205688E-3</v>
      </c>
      <c r="L94" s="125">
        <v>-1.1094201821833849E-2</v>
      </c>
      <c r="M94" s="125">
        <v>3.3870730549097061E-3</v>
      </c>
      <c r="N94" s="125">
        <v>2.1207556128501892E-3</v>
      </c>
      <c r="O94" s="125">
        <v>3.6156573798507452E-2</v>
      </c>
      <c r="P94" s="125">
        <v>0.11354464749749522</v>
      </c>
      <c r="Q94" s="125">
        <v>5.9978804463543421E-3</v>
      </c>
      <c r="R94" s="103">
        <v>0.43216529488563538</v>
      </c>
      <c r="S94" s="107">
        <v>1.2648403644561768E-2</v>
      </c>
      <c r="T94" s="107">
        <v>-3.1452151015400887E-3</v>
      </c>
      <c r="U94" s="107">
        <v>1.3710650615394115E-2</v>
      </c>
      <c r="V94" s="107">
        <v>5.270048975944519E-3</v>
      </c>
      <c r="W94" s="107">
        <v>9.9112192867323756E-2</v>
      </c>
      <c r="X94" s="107">
        <v>0.29110439810617633</v>
      </c>
      <c r="Y94" s="108">
        <v>1.3464753146331826E-2</v>
      </c>
      <c r="AB94" s="239">
        <f t="shared" si="3"/>
        <v>7.6834111295553953E-9</v>
      </c>
      <c r="AC94" s="239">
        <f t="shared" si="4"/>
        <v>-5.4948031902313232E-8</v>
      </c>
      <c r="AD94" s="239">
        <f t="shared" si="5"/>
        <v>6.263144314289093E-8</v>
      </c>
    </row>
    <row r="95" spans="1:30">
      <c r="A95" s="123">
        <v>1998</v>
      </c>
      <c r="B95" s="101">
        <v>0.58076420426368713</v>
      </c>
      <c r="C95" s="105">
        <v>1.3072896748781204E-2</v>
      </c>
      <c r="D95" s="105">
        <v>-1.3183857197873294E-2</v>
      </c>
      <c r="E95" s="105">
        <v>1.6983763314783573E-2</v>
      </c>
      <c r="F95" s="105">
        <v>7.2839371860027313E-3</v>
      </c>
      <c r="G95" s="105">
        <v>0.13207142567262053</v>
      </c>
      <c r="H95" s="105">
        <v>0.40546218739407436</v>
      </c>
      <c r="I95" s="106">
        <v>1.9073863834568112E-2</v>
      </c>
      <c r="J95" s="124">
        <v>0.15264558792114258</v>
      </c>
      <c r="K95" s="125">
        <v>1.9559562206268311E-3</v>
      </c>
      <c r="L95" s="125">
        <v>-1.0688323993235826E-2</v>
      </c>
      <c r="M95" s="125">
        <v>3.4761335700750351E-3</v>
      </c>
      <c r="N95" s="125">
        <v>2.1253842860460281E-3</v>
      </c>
      <c r="O95" s="125">
        <v>3.5405837465077639E-2</v>
      </c>
      <c r="P95" s="125">
        <v>0.11426232678781628</v>
      </c>
      <c r="Q95" s="125">
        <v>6.1082698594462949E-3</v>
      </c>
      <c r="R95" s="103">
        <v>0.42811861634254456</v>
      </c>
      <c r="S95" s="107">
        <v>1.1116940528154373E-2</v>
      </c>
      <c r="T95" s="107">
        <v>-2.4955332046374679E-3</v>
      </c>
      <c r="U95" s="107">
        <v>1.3507629744708538E-2</v>
      </c>
      <c r="V95" s="107">
        <v>5.1585528999567032E-3</v>
      </c>
      <c r="W95" s="107">
        <v>9.6665588207542896E-2</v>
      </c>
      <c r="X95" s="107">
        <v>0.29117765214673602</v>
      </c>
      <c r="Y95" s="108">
        <v>1.298780243464385E-2</v>
      </c>
      <c r="AB95" s="239">
        <f t="shared" si="3"/>
        <v>-1.2689270079135895E-8</v>
      </c>
      <c r="AC95" s="239">
        <f t="shared" si="4"/>
        <v>3.7252902984619141E-9</v>
      </c>
      <c r="AD95" s="239">
        <f t="shared" si="5"/>
        <v>-1.6414560377597809E-8</v>
      </c>
    </row>
    <row r="96" spans="1:30">
      <c r="A96" s="134">
        <v>1999</v>
      </c>
      <c r="B96" s="110">
        <v>0.57713383436203003</v>
      </c>
      <c r="C96" s="136">
        <v>1.3221222907304764E-2</v>
      </c>
      <c r="D96" s="136">
        <v>-1.2670853058807552E-2</v>
      </c>
      <c r="E96" s="136">
        <v>1.800580695271492E-2</v>
      </c>
      <c r="F96" s="136">
        <v>7.0428643375635147E-3</v>
      </c>
      <c r="G96" s="136">
        <v>0.13131142500787973</v>
      </c>
      <c r="H96" s="136">
        <v>0.4015382536834991</v>
      </c>
      <c r="I96" s="137">
        <v>1.8685148175903561E-2</v>
      </c>
      <c r="J96" s="138">
        <v>0.15166574716567993</v>
      </c>
      <c r="K96" s="139">
        <v>2.1703466773033142E-3</v>
      </c>
      <c r="L96" s="139">
        <v>-1.0299335233867168E-2</v>
      </c>
      <c r="M96" s="139">
        <v>3.9949566125869751E-3</v>
      </c>
      <c r="N96" s="139">
        <v>2.0382311195135117E-3</v>
      </c>
      <c r="O96" s="139">
        <v>3.5369736608117819E-2</v>
      </c>
      <c r="P96" s="139">
        <v>0.11245745688144683</v>
      </c>
      <c r="Q96" s="139">
        <v>5.9343549662399415E-3</v>
      </c>
      <c r="R96" s="114">
        <v>0.4254680871963501</v>
      </c>
      <c r="S96" s="140">
        <v>1.105087623000145E-2</v>
      </c>
      <c r="T96" s="140">
        <v>-2.3715178249403834E-3</v>
      </c>
      <c r="U96" s="140">
        <v>1.4010850340127945E-2</v>
      </c>
      <c r="V96" s="140">
        <v>5.0046332180500031E-3</v>
      </c>
      <c r="W96" s="140">
        <v>9.5941688399761915E-2</v>
      </c>
      <c r="X96" s="140">
        <v>0.28905728607360259</v>
      </c>
      <c r="Y96" s="141">
        <v>1.2774303938113308E-2</v>
      </c>
      <c r="AB96" s="239">
        <f t="shared" si="3"/>
        <v>-3.3644028007984161E-8</v>
      </c>
      <c r="AC96" s="239">
        <f t="shared" si="4"/>
        <v>-4.6566128730773926E-10</v>
      </c>
      <c r="AD96" s="239">
        <f t="shared" si="5"/>
        <v>-3.3178366720676422E-8</v>
      </c>
    </row>
    <row r="97" spans="1:30">
      <c r="A97" s="123">
        <v>2000</v>
      </c>
      <c r="B97" s="101">
        <v>0.57245397567749023</v>
      </c>
      <c r="C97" s="105">
        <v>1.1304199695587158E-2</v>
      </c>
      <c r="D97" s="105">
        <v>-1.2521040625870228E-2</v>
      </c>
      <c r="E97" s="105">
        <v>1.7478375695645809E-2</v>
      </c>
      <c r="F97" s="105">
        <v>7.0541221648454666E-3</v>
      </c>
      <c r="G97" s="105">
        <v>0.12951788911595941</v>
      </c>
      <c r="H97" s="105">
        <v>0.40089855971598998</v>
      </c>
      <c r="I97" s="106">
        <v>1.8721881556864838E-2</v>
      </c>
      <c r="J97" s="124">
        <v>0.15059137344360352</v>
      </c>
      <c r="K97" s="125">
        <v>1.872524619102478E-3</v>
      </c>
      <c r="L97" s="125">
        <v>-1.0445444844663143E-2</v>
      </c>
      <c r="M97" s="125">
        <v>3.9436118677258492E-3</v>
      </c>
      <c r="N97" s="125">
        <v>2.0390432327985764E-3</v>
      </c>
      <c r="O97" s="125">
        <v>3.4082810394465923E-2</v>
      </c>
      <c r="P97" s="125">
        <v>0.11320848273702934</v>
      </c>
      <c r="Q97" s="125">
        <v>5.8904227369181803E-3</v>
      </c>
      <c r="R97" s="103">
        <v>0.42186260223388672</v>
      </c>
      <c r="S97" s="107">
        <v>9.4316750764846802E-3</v>
      </c>
      <c r="T97" s="107">
        <v>-2.0755957812070847E-3</v>
      </c>
      <c r="U97" s="107">
        <v>1.353476382791996E-2</v>
      </c>
      <c r="V97" s="107">
        <v>5.0150789320468903E-3</v>
      </c>
      <c r="W97" s="107">
        <v>9.5435078721493483E-2</v>
      </c>
      <c r="X97" s="107">
        <v>0.28767273687186529</v>
      </c>
      <c r="Y97" s="108">
        <v>1.2848798927041986E-2</v>
      </c>
      <c r="AB97" s="239">
        <f t="shared" si="3"/>
        <v>-1.1641532182693481E-8</v>
      </c>
      <c r="AC97" s="239">
        <f t="shared" si="4"/>
        <v>-7.7299773665329141E-8</v>
      </c>
      <c r="AD97" s="239">
        <f t="shared" si="5"/>
        <v>6.5658241510391235E-8</v>
      </c>
    </row>
    <row r="98" spans="1:30">
      <c r="A98" s="123">
        <v>2001</v>
      </c>
      <c r="B98" s="101">
        <v>0.58038535714149475</v>
      </c>
      <c r="C98" s="105">
        <v>1.058916375041008E-2</v>
      </c>
      <c r="D98" s="105">
        <v>-1.2471906375139952E-2</v>
      </c>
      <c r="E98" s="105">
        <v>1.8266028724610806E-2</v>
      </c>
      <c r="F98" s="105">
        <v>7.3292665183544159E-3</v>
      </c>
      <c r="G98" s="105">
        <v>0.13089001760818064</v>
      </c>
      <c r="H98" s="105">
        <v>0.40641437635699051</v>
      </c>
      <c r="I98" s="106">
        <v>1.9368380522935182E-2</v>
      </c>
      <c r="J98" s="124">
        <v>0.15275543928146362</v>
      </c>
      <c r="K98" s="125">
        <v>1.6843117773532867E-3</v>
      </c>
      <c r="L98" s="125">
        <v>-1.0448376648128033E-2</v>
      </c>
      <c r="M98" s="125">
        <v>4.0709581226110458E-3</v>
      </c>
      <c r="N98" s="125">
        <v>2.1650530397891998E-3</v>
      </c>
      <c r="O98" s="125">
        <v>3.4914988093078136E-2</v>
      </c>
      <c r="P98" s="125">
        <v>0.11412254622569823</v>
      </c>
      <c r="Q98" s="125">
        <v>6.2459307313845157E-3</v>
      </c>
      <c r="R98" s="103">
        <v>0.42762991786003113</v>
      </c>
      <c r="S98" s="107">
        <v>8.9048519730567932E-3</v>
      </c>
      <c r="T98" s="107">
        <v>-2.023529727011919E-3</v>
      </c>
      <c r="U98" s="107">
        <v>1.419507060199976E-2</v>
      </c>
      <c r="V98" s="107">
        <v>5.1642134785652161E-3</v>
      </c>
      <c r="W98" s="107">
        <v>9.5975029515102506E-2</v>
      </c>
      <c r="X98" s="107">
        <v>0.29226591923354023</v>
      </c>
      <c r="Y98" s="108">
        <v>1.3148360689302736E-2</v>
      </c>
      <c r="AB98" s="239">
        <f t="shared" si="3"/>
        <v>3.0035153031349182E-8</v>
      </c>
      <c r="AC98" s="239">
        <f t="shared" si="4"/>
        <v>2.7939677238464355E-8</v>
      </c>
      <c r="AD98" s="239">
        <f t="shared" si="5"/>
        <v>2.0954757928848267E-9</v>
      </c>
    </row>
    <row r="99" spans="1:30">
      <c r="A99" s="123">
        <v>2002</v>
      </c>
      <c r="B99" s="101">
        <v>0.58489847183227539</v>
      </c>
      <c r="C99" s="105">
        <v>1.1915534734725952E-2</v>
      </c>
      <c r="D99" s="105">
        <v>-1.2364897993393242E-2</v>
      </c>
      <c r="E99" s="105">
        <v>1.9184392876923084E-2</v>
      </c>
      <c r="F99" s="105">
        <v>7.5061805546283722E-3</v>
      </c>
      <c r="G99" s="105">
        <v>0.13413628039415926</v>
      </c>
      <c r="H99" s="105">
        <v>0.40503912913049994</v>
      </c>
      <c r="I99" s="106">
        <v>1.948185329888525E-2</v>
      </c>
      <c r="J99" s="124">
        <v>0.15373057126998901</v>
      </c>
      <c r="K99" s="125">
        <v>1.9454732537269592E-3</v>
      </c>
      <c r="L99" s="125">
        <v>-9.4711726997047663E-3</v>
      </c>
      <c r="M99" s="125">
        <v>4.3750070035457611E-3</v>
      </c>
      <c r="N99" s="125">
        <v>2.2075194865465164E-3</v>
      </c>
      <c r="O99" s="125">
        <v>3.7412550998851657E-2</v>
      </c>
      <c r="P99" s="125">
        <v>0.1109130874126191</v>
      </c>
      <c r="Q99" s="125">
        <v>6.3481323570971724E-3</v>
      </c>
      <c r="R99" s="103">
        <v>0.43116790056228638</v>
      </c>
      <c r="S99" s="107">
        <v>9.9700614809989929E-3</v>
      </c>
      <c r="T99" s="107">
        <v>-2.8937252936884761E-3</v>
      </c>
      <c r="U99" s="107">
        <v>1.4809385873377323E-2</v>
      </c>
      <c r="V99" s="107">
        <v>5.2986610680818558E-3</v>
      </c>
      <c r="W99" s="107">
        <v>9.67237293953076E-2</v>
      </c>
      <c r="X99" s="107">
        <v>0.29409184498053476</v>
      </c>
      <c r="Y99" s="108">
        <v>1.3167917679134177E-2</v>
      </c>
      <c r="AB99" s="239">
        <f t="shared" si="3"/>
        <v>-1.1641533292916506E-9</v>
      </c>
      <c r="AC99" s="239">
        <f t="shared" si="4"/>
        <v>-2.6542693376541138E-8</v>
      </c>
      <c r="AD99" s="239">
        <f t="shared" si="5"/>
        <v>2.537854015827179E-8</v>
      </c>
    </row>
    <row r="100" spans="1:30">
      <c r="A100" s="123">
        <v>2003</v>
      </c>
      <c r="B100" s="101">
        <v>0.58360451459884644</v>
      </c>
      <c r="C100" s="105">
        <v>1.1013627052307129E-2</v>
      </c>
      <c r="D100" s="105">
        <v>-1.1214118101634085E-2</v>
      </c>
      <c r="E100" s="105">
        <v>1.932863425463438E-2</v>
      </c>
      <c r="F100" s="105">
        <v>7.5319539755582809E-3</v>
      </c>
      <c r="G100" s="105">
        <v>0.13638399145565927</v>
      </c>
      <c r="H100" s="105">
        <v>0.40110417246974989</v>
      </c>
      <c r="I100" s="106">
        <v>1.9456273166760948E-2</v>
      </c>
      <c r="J100" s="124">
        <v>0.15073657035827637</v>
      </c>
      <c r="K100" s="125">
        <v>1.6749203205108643E-3</v>
      </c>
      <c r="L100" s="125">
        <v>-8.7688756175339222E-3</v>
      </c>
      <c r="M100" s="125">
        <v>4.4555924832820892E-3</v>
      </c>
      <c r="N100" s="125">
        <v>2.2963229566812515E-3</v>
      </c>
      <c r="O100" s="125">
        <v>3.7003112724050879E-2</v>
      </c>
      <c r="P100" s="125">
        <v>0.10754856757411609</v>
      </c>
      <c r="Q100" s="125">
        <v>6.5269590209995751E-3</v>
      </c>
      <c r="R100" s="103">
        <v>0.43286794424057007</v>
      </c>
      <c r="S100" s="107">
        <v>9.3387067317962646E-3</v>
      </c>
      <c r="T100" s="107">
        <v>-2.445242484100163E-3</v>
      </c>
      <c r="U100" s="107">
        <v>1.4873041771352291E-2</v>
      </c>
      <c r="V100" s="107">
        <v>5.2356310188770294E-3</v>
      </c>
      <c r="W100" s="107">
        <v>9.9380878731608391E-2</v>
      </c>
      <c r="X100" s="107">
        <v>0.29351159015525302</v>
      </c>
      <c r="Y100" s="108">
        <v>1.2973328886142181E-2</v>
      </c>
      <c r="AB100" s="239">
        <f t="shared" si="3"/>
        <v>-1.9674189388751984E-8</v>
      </c>
      <c r="AC100" s="239">
        <f t="shared" si="4"/>
        <v>-2.9103830428978128E-8</v>
      </c>
      <c r="AD100" s="239">
        <f t="shared" si="5"/>
        <v>9.42964106798172E-9</v>
      </c>
    </row>
    <row r="101" spans="1:30">
      <c r="A101" s="123">
        <v>2004</v>
      </c>
      <c r="B101" s="101">
        <v>0.57565358281135559</v>
      </c>
      <c r="C101" s="105">
        <v>1.2656025588512421E-2</v>
      </c>
      <c r="D101" s="105">
        <v>-1.3031842187047005E-2</v>
      </c>
      <c r="E101" s="105">
        <v>1.9344713538885117E-2</v>
      </c>
      <c r="F101" s="105">
        <v>7.6219215989112854E-3</v>
      </c>
      <c r="G101" s="105">
        <v>0.13501084921881557</v>
      </c>
      <c r="H101" s="105">
        <v>0.39448253352827578</v>
      </c>
      <c r="I101" s="106">
        <v>1.9569360570244471E-2</v>
      </c>
      <c r="J101" s="124">
        <v>0.14787620306015015</v>
      </c>
      <c r="K101" s="125">
        <v>1.9590184092521667E-3</v>
      </c>
      <c r="L101" s="125">
        <v>-8.9792557992041111E-3</v>
      </c>
      <c r="M101" s="125">
        <v>4.2596291750669479E-3</v>
      </c>
      <c r="N101" s="125">
        <v>2.2598803043365479E-3</v>
      </c>
      <c r="O101" s="125">
        <v>3.5846502520143986E-2</v>
      </c>
      <c r="P101" s="125">
        <v>0.10604098909504922</v>
      </c>
      <c r="Q101" s="125">
        <v>6.4893988429733851E-3</v>
      </c>
      <c r="R101" s="103">
        <v>0.42777737975120544</v>
      </c>
      <c r="S101" s="107">
        <v>1.0697007179260254E-2</v>
      </c>
      <c r="T101" s="107">
        <v>-4.0525863878428936E-3</v>
      </c>
      <c r="U101" s="107">
        <v>1.5085084363818169E-2</v>
      </c>
      <c r="V101" s="107">
        <v>5.3620412945747375E-3</v>
      </c>
      <c r="W101" s="107">
        <v>9.9164346698671579E-2</v>
      </c>
      <c r="X101" s="107">
        <v>0.28839924267467454</v>
      </c>
      <c r="Y101" s="108">
        <v>1.3122263485823118E-2</v>
      </c>
      <c r="AB101" s="239">
        <f t="shared" si="3"/>
        <v>2.0954757928848267E-8</v>
      </c>
      <c r="AC101" s="239">
        <f t="shared" si="4"/>
        <v>4.0512531995773315E-8</v>
      </c>
      <c r="AD101" s="239">
        <f t="shared" si="5"/>
        <v>-1.9557774066925049E-8</v>
      </c>
    </row>
    <row r="102" spans="1:30">
      <c r="A102" s="123">
        <v>2005</v>
      </c>
      <c r="B102" s="101">
        <v>0.56402507424354553</v>
      </c>
      <c r="C102" s="105">
        <v>1.3144113123416901E-2</v>
      </c>
      <c r="D102" s="105">
        <v>-1.399460097309202E-2</v>
      </c>
      <c r="E102" s="105">
        <v>1.7368309199810028E-2</v>
      </c>
      <c r="F102" s="105">
        <v>7.5014699250459671E-3</v>
      </c>
      <c r="G102" s="105">
        <v>0.1329589590895921</v>
      </c>
      <c r="H102" s="105">
        <v>0.38795225351403601</v>
      </c>
      <c r="I102" s="106">
        <v>1.9094595394030734E-2</v>
      </c>
      <c r="J102" s="124">
        <v>0.14347785711288452</v>
      </c>
      <c r="K102" s="125">
        <v>1.8590763211250305E-3</v>
      </c>
      <c r="L102" s="125">
        <v>-1.001151860691607E-2</v>
      </c>
      <c r="M102" s="125">
        <v>3.7234686315059662E-3</v>
      </c>
      <c r="N102" s="125">
        <v>2.2684745490550995E-3</v>
      </c>
      <c r="O102" s="125">
        <v>3.3650848083198071E-2</v>
      </c>
      <c r="P102" s="125">
        <v>0.1055109767760786</v>
      </c>
      <c r="Q102" s="125">
        <v>6.47657303552305E-3</v>
      </c>
      <c r="R102" s="103">
        <v>0.42054721713066101</v>
      </c>
      <c r="S102" s="107">
        <v>1.128503680229187E-2</v>
      </c>
      <c r="T102" s="107">
        <v>-3.9830823661759496E-3</v>
      </c>
      <c r="U102" s="107">
        <v>1.3644840568304062E-2</v>
      </c>
      <c r="V102" s="107">
        <v>5.2329953759908676E-3</v>
      </c>
      <c r="W102" s="107">
        <v>9.9308111006394029E-2</v>
      </c>
      <c r="X102" s="107">
        <v>0.28239684480829613</v>
      </c>
      <c r="Y102" s="108">
        <v>1.2662454288168971E-2</v>
      </c>
      <c r="AB102" s="239">
        <f t="shared" si="3"/>
        <v>-2.5029294192790985E-8</v>
      </c>
      <c r="AC102" s="239">
        <f t="shared" si="4"/>
        <v>-4.1676685214042664E-8</v>
      </c>
      <c r="AD102" s="239">
        <f t="shared" si="5"/>
        <v>1.6647391021251678E-8</v>
      </c>
    </row>
    <row r="103" spans="1:30">
      <c r="A103" s="123">
        <v>2006</v>
      </c>
      <c r="B103" s="101">
        <v>0.55683428049087524</v>
      </c>
      <c r="C103" s="105">
        <v>1.3202004134654999E-2</v>
      </c>
      <c r="D103" s="105">
        <v>-1.355588180013001E-2</v>
      </c>
      <c r="E103" s="105">
        <v>1.4195717871189117E-2</v>
      </c>
      <c r="F103" s="105">
        <v>7.5652990490198135E-3</v>
      </c>
      <c r="G103" s="105">
        <v>0.13412442267872393</v>
      </c>
      <c r="H103" s="105">
        <v>0.38181977478540857</v>
      </c>
      <c r="I103" s="106">
        <v>1.9482963329782901E-2</v>
      </c>
      <c r="J103" s="124">
        <v>0.1405404806137085</v>
      </c>
      <c r="K103" s="125">
        <v>1.9133388996124268E-3</v>
      </c>
      <c r="L103" s="125">
        <v>-1.0272632353007793E-2</v>
      </c>
      <c r="M103" s="125">
        <v>2.7761254459619522E-3</v>
      </c>
      <c r="N103" s="125">
        <v>2.3870281875133514E-3</v>
      </c>
      <c r="O103" s="125">
        <v>3.1666208989918232E-2</v>
      </c>
      <c r="P103" s="125">
        <v>0.10518921998177586</v>
      </c>
      <c r="Q103" s="125">
        <v>6.881224989547163E-3</v>
      </c>
      <c r="R103" s="103">
        <v>0.41629379987716675</v>
      </c>
      <c r="S103" s="107">
        <v>1.1288665235042572E-2</v>
      </c>
      <c r="T103" s="107">
        <v>-3.2832494471222162E-3</v>
      </c>
      <c r="U103" s="107">
        <v>1.1419592425227165E-2</v>
      </c>
      <c r="V103" s="107">
        <v>5.1782708615064621E-3</v>
      </c>
      <c r="W103" s="107">
        <v>0.1024582136888057</v>
      </c>
      <c r="X103" s="107">
        <v>0.27657901865428708</v>
      </c>
      <c r="Y103" s="108">
        <v>1.2653274489581364E-2</v>
      </c>
      <c r="AB103" s="239">
        <f t="shared" si="3"/>
        <v>-1.9557774177947351E-8</v>
      </c>
      <c r="AC103" s="239">
        <f t="shared" si="4"/>
        <v>-3.3527612686157227E-8</v>
      </c>
      <c r="AD103" s="239">
        <f t="shared" si="5"/>
        <v>1.3969838619232178E-8</v>
      </c>
    </row>
    <row r="104" spans="1:30">
      <c r="A104" s="123">
        <v>2007</v>
      </c>
      <c r="B104" s="101">
        <v>0.55963709950447083</v>
      </c>
      <c r="C104" s="105">
        <v>1.2668497860431671E-2</v>
      </c>
      <c r="D104" s="105">
        <v>-1.4708501170389354E-2</v>
      </c>
      <c r="E104" s="105">
        <v>1.4594487845897675E-2</v>
      </c>
      <c r="F104" s="105">
        <v>7.1756560355424881E-3</v>
      </c>
      <c r="G104" s="105">
        <v>0.13318394031375647</v>
      </c>
      <c r="H104" s="105">
        <v>0.38860694613747782</v>
      </c>
      <c r="I104" s="106">
        <v>1.8116048383782477E-2</v>
      </c>
      <c r="J104" s="124">
        <v>0.14318561553955078</v>
      </c>
      <c r="K104" s="125">
        <v>1.8163174390792847E-3</v>
      </c>
      <c r="L104" s="125">
        <v>-1.1523215100169182E-2</v>
      </c>
      <c r="M104" s="125">
        <v>2.7142753824591637E-3</v>
      </c>
      <c r="N104" s="125">
        <v>2.4961642920970917E-3</v>
      </c>
      <c r="O104" s="125">
        <v>3.0345614883117378E-2</v>
      </c>
      <c r="P104" s="125">
        <v>0.11021616521615733</v>
      </c>
      <c r="Q104" s="125">
        <v>7.120327769329653E-3</v>
      </c>
      <c r="R104" s="103">
        <v>0.41645148396492004</v>
      </c>
      <c r="S104" s="107">
        <v>1.0852180421352386E-2</v>
      </c>
      <c r="T104" s="107">
        <v>-3.1852860702201724E-3</v>
      </c>
      <c r="U104" s="107">
        <v>1.1880212463438511E-2</v>
      </c>
      <c r="V104" s="107">
        <v>4.6794917434453964E-3</v>
      </c>
      <c r="W104" s="107">
        <v>0.10283832543063909</v>
      </c>
      <c r="X104" s="107">
        <v>0.27832272466105434</v>
      </c>
      <c r="Y104" s="108">
        <v>1.1063776874718967E-2</v>
      </c>
      <c r="AB104" s="239">
        <f t="shared" si="3"/>
        <v>2.4097971618175507E-8</v>
      </c>
      <c r="AC104" s="239">
        <f t="shared" si="4"/>
        <v>-3.4342519966701346E-8</v>
      </c>
      <c r="AD104" s="239">
        <f t="shared" si="5"/>
        <v>5.8440491501610126E-8</v>
      </c>
    </row>
    <row r="105" spans="1:30">
      <c r="A105" s="123">
        <v>2008</v>
      </c>
      <c r="B105" s="101">
        <v>0.56441301107406616</v>
      </c>
      <c r="C105" s="105">
        <v>1.0110661387443542E-2</v>
      </c>
      <c r="D105" s="105">
        <v>-1.2602503877133131E-2</v>
      </c>
      <c r="E105" s="105">
        <v>1.8451130948960781E-2</v>
      </c>
      <c r="F105" s="105">
        <v>6.7746434360742569E-3</v>
      </c>
      <c r="G105" s="105">
        <v>0.13369870910537429</v>
      </c>
      <c r="H105" s="105">
        <v>0.39166343623723554</v>
      </c>
      <c r="I105" s="106">
        <v>1.6316953655819415E-2</v>
      </c>
      <c r="J105" s="124">
        <v>0.14297038316726685</v>
      </c>
      <c r="K105" s="125">
        <v>1.5536844730377197E-3</v>
      </c>
      <c r="L105" s="125">
        <v>-1.1105661746114492E-2</v>
      </c>
      <c r="M105" s="125">
        <v>3.9822077378630638E-3</v>
      </c>
      <c r="N105" s="125">
        <v>2.4279449135065079E-3</v>
      </c>
      <c r="O105" s="125">
        <v>3.2267667003907263E-2</v>
      </c>
      <c r="P105" s="125">
        <v>0.10718427533386758</v>
      </c>
      <c r="Q105" s="125">
        <v>6.660294438614333E-3</v>
      </c>
      <c r="R105" s="103">
        <v>0.42144262790679932</v>
      </c>
      <c r="S105" s="107">
        <v>8.5569769144058228E-3</v>
      </c>
      <c r="T105" s="107">
        <v>-1.4968421310186386E-3</v>
      </c>
      <c r="U105" s="107">
        <v>1.4468923211097717E-2</v>
      </c>
      <c r="V105" s="107">
        <v>4.346698522567749E-3</v>
      </c>
      <c r="W105" s="107">
        <v>0.10143104210146703</v>
      </c>
      <c r="X105" s="107">
        <v>0.28439966457724336</v>
      </c>
      <c r="Y105" s="108">
        <v>9.7361555433296814E-3</v>
      </c>
      <c r="AB105" s="239">
        <f t="shared" si="3"/>
        <v>-1.9819708541035652E-8</v>
      </c>
      <c r="AC105" s="239">
        <f t="shared" si="4"/>
        <v>-2.8987415134906769E-8</v>
      </c>
      <c r="AD105" s="239">
        <f t="shared" si="5"/>
        <v>9.1677065938711166E-9</v>
      </c>
    </row>
    <row r="106" spans="1:30">
      <c r="A106" s="134">
        <v>2009</v>
      </c>
      <c r="B106" s="110">
        <v>0.57507115602493286</v>
      </c>
      <c r="C106" s="140">
        <v>1.1847719550132751E-2</v>
      </c>
      <c r="D106" s="140">
        <v>-1.1025802697986364E-2</v>
      </c>
      <c r="E106" s="140">
        <v>2.4009431712329388E-2</v>
      </c>
      <c r="F106" s="140">
        <v>6.885254755616188E-3</v>
      </c>
      <c r="G106" s="140">
        <v>0.14140466647222638</v>
      </c>
      <c r="H106" s="140">
        <v>0.38535811586604607</v>
      </c>
      <c r="I106" s="141">
        <v>1.6591770366568451E-2</v>
      </c>
      <c r="J106" s="138">
        <v>0.14232856035232544</v>
      </c>
      <c r="K106" s="140">
        <v>1.7135143280029297E-3</v>
      </c>
      <c r="L106" s="140">
        <v>-9.8260422237217426E-3</v>
      </c>
      <c r="M106" s="140">
        <v>5.0347000360488892E-3</v>
      </c>
      <c r="N106" s="140">
        <v>2.5656446814537048E-3</v>
      </c>
      <c r="O106" s="140">
        <v>3.4426512196660042E-2</v>
      </c>
      <c r="P106" s="140">
        <v>0.10144018034954368</v>
      </c>
      <c r="Q106" s="140">
        <v>6.9740076778382187E-3</v>
      </c>
      <c r="R106" s="114">
        <v>0.43274259567260742</v>
      </c>
      <c r="S106" s="140">
        <v>1.0134205222129822E-2</v>
      </c>
      <c r="T106" s="140">
        <v>-1.1997604742646217E-3</v>
      </c>
      <c r="U106" s="140">
        <v>1.8974731676280499E-2</v>
      </c>
      <c r="V106" s="140">
        <v>4.3196100741624832E-3</v>
      </c>
      <c r="W106" s="140">
        <v>0.10697815427556634</v>
      </c>
      <c r="X106" s="140">
        <v>0.28381348009288798</v>
      </c>
      <c r="Y106" s="141">
        <v>9.7222181123446487E-3</v>
      </c>
      <c r="AB106" s="239">
        <f t="shared" si="3"/>
        <v>0</v>
      </c>
      <c r="AC106" s="239">
        <f t="shared" si="4"/>
        <v>4.3306499747375327E-8</v>
      </c>
      <c r="AD106" s="239">
        <f t="shared" si="5"/>
        <v>-4.3306499719619751E-8</v>
      </c>
    </row>
    <row r="107" spans="1:30">
      <c r="A107" s="123">
        <v>2010</v>
      </c>
      <c r="B107" s="101">
        <v>0.56100952625274658</v>
      </c>
      <c r="C107" s="107">
        <v>1.2653686106204987E-2</v>
      </c>
      <c r="D107" s="107">
        <v>-1.1822687578387558E-2</v>
      </c>
      <c r="E107" s="107">
        <v>2.7047616429626942E-2</v>
      </c>
      <c r="F107" s="107">
        <v>7.230786606669426E-3</v>
      </c>
      <c r="G107" s="107">
        <v>0.13591223862022161</v>
      </c>
      <c r="H107" s="107">
        <v>0.37145688755521605</v>
      </c>
      <c r="I107" s="108">
        <v>1.8530968594457409E-2</v>
      </c>
      <c r="J107" s="124">
        <v>0.13801777362823486</v>
      </c>
      <c r="K107" s="107">
        <v>1.6123726963996887E-3</v>
      </c>
      <c r="L107" s="107">
        <v>-9.4012131448835135E-3</v>
      </c>
      <c r="M107" s="107">
        <v>5.8738719671964645E-3</v>
      </c>
      <c r="N107" s="107">
        <v>2.4976432323455811E-3</v>
      </c>
      <c r="O107" s="107">
        <v>3.2050920650362968E-2</v>
      </c>
      <c r="P107" s="107">
        <v>9.8137619324310199E-2</v>
      </c>
      <c r="Q107" s="107">
        <v>7.2465144318505422E-3</v>
      </c>
      <c r="R107" s="103">
        <v>0.42299175262451172</v>
      </c>
      <c r="S107" s="107">
        <v>1.1041313409805298E-2</v>
      </c>
      <c r="T107" s="107">
        <v>-2.421474433504045E-3</v>
      </c>
      <c r="U107" s="107">
        <v>2.1173744462430477E-2</v>
      </c>
      <c r="V107" s="107">
        <v>4.7331433743238449E-3</v>
      </c>
      <c r="W107" s="107">
        <v>0.10386131796985865</v>
      </c>
      <c r="X107" s="107">
        <v>0.27322616019350643</v>
      </c>
      <c r="Y107" s="108">
        <v>1.1377562200006313E-2</v>
      </c>
      <c r="AB107" s="239">
        <f t="shared" si="3"/>
        <v>2.9918737709522247E-8</v>
      </c>
      <c r="AC107" s="239">
        <f t="shared" si="4"/>
        <v>4.4470652937889099E-8</v>
      </c>
      <c r="AD107" s="239">
        <f t="shared" si="5"/>
        <v>-1.4551915228366852E-8</v>
      </c>
    </row>
    <row r="108" spans="1:30">
      <c r="A108" s="123">
        <v>2011</v>
      </c>
      <c r="B108" s="101">
        <v>0.55657321214675903</v>
      </c>
      <c r="C108" s="107">
        <v>1.3036623597145081E-2</v>
      </c>
      <c r="D108" s="107">
        <v>-1.3071233523078263E-2</v>
      </c>
      <c r="E108" s="107">
        <v>2.8641518205404282E-2</v>
      </c>
      <c r="F108" s="107">
        <v>7.4205789715051651E-3</v>
      </c>
      <c r="G108" s="107">
        <v>0.1284260107204318</v>
      </c>
      <c r="H108" s="107">
        <v>0.37307543668564902</v>
      </c>
      <c r="I108" s="108">
        <v>1.9044298793705856E-2</v>
      </c>
      <c r="J108" s="124">
        <v>0.13504248857498169</v>
      </c>
      <c r="K108" s="107">
        <v>1.8239989876747131E-3</v>
      </c>
      <c r="L108" s="107">
        <v>-9.3589883763343096E-3</v>
      </c>
      <c r="M108" s="107">
        <v>6.1720572412014008E-3</v>
      </c>
      <c r="N108" s="107">
        <v>2.4655461311340332E-3</v>
      </c>
      <c r="O108" s="107">
        <v>2.9429016634821892E-2</v>
      </c>
      <c r="P108" s="107">
        <v>9.7193305431586843E-2</v>
      </c>
      <c r="Q108" s="107">
        <v>7.3176165533241268E-3</v>
      </c>
      <c r="R108" s="103">
        <v>0.42153072357177734</v>
      </c>
      <c r="S108" s="107">
        <v>1.1212624609470367E-2</v>
      </c>
      <c r="T108" s="107">
        <v>-3.7122451467439532E-3</v>
      </c>
      <c r="U108" s="107">
        <v>2.2469460964202881E-2</v>
      </c>
      <c r="V108" s="107">
        <v>4.9550328403711319E-3</v>
      </c>
      <c r="W108" s="107">
        <v>9.8996994085609913E-2</v>
      </c>
      <c r="X108" s="107">
        <v>0.27579063183251684</v>
      </c>
      <c r="Y108" s="108">
        <v>1.1818181661927057E-2</v>
      </c>
      <c r="AB108" s="239">
        <f t="shared" si="3"/>
        <v>-2.1304003894329071E-8</v>
      </c>
      <c r="AC108" s="239">
        <f t="shared" si="4"/>
        <v>-6.4028427004814148E-8</v>
      </c>
      <c r="AD108" s="239">
        <f t="shared" si="5"/>
        <v>4.2724423110485077E-8</v>
      </c>
    </row>
    <row r="109" spans="1:30">
      <c r="A109" s="123">
        <v>2012</v>
      </c>
      <c r="B109" s="101">
        <v>0.54304775595664978</v>
      </c>
      <c r="C109" s="107">
        <v>1.0921917855739594E-2</v>
      </c>
      <c r="D109" s="107">
        <v>-1.1297871125862002E-2</v>
      </c>
      <c r="E109" s="107">
        <v>2.9037719592452049E-2</v>
      </c>
      <c r="F109" s="107">
        <v>7.3316842317581177E-3</v>
      </c>
      <c r="G109" s="107">
        <v>0.12358696479350328</v>
      </c>
      <c r="H109" s="107">
        <v>0.36455809994751975</v>
      </c>
      <c r="I109" s="108">
        <v>1.8909307949594972E-2</v>
      </c>
      <c r="J109" s="124">
        <v>0.13038033246994019</v>
      </c>
      <c r="K109" s="107">
        <v>1.4491677284240723E-3</v>
      </c>
      <c r="L109" s="107">
        <v>-8.3017542492598295E-3</v>
      </c>
      <c r="M109" s="107">
        <v>5.9697572141885757E-3</v>
      </c>
      <c r="N109" s="107">
        <v>2.443946897983551E-3</v>
      </c>
      <c r="O109" s="107">
        <v>2.9798639938235283E-2</v>
      </c>
      <c r="P109" s="107">
        <v>9.1741758192274356E-2</v>
      </c>
      <c r="Q109" s="107">
        <v>7.2788458519246393E-3</v>
      </c>
      <c r="R109" s="103">
        <v>0.41266742348670959</v>
      </c>
      <c r="S109" s="107">
        <v>9.4727501273155212E-3</v>
      </c>
      <c r="T109" s="107">
        <v>-2.9961168766021729E-3</v>
      </c>
      <c r="U109" s="107">
        <v>2.3067962378263474E-2</v>
      </c>
      <c r="V109" s="107">
        <v>4.8877373337745667E-3</v>
      </c>
      <c r="W109" s="107">
        <v>9.3788324855268002E-2</v>
      </c>
      <c r="X109" s="107">
        <v>0.27271384693526263</v>
      </c>
      <c r="Y109" s="108">
        <v>1.1732956917653116E-2</v>
      </c>
      <c r="AB109" s="239">
        <f t="shared" si="3"/>
        <v>-6.7288056015968323E-8</v>
      </c>
      <c r="AC109" s="239">
        <f t="shared" si="4"/>
        <v>-2.9103830456733704E-8</v>
      </c>
      <c r="AD109" s="239">
        <f t="shared" si="5"/>
        <v>-3.8184225559234619E-8</v>
      </c>
    </row>
    <row r="110" spans="1:30">
      <c r="A110" s="123">
        <v>2013</v>
      </c>
      <c r="B110" s="101">
        <v>0.55272477865219116</v>
      </c>
      <c r="C110" s="107">
        <v>1.1505559086799622E-2</v>
      </c>
      <c r="D110" s="107">
        <v>-5.9696495300158858E-3</v>
      </c>
      <c r="E110" s="107">
        <v>3.0434797517955303E-2</v>
      </c>
      <c r="F110" s="107">
        <v>7.1915276348590851E-3</v>
      </c>
      <c r="G110" s="107">
        <v>0.13059616787359118</v>
      </c>
      <c r="H110" s="107">
        <v>0.36055934952707641</v>
      </c>
      <c r="I110" s="108">
        <v>1.8407063911243755E-2</v>
      </c>
      <c r="J110" s="124">
        <v>0.13525390625</v>
      </c>
      <c r="K110" s="107">
        <v>1.4332234859466553E-3</v>
      </c>
      <c r="L110" s="107">
        <v>-6.1098793521523476E-3</v>
      </c>
      <c r="M110" s="107">
        <v>6.1301644891500473E-3</v>
      </c>
      <c r="N110" s="107">
        <v>2.4443455040454865E-3</v>
      </c>
      <c r="O110" s="107">
        <v>3.1482609920203686E-2</v>
      </c>
      <c r="P110" s="107">
        <v>9.2652540110768289E-2</v>
      </c>
      <c r="Q110" s="107">
        <v>7.2209467955217637E-3</v>
      </c>
      <c r="R110" s="103">
        <v>0.41747087240219116</v>
      </c>
      <c r="S110" s="107">
        <v>1.0072335600852966E-2</v>
      </c>
      <c r="T110" s="107">
        <v>1.4022982213646173E-4</v>
      </c>
      <c r="U110" s="107">
        <v>2.4304633028805256E-2</v>
      </c>
      <c r="V110" s="107">
        <v>4.7471821308135986E-3</v>
      </c>
      <c r="W110" s="107">
        <v>9.9113557953387499E-2</v>
      </c>
      <c r="X110" s="107">
        <v>0.267809278570039</v>
      </c>
      <c r="Y110" s="108">
        <v>1.128364796199113E-2</v>
      </c>
      <c r="AB110" s="239">
        <f t="shared" si="3"/>
        <v>-3.7369318417468378E-8</v>
      </c>
      <c r="AC110" s="239">
        <f t="shared" si="4"/>
        <v>-4.4703483581542969E-8</v>
      </c>
      <c r="AD110" s="239">
        <f t="shared" si="5"/>
        <v>7.3341652750968933E-9</v>
      </c>
    </row>
    <row r="111" spans="1:30">
      <c r="A111" s="123">
        <v>2014</v>
      </c>
      <c r="B111" s="101">
        <v>0.54632914066314697</v>
      </c>
      <c r="C111" s="107">
        <v>1.1903762817382812E-2</v>
      </c>
      <c r="D111" s="107">
        <v>-9.712495026178658E-3</v>
      </c>
      <c r="E111" s="107">
        <v>2.9754495713859797E-2</v>
      </c>
      <c r="F111" s="107">
        <v>7.1410387754440308E-3</v>
      </c>
      <c r="G111" s="107">
        <v>0.12954432191327214</v>
      </c>
      <c r="H111" s="107">
        <v>0.35921537972750162</v>
      </c>
      <c r="I111" s="108">
        <v>1.8482661771159432E-2</v>
      </c>
      <c r="J111" s="124">
        <v>0.13228923082351685</v>
      </c>
      <c r="K111" s="107">
        <v>1.4197155833244324E-3</v>
      </c>
      <c r="L111" s="107">
        <v>-7.3954476974904537E-3</v>
      </c>
      <c r="M111" s="107">
        <v>6.1061009764671326E-3</v>
      </c>
      <c r="N111" s="107">
        <v>2.3687444627285004E-3</v>
      </c>
      <c r="O111" s="107">
        <v>3.0365343205630779E-2</v>
      </c>
      <c r="P111" s="107">
        <v>9.2373941014669253E-2</v>
      </c>
      <c r="Q111" s="107">
        <v>7.0508495763322611E-3</v>
      </c>
      <c r="R111" s="103">
        <v>0.41403990983963013</v>
      </c>
      <c r="S111" s="107">
        <v>1.048404723405838E-2</v>
      </c>
      <c r="T111" s="107">
        <v>-2.3170473286882043E-3</v>
      </c>
      <c r="U111" s="107">
        <v>2.3648394737392664E-2</v>
      </c>
      <c r="V111" s="107">
        <v>4.7722943127155304E-3</v>
      </c>
      <c r="W111" s="107">
        <v>9.9178978707641363E-2</v>
      </c>
      <c r="X111" s="107">
        <v>0.26675403706815004</v>
      </c>
      <c r="Y111" s="108">
        <v>1.1519213839509468E-2</v>
      </c>
      <c r="AB111" s="239">
        <f t="shared" si="3"/>
        <v>-2.5029294192790985E-8</v>
      </c>
      <c r="AC111" s="239">
        <f t="shared" si="4"/>
        <v>-1.6298145055770874E-8</v>
      </c>
      <c r="AD111" s="239">
        <f t="shared" si="5"/>
        <v>-8.7311491370201111E-9</v>
      </c>
    </row>
    <row r="112" spans="1:30">
      <c r="A112" s="123">
        <v>2015</v>
      </c>
      <c r="B112" s="101">
        <v>0.54674679040908813</v>
      </c>
      <c r="C112" s="107">
        <v>1.1377207934856415E-2</v>
      </c>
      <c r="D112" s="107">
        <v>-9.6332201501354575E-3</v>
      </c>
      <c r="E112" s="107">
        <v>2.946056704968214E-2</v>
      </c>
      <c r="F112" s="107">
        <v>7.0049427449703217E-3</v>
      </c>
      <c r="G112" s="107">
        <v>0.12909288378432393</v>
      </c>
      <c r="H112" s="107">
        <v>0.3614902213825037</v>
      </c>
      <c r="I112" s="108">
        <v>1.7954161702270328E-2</v>
      </c>
      <c r="J112" s="124">
        <v>0.13273423910140991</v>
      </c>
      <c r="K112" s="107">
        <v>1.3753175735473633E-3</v>
      </c>
      <c r="L112" s="107">
        <v>-7.6747527346014977E-3</v>
      </c>
      <c r="M112" s="107">
        <v>6.0789398849010468E-3</v>
      </c>
      <c r="N112" s="107">
        <v>2.4992413818836212E-3</v>
      </c>
      <c r="O112" s="107">
        <v>3.0913475900888443E-2</v>
      </c>
      <c r="P112" s="107">
        <v>9.2117893042148541E-2</v>
      </c>
      <c r="Q112" s="107">
        <v>7.42415478628735E-3</v>
      </c>
      <c r="R112" s="103">
        <v>0.41401255130767822</v>
      </c>
      <c r="S112" s="107">
        <v>1.0001890361309052E-2</v>
      </c>
      <c r="T112" s="107">
        <v>-1.9584674155339599E-3</v>
      </c>
      <c r="U112" s="107">
        <v>2.3381627164781094E-2</v>
      </c>
      <c r="V112" s="107">
        <v>4.5057013630867004E-3</v>
      </c>
      <c r="W112" s="107">
        <v>9.8179407883435488E-2</v>
      </c>
      <c r="X112" s="107">
        <v>0.26925864559527435</v>
      </c>
      <c r="Y112" s="108">
        <v>1.064368966106374E-2</v>
      </c>
      <c r="AB112" s="239">
        <f t="shared" si="3"/>
        <v>2.5960616656384161E-8</v>
      </c>
      <c r="AC112" s="239">
        <f t="shared" si="4"/>
        <v>-3.0733644962310791E-8</v>
      </c>
      <c r="AD112" s="239">
        <f t="shared" si="5"/>
        <v>5.6694261785228406E-8</v>
      </c>
    </row>
    <row r="113" spans="1:30">
      <c r="A113" s="123">
        <v>2016</v>
      </c>
      <c r="B113" s="101">
        <v>0.54846826195716858</v>
      </c>
      <c r="C113" s="107">
        <v>1.1330977082252502E-2</v>
      </c>
      <c r="D113" s="107">
        <v>-1.1979903094470501E-2</v>
      </c>
      <c r="E113" s="107">
        <v>3.01669891923666E-2</v>
      </c>
      <c r="F113" s="107">
        <v>6.9109592586755753E-3</v>
      </c>
      <c r="G113" s="107">
        <v>0.13092419132590294</v>
      </c>
      <c r="H113" s="107">
        <v>0.36358604972159481</v>
      </c>
      <c r="I113" s="108">
        <v>1.7529047830943115E-2</v>
      </c>
      <c r="J113" s="124">
        <v>0.13119047880172729</v>
      </c>
      <c r="K113" s="107">
        <v>1.3186708092689514E-3</v>
      </c>
      <c r="L113" s="107">
        <v>-8.5066019091755152E-3</v>
      </c>
      <c r="M113" s="107">
        <v>6.2255188822746277E-3</v>
      </c>
      <c r="N113" s="107">
        <v>2.4283714592456818E-3</v>
      </c>
      <c r="O113" s="107">
        <v>3.1479892320930958E-2</v>
      </c>
      <c r="P113" s="107">
        <v>9.1078219763196674E-2</v>
      </c>
      <c r="Q113" s="107">
        <v>7.1664174877035898E-3</v>
      </c>
      <c r="R113" s="103">
        <v>0.41727778315544128</v>
      </c>
      <c r="S113" s="107">
        <v>1.0012306272983551E-2</v>
      </c>
      <c r="T113" s="107">
        <v>-3.4733011852949858E-3</v>
      </c>
      <c r="U113" s="107">
        <v>2.3941470310091972E-2</v>
      </c>
      <c r="V113" s="107">
        <v>4.4825877994298935E-3</v>
      </c>
      <c r="W113" s="107">
        <v>9.9444299004971981E-2</v>
      </c>
      <c r="X113" s="107">
        <v>0.27239652216207444</v>
      </c>
      <c r="Y113" s="108">
        <v>1.0473938139563203E-2</v>
      </c>
      <c r="AB113" s="239">
        <f t="shared" si="3"/>
        <v>-4.9360096454620361E-8</v>
      </c>
      <c r="AC113" s="239">
        <f t="shared" si="4"/>
        <v>-1.0011717677116394E-8</v>
      </c>
      <c r="AD113" s="239">
        <f t="shared" si="5"/>
        <v>-3.9348378777503967E-8</v>
      </c>
    </row>
    <row r="114" spans="1:30">
      <c r="A114" s="123">
        <v>2017</v>
      </c>
      <c r="B114" s="101">
        <v>0.54585468769073486</v>
      </c>
      <c r="C114" s="107">
        <v>1.1862136423587799E-2</v>
      </c>
      <c r="D114" s="107">
        <v>-1.2886721058748662E-2</v>
      </c>
      <c r="E114" s="107">
        <v>3.002729918807745E-2</v>
      </c>
      <c r="F114" s="107">
        <v>6.989283487200737E-3</v>
      </c>
      <c r="G114" s="107">
        <v>0.12909938162192702</v>
      </c>
      <c r="H114" s="107">
        <v>0.36310722099249015</v>
      </c>
      <c r="I114" s="108">
        <v>1.7656089946583416E-2</v>
      </c>
      <c r="J114" s="124">
        <v>0.13572502136230469</v>
      </c>
      <c r="K114" s="107">
        <v>1.5997439622879028E-3</v>
      </c>
      <c r="L114" s="107">
        <v>-8.4335925057530403E-3</v>
      </c>
      <c r="M114" s="107">
        <v>6.8149100989103317E-3</v>
      </c>
      <c r="N114" s="107">
        <v>2.4014152586460114E-3</v>
      </c>
      <c r="O114" s="107">
        <v>3.5910870879888535E-2</v>
      </c>
      <c r="P114" s="107">
        <v>9.035701488941944E-2</v>
      </c>
      <c r="Q114" s="107">
        <v>7.0746895125504729E-3</v>
      </c>
      <c r="R114" s="103">
        <v>0.41012966632843018</v>
      </c>
      <c r="S114" s="107">
        <v>1.0262392461299896E-2</v>
      </c>
      <c r="T114" s="107">
        <v>-4.4531285529956222E-3</v>
      </c>
      <c r="U114" s="107">
        <v>2.3212389089167118E-2</v>
      </c>
      <c r="V114" s="107">
        <v>4.5878682285547256E-3</v>
      </c>
      <c r="W114" s="107">
        <v>9.3188510742038488E-2</v>
      </c>
      <c r="X114" s="107">
        <v>0.27264274030098945</v>
      </c>
      <c r="Y114" s="108">
        <v>1.0688866236114234E-2</v>
      </c>
      <c r="AB114" s="239">
        <f t="shared" si="3"/>
        <v>-2.9103830456733704E-9</v>
      </c>
      <c r="AC114" s="239">
        <f t="shared" si="4"/>
        <v>-3.0733644962310791E-8</v>
      </c>
      <c r="AD114" s="239">
        <f t="shared" si="5"/>
        <v>2.7823261861126269E-8</v>
      </c>
    </row>
    <row r="115" spans="1:30">
      <c r="A115" s="123">
        <v>2018</v>
      </c>
      <c r="B115" s="101">
        <v>0.54240682721138</v>
      </c>
      <c r="C115" s="107">
        <v>1.1657513678073883E-2</v>
      </c>
      <c r="D115" s="107">
        <v>-1.6436296165920794E-2</v>
      </c>
      <c r="E115" s="107">
        <v>2.9715124052017927E-2</v>
      </c>
      <c r="F115" s="107">
        <v>6.9197826087474823E-3</v>
      </c>
      <c r="G115" s="107">
        <v>0.12839587358757854</v>
      </c>
      <c r="H115" s="107">
        <v>0.36495622236510172</v>
      </c>
      <c r="I115" s="108">
        <v>1.7198611160317491E-2</v>
      </c>
      <c r="J115" s="124">
        <v>0.13442301750183105</v>
      </c>
      <c r="K115" s="107">
        <v>1.6067773103713989E-3</v>
      </c>
      <c r="L115" s="107">
        <v>-9.6675665117800236E-3</v>
      </c>
      <c r="M115" s="107">
        <v>6.8037416785955429E-3</v>
      </c>
      <c r="N115" s="107">
        <v>2.4289004504680634E-3</v>
      </c>
      <c r="O115" s="107">
        <v>3.6360903643071651E-2</v>
      </c>
      <c r="P115" s="107">
        <v>8.9780165048408231E-2</v>
      </c>
      <c r="Q115" s="107">
        <v>7.1101093868735244E-3</v>
      </c>
      <c r="R115" s="103">
        <v>0.40798380970954895</v>
      </c>
      <c r="S115" s="107">
        <v>1.0050736367702484E-2</v>
      </c>
      <c r="T115" s="107">
        <v>-6.7687296541407704E-3</v>
      </c>
      <c r="U115" s="107">
        <v>2.2911382373422384E-2</v>
      </c>
      <c r="V115" s="107">
        <v>4.4908821582794189E-3</v>
      </c>
      <c r="W115" s="107">
        <v>9.2034969944506884E-2</v>
      </c>
      <c r="X115" s="107">
        <v>0.27506121433745273</v>
      </c>
      <c r="Y115" s="108">
        <v>1.0203344752684765E-2</v>
      </c>
      <c r="AB115" s="239">
        <f t="shared" si="3"/>
        <v>-4.0745362639427185E-9</v>
      </c>
      <c r="AC115" s="239">
        <f t="shared" si="4"/>
        <v>-1.3504177359680014E-8</v>
      </c>
      <c r="AD115" s="239">
        <f t="shared" si="5"/>
        <v>9.42964106798172E-9</v>
      </c>
    </row>
    <row r="116" spans="1:30">
      <c r="A116" s="123">
        <v>2019</v>
      </c>
      <c r="B116" s="101">
        <v>0.54404100775718689</v>
      </c>
      <c r="C116" s="107">
        <v>1.2116275727748871E-2</v>
      </c>
      <c r="D116" s="107">
        <v>-1.799892180133611E-2</v>
      </c>
      <c r="E116" s="107">
        <v>3.0104787554591894E-2</v>
      </c>
      <c r="F116" s="107">
        <v>6.7772679030895233E-3</v>
      </c>
      <c r="G116" s="107">
        <v>0.12895260751247406</v>
      </c>
      <c r="H116" s="107">
        <v>0.36755952566717048</v>
      </c>
      <c r="I116" s="108">
        <v>1.6529437603016912E-2</v>
      </c>
      <c r="J116" s="124">
        <v>0.13717871904373169</v>
      </c>
      <c r="K116" s="107">
        <v>1.6812309622764587E-3</v>
      </c>
      <c r="L116" s="107">
        <v>-1.0323270922526717E-2</v>
      </c>
      <c r="M116" s="107">
        <v>7.0854313671588898E-3</v>
      </c>
      <c r="N116" s="107">
        <v>2.424728125333786E-3</v>
      </c>
      <c r="O116" s="107">
        <v>3.7667250260710716E-2</v>
      </c>
      <c r="P116" s="107">
        <v>9.1622993047197704E-2</v>
      </c>
      <c r="Q116" s="107">
        <v>7.0203098702827614E-3</v>
      </c>
      <c r="R116" s="103">
        <v>0.4068622887134552</v>
      </c>
      <c r="S116" s="107">
        <v>1.0435044765472412E-2</v>
      </c>
      <c r="T116" s="107">
        <v>-7.6756508788093925E-3</v>
      </c>
      <c r="U116" s="107">
        <v>2.3019356187433004E-2</v>
      </c>
      <c r="V116" s="107">
        <v>4.3525397777557373E-3</v>
      </c>
      <c r="W116" s="107">
        <v>9.1285357251763344E-2</v>
      </c>
      <c r="X116" s="107">
        <v>0.27582151468492477</v>
      </c>
      <c r="Y116" s="108">
        <v>9.6241456677821115E-3</v>
      </c>
      <c r="AB116" s="239">
        <f t="shared" si="3"/>
        <v>2.7590431272983551E-8</v>
      </c>
      <c r="AC116" s="239">
        <f t="shared" si="4"/>
        <v>4.6333298087120056E-8</v>
      </c>
      <c r="AD116" s="239">
        <f t="shared" si="5"/>
        <v>-1.8742866814136505E-8</v>
      </c>
    </row>
    <row r="117" spans="1:30">
      <c r="A117" s="123">
        <v>2020</v>
      </c>
      <c r="B117" s="101"/>
      <c r="C117" s="107"/>
      <c r="D117" s="107"/>
      <c r="E117" s="107"/>
      <c r="F117" s="107"/>
      <c r="G117" s="107"/>
      <c r="H117" s="107"/>
      <c r="I117" s="108"/>
      <c r="J117" s="124"/>
      <c r="K117" s="107"/>
      <c r="L117" s="107"/>
      <c r="M117" s="107"/>
      <c r="N117" s="107"/>
      <c r="O117" s="107"/>
      <c r="P117" s="107"/>
      <c r="Q117" s="107"/>
      <c r="R117" s="103"/>
      <c r="S117" s="107"/>
      <c r="T117" s="107"/>
      <c r="U117" s="107"/>
      <c r="V117" s="107"/>
      <c r="W117" s="107"/>
      <c r="X117" s="107"/>
      <c r="Y117" s="108"/>
      <c r="AB117" s="239"/>
      <c r="AC117" s="239"/>
      <c r="AD117" s="239"/>
    </row>
    <row r="118" spans="1:30" ht="17" thickBot="1">
      <c r="A118" s="142"/>
      <c r="B118" s="234"/>
      <c r="C118" s="235"/>
      <c r="D118" s="235"/>
      <c r="E118" s="235"/>
      <c r="F118" s="235"/>
      <c r="G118" s="235"/>
      <c r="H118" s="235"/>
      <c r="I118" s="236"/>
      <c r="J118" s="235"/>
      <c r="K118" s="235"/>
      <c r="L118" s="235"/>
      <c r="M118" s="235"/>
      <c r="N118" s="235"/>
      <c r="O118" s="235"/>
      <c r="P118" s="235"/>
      <c r="Q118" s="235"/>
      <c r="R118" s="235"/>
      <c r="S118" s="235"/>
      <c r="T118" s="235"/>
      <c r="U118" s="235"/>
      <c r="V118" s="235"/>
      <c r="W118" s="235"/>
      <c r="X118" s="235"/>
      <c r="Y118" s="236"/>
    </row>
    <row r="119" spans="1:30" ht="17" thickTop="1"/>
  </sheetData>
  <mergeCells count="3">
    <mergeCell ref="A4:Y4"/>
    <mergeCell ref="B7:Y7"/>
    <mergeCell ref="B8:Y8"/>
  </mergeCells>
  <hyperlinks>
    <hyperlink ref="A1" location="Index!A1" display="Back to index" xr:uid="{1EC147B6-6D91-2945-A1A7-1759B108ABDE}"/>
  </hyperlinks>
  <pageMargins left="0.75" right="0.75" top="1" bottom="1" header="0.5" footer="0.5"/>
  <pageSetup paperSize="9" scale="49" fitToHeight="3" orientation="landscape"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0F46C-4AED-2144-A315-1263E8969E4A}">
  <sheetPr>
    <tabColor theme="6" tint="0.39997558519241921"/>
  </sheetPr>
  <dimension ref="A1:AG119"/>
  <sheetViews>
    <sheetView workbookViewId="0">
      <pane xSplit="1" ySplit="9" topLeftCell="B12" activePane="bottomRight" state="frozen"/>
      <selection activeCell="D32" sqref="D32"/>
      <selection pane="topRight" activeCell="D32" sqref="D32"/>
      <selection pane="bottomLeft" activeCell="D32" sqref="D32"/>
      <selection pane="bottomRight" activeCell="S95" sqref="S95:U95"/>
    </sheetView>
  </sheetViews>
  <sheetFormatPr baseColWidth="10" defaultColWidth="10.83203125" defaultRowHeight="16"/>
  <cols>
    <col min="1" max="1" width="12.6640625" style="77" bestFit="1" customWidth="1"/>
    <col min="2" max="9" width="10.83203125" style="77" customWidth="1"/>
    <col min="10" max="17" width="10.83203125" style="77"/>
    <col min="18" max="25" width="10.83203125" style="77" customWidth="1"/>
    <col min="26" max="16384" width="10.83203125" style="77"/>
  </cols>
  <sheetData>
    <row r="1" spans="1:33">
      <c r="A1" s="1" t="s">
        <v>1</v>
      </c>
      <c r="B1" s="1"/>
      <c r="C1" s="1"/>
      <c r="D1" s="1"/>
      <c r="E1" s="1"/>
      <c r="F1" s="1"/>
      <c r="G1" s="1"/>
      <c r="H1" s="1"/>
      <c r="I1" s="1"/>
    </row>
    <row r="3" spans="1:33" ht="17" thickBot="1"/>
    <row r="4" spans="1:33" s="78" customFormat="1" ht="25" customHeight="1" thickTop="1">
      <c r="A4" s="506" t="s">
        <v>69</v>
      </c>
      <c r="B4" s="507"/>
      <c r="C4" s="507"/>
      <c r="D4" s="507"/>
      <c r="E4" s="507"/>
      <c r="F4" s="507"/>
      <c r="G4" s="507"/>
      <c r="H4" s="507"/>
      <c r="I4" s="507"/>
      <c r="J4" s="507"/>
      <c r="K4" s="507"/>
      <c r="L4" s="507"/>
      <c r="M4" s="507"/>
      <c r="N4" s="507"/>
      <c r="O4" s="507"/>
      <c r="P4" s="507"/>
      <c r="Q4" s="507"/>
      <c r="R4" s="507"/>
      <c r="S4" s="507"/>
      <c r="T4" s="507"/>
      <c r="U4" s="507"/>
      <c r="V4" s="507"/>
      <c r="W4" s="507"/>
      <c r="X4" s="507"/>
      <c r="Y4" s="508"/>
    </row>
    <row r="5" spans="1:33">
      <c r="A5" s="79"/>
      <c r="Y5" s="212"/>
    </row>
    <row r="6" spans="1:33">
      <c r="A6" s="213"/>
      <c r="B6" s="214" t="s">
        <v>3</v>
      </c>
      <c r="C6" s="214" t="s">
        <v>4</v>
      </c>
      <c r="D6" s="214" t="s">
        <v>5</v>
      </c>
      <c r="E6" s="214" t="s">
        <v>6</v>
      </c>
      <c r="F6" s="214" t="s">
        <v>7</v>
      </c>
      <c r="G6" s="214" t="s">
        <v>8</v>
      </c>
      <c r="H6" s="214" t="s">
        <v>9</v>
      </c>
      <c r="I6" s="214" t="s">
        <v>10</v>
      </c>
      <c r="J6" s="215" t="s">
        <v>11</v>
      </c>
      <c r="K6" s="214" t="s">
        <v>12</v>
      </c>
      <c r="L6" s="214" t="s">
        <v>13</v>
      </c>
      <c r="M6" s="216" t="s">
        <v>32</v>
      </c>
      <c r="N6" s="214" t="s">
        <v>33</v>
      </c>
      <c r="O6" s="214" t="s">
        <v>34</v>
      </c>
      <c r="P6" s="214" t="s">
        <v>35</v>
      </c>
      <c r="Q6" s="214" t="s">
        <v>70</v>
      </c>
      <c r="R6" s="215" t="s">
        <v>37</v>
      </c>
      <c r="S6" s="215" t="s">
        <v>38</v>
      </c>
      <c r="T6" s="215" t="s">
        <v>39</v>
      </c>
      <c r="U6" s="214" t="s">
        <v>40</v>
      </c>
      <c r="V6" s="214" t="s">
        <v>41</v>
      </c>
      <c r="W6" s="215" t="s">
        <v>71</v>
      </c>
      <c r="X6" s="215" t="s">
        <v>72</v>
      </c>
      <c r="Y6" s="217" t="s">
        <v>73</v>
      </c>
    </row>
    <row r="7" spans="1:33" ht="35" customHeight="1">
      <c r="A7" s="79"/>
      <c r="B7" s="514" t="s">
        <v>14</v>
      </c>
      <c r="C7" s="514"/>
      <c r="D7" s="514"/>
      <c r="E7" s="514"/>
      <c r="F7" s="514"/>
      <c r="G7" s="514"/>
      <c r="H7" s="514"/>
      <c r="I7" s="514"/>
      <c r="J7" s="514"/>
      <c r="K7" s="514"/>
      <c r="L7" s="514"/>
      <c r="M7" s="514"/>
      <c r="N7" s="514"/>
      <c r="O7" s="514"/>
      <c r="P7" s="514"/>
      <c r="Q7" s="514"/>
      <c r="R7" s="514"/>
      <c r="S7" s="514"/>
      <c r="T7" s="514"/>
      <c r="U7" s="514"/>
      <c r="V7" s="514"/>
      <c r="W7" s="514"/>
      <c r="X7" s="514"/>
      <c r="Y7" s="515"/>
      <c r="Z7" s="73"/>
      <c r="AA7" s="73"/>
      <c r="AB7" s="73"/>
      <c r="AC7" s="73"/>
      <c r="AD7" s="73"/>
      <c r="AE7" s="73"/>
      <c r="AF7" s="73"/>
      <c r="AG7" s="73"/>
    </row>
    <row r="8" spans="1:33" s="88" customFormat="1" ht="20" customHeight="1">
      <c r="A8" s="218"/>
      <c r="B8" s="511" t="s">
        <v>74</v>
      </c>
      <c r="C8" s="512"/>
      <c r="D8" s="512"/>
      <c r="E8" s="512"/>
      <c r="F8" s="512"/>
      <c r="G8" s="512"/>
      <c r="H8" s="512"/>
      <c r="I8" s="512"/>
      <c r="J8" s="512"/>
      <c r="K8" s="512"/>
      <c r="L8" s="512"/>
      <c r="M8" s="512"/>
      <c r="N8" s="512"/>
      <c r="O8" s="512"/>
      <c r="P8" s="512"/>
      <c r="Q8" s="512"/>
      <c r="R8" s="512"/>
      <c r="S8" s="512"/>
      <c r="T8" s="512"/>
      <c r="U8" s="512"/>
      <c r="V8" s="512"/>
      <c r="W8" s="512"/>
      <c r="X8" s="512"/>
      <c r="Y8" s="87"/>
    </row>
    <row r="9" spans="1:33" ht="69" thickBot="1">
      <c r="A9" s="213"/>
      <c r="B9" s="89" t="s">
        <v>20</v>
      </c>
      <c r="C9" s="90" t="s">
        <v>75</v>
      </c>
      <c r="D9" s="90" t="s">
        <v>76</v>
      </c>
      <c r="E9" s="90" t="s">
        <v>77</v>
      </c>
      <c r="F9" s="90" t="s">
        <v>78</v>
      </c>
      <c r="G9" s="90" t="s">
        <v>79</v>
      </c>
      <c r="H9" s="90" t="s">
        <v>80</v>
      </c>
      <c r="I9" s="90" t="s">
        <v>81</v>
      </c>
      <c r="J9" s="89" t="s">
        <v>21</v>
      </c>
      <c r="K9" s="90" t="s">
        <v>75</v>
      </c>
      <c r="L9" s="90" t="s">
        <v>76</v>
      </c>
      <c r="M9" s="90" t="s">
        <v>77</v>
      </c>
      <c r="N9" s="90" t="s">
        <v>78</v>
      </c>
      <c r="O9" s="90" t="s">
        <v>79</v>
      </c>
      <c r="P9" s="90" t="s">
        <v>80</v>
      </c>
      <c r="Q9" s="90" t="s">
        <v>81</v>
      </c>
      <c r="R9" s="92" t="s">
        <v>22</v>
      </c>
      <c r="S9" s="90" t="s">
        <v>75</v>
      </c>
      <c r="T9" s="90" t="s">
        <v>76</v>
      </c>
      <c r="U9" s="90" t="s">
        <v>77</v>
      </c>
      <c r="V9" s="90" t="s">
        <v>78</v>
      </c>
      <c r="W9" s="90" t="s">
        <v>79</v>
      </c>
      <c r="X9" s="90" t="s">
        <v>80</v>
      </c>
      <c r="Y9" s="93" t="s">
        <v>81</v>
      </c>
      <c r="AA9" s="219"/>
      <c r="AB9" s="81" t="s">
        <v>82</v>
      </c>
      <c r="AC9" s="81"/>
      <c r="AD9" s="81"/>
    </row>
    <row r="10" spans="1:33">
      <c r="A10" s="220">
        <v>1913</v>
      </c>
      <c r="B10" s="95">
        <v>0.42856592993249099</v>
      </c>
      <c r="C10" s="96">
        <v>6.3655588833630983E-2</v>
      </c>
      <c r="D10" s="96">
        <v>3.8137346487847536E-2</v>
      </c>
      <c r="E10" s="96">
        <v>4.7032213802953887E-2</v>
      </c>
      <c r="F10" s="96">
        <v>5.3876462794178924E-2</v>
      </c>
      <c r="G10" s="96">
        <v>5.2037039673139707E-3</v>
      </c>
      <c r="H10" s="96">
        <v>0.10468792322599649</v>
      </c>
      <c r="I10" s="97">
        <v>0.11597269082056925</v>
      </c>
      <c r="J10" s="148">
        <v>0.32615824807327204</v>
      </c>
      <c r="K10" s="99">
        <v>6.3655588833630983E-2</v>
      </c>
      <c r="L10" s="99">
        <v>2.9664753944059773E-2</v>
      </c>
      <c r="M10" s="99">
        <v>3.4268243860256176E-2</v>
      </c>
      <c r="N10" s="99">
        <v>4.8306469473126591E-2</v>
      </c>
      <c r="O10" s="99">
        <v>3.1715842304210302E-3</v>
      </c>
      <c r="P10" s="99">
        <v>4.4402181447373318E-2</v>
      </c>
      <c r="Q10" s="99">
        <v>0.10268942628440418</v>
      </c>
      <c r="R10" s="100">
        <v>0.20214877149242608</v>
      </c>
      <c r="S10" s="96">
        <v>6.3655588833630983E-2</v>
      </c>
      <c r="T10" s="96">
        <v>2.0391379162966627E-2</v>
      </c>
      <c r="U10" s="96">
        <v>1.6621599773935573E-2</v>
      </c>
      <c r="V10" s="96">
        <v>2.7738637681014817E-2</v>
      </c>
      <c r="W10" s="96">
        <v>9.6598766554866964E-4</v>
      </c>
      <c r="X10" s="96">
        <v>1.7452053286079076E-2</v>
      </c>
      <c r="Y10" s="97">
        <v>5.5323525089250342E-2</v>
      </c>
      <c r="AA10" s="221"/>
      <c r="AB10" s="222">
        <f>B10-SUM(C10:I10)</f>
        <v>0</v>
      </c>
      <c r="AC10" s="222">
        <f>J10-SUM(K10:Q10)</f>
        <v>0</v>
      </c>
      <c r="AD10" s="222">
        <f>R10-SUM(S10:Y10)</f>
        <v>0</v>
      </c>
      <c r="AE10" s="223"/>
    </row>
    <row r="11" spans="1:33">
      <c r="A11" s="220">
        <v>1914</v>
      </c>
      <c r="B11" s="101">
        <v>0.43649439775625049</v>
      </c>
      <c r="C11" s="99">
        <v>6.3478314199700805E-2</v>
      </c>
      <c r="D11" s="99">
        <v>4.0333438196078583E-2</v>
      </c>
      <c r="E11" s="99">
        <v>5.0227440525656884E-2</v>
      </c>
      <c r="F11" s="99">
        <v>5.7645657653982704E-2</v>
      </c>
      <c r="G11" s="99">
        <v>5.2502831167553264E-3</v>
      </c>
      <c r="H11" s="99">
        <v>0.10120548004299372</v>
      </c>
      <c r="I11" s="102">
        <v>0.11835378402108244</v>
      </c>
      <c r="J11" s="148">
        <v>0.33458430638729353</v>
      </c>
      <c r="K11" s="99">
        <v>6.3478314199700805E-2</v>
      </c>
      <c r="L11" s="99">
        <v>3.1578838622637634E-2</v>
      </c>
      <c r="M11" s="99">
        <v>3.6623954786571516E-2</v>
      </c>
      <c r="N11" s="99">
        <v>5.1754764206799565E-2</v>
      </c>
      <c r="O11" s="99">
        <v>3.2133108066924954E-3</v>
      </c>
      <c r="P11" s="99">
        <v>4.2957115380988592E-2</v>
      </c>
      <c r="Q11" s="99">
        <v>0.10497800838390288</v>
      </c>
      <c r="R11" s="103">
        <v>0.20811882879607971</v>
      </c>
      <c r="S11" s="99">
        <v>6.3478314199700805E-2</v>
      </c>
      <c r="T11" s="99">
        <v>2.2045227568176898E-2</v>
      </c>
      <c r="U11" s="99">
        <v>1.7812946566675272E-2</v>
      </c>
      <c r="V11" s="99">
        <v>2.9861674435218241E-2</v>
      </c>
      <c r="W11" s="99">
        <v>9.8319937047177796E-4</v>
      </c>
      <c r="X11" s="99">
        <v>1.7034108360882164E-2</v>
      </c>
      <c r="Y11" s="102">
        <v>5.6903358294954562E-2</v>
      </c>
      <c r="AA11" s="221"/>
      <c r="AB11" s="222">
        <f t="shared" ref="AB11:AB74" si="0">B11-SUM(C11:I11)</f>
        <v>0</v>
      </c>
      <c r="AC11" s="222">
        <f t="shared" ref="AC11:AC74" si="1">J11-SUM(K11:Q11)</f>
        <v>0</v>
      </c>
      <c r="AD11" s="222">
        <f t="shared" ref="AD11:AD74" si="2">R11-SUM(S11:Y11)</f>
        <v>0</v>
      </c>
      <c r="AE11" s="223"/>
    </row>
    <row r="12" spans="1:33">
      <c r="A12" s="220">
        <v>1915</v>
      </c>
      <c r="B12" s="101">
        <v>0.42982357935479254</v>
      </c>
      <c r="C12" s="99">
        <v>6.3953106464784387E-2</v>
      </c>
      <c r="D12" s="99">
        <v>3.9822011172987733E-2</v>
      </c>
      <c r="E12" s="99">
        <v>5.0410556739621228E-2</v>
      </c>
      <c r="F12" s="99">
        <v>5.599156198607138E-2</v>
      </c>
      <c r="G12" s="99">
        <v>5.2955567163438695E-3</v>
      </c>
      <c r="H12" s="99">
        <v>0.10038574601527998</v>
      </c>
      <c r="I12" s="102">
        <v>0.11396504025970407</v>
      </c>
      <c r="J12" s="148">
        <v>0.32753784028491495</v>
      </c>
      <c r="K12" s="99">
        <v>6.3953106464784387E-2</v>
      </c>
      <c r="L12" s="99">
        <v>3.0940480295798056E-2</v>
      </c>
      <c r="M12" s="99">
        <v>3.6622904675336507E-2</v>
      </c>
      <c r="N12" s="99">
        <v>5.007298128460181E-2</v>
      </c>
      <c r="O12" s="99">
        <v>3.2395960908825449E-3</v>
      </c>
      <c r="P12" s="99">
        <v>4.2124725136318084E-2</v>
      </c>
      <c r="Q12" s="99">
        <v>0.10058404633719352</v>
      </c>
      <c r="R12" s="103">
        <v>0.20202053081510152</v>
      </c>
      <c r="S12" s="99">
        <v>6.3953106464784387E-2</v>
      </c>
      <c r="T12" s="99">
        <v>2.111616658754735E-2</v>
      </c>
      <c r="U12" s="99">
        <v>1.7561235145894086E-2</v>
      </c>
      <c r="V12" s="99">
        <v>2.8482974381862227E-2</v>
      </c>
      <c r="W12" s="99">
        <v>9.8015893068761559E-4</v>
      </c>
      <c r="X12" s="99">
        <v>1.6388922274463327E-2</v>
      </c>
      <c r="Y12" s="102">
        <v>5.3537967029862521E-2</v>
      </c>
      <c r="AA12" s="221"/>
      <c r="AB12" s="222">
        <f t="shared" si="0"/>
        <v>0</v>
      </c>
      <c r="AC12" s="222">
        <f t="shared" si="1"/>
        <v>0</v>
      </c>
      <c r="AD12" s="222">
        <f t="shared" si="2"/>
        <v>0</v>
      </c>
      <c r="AE12" s="223"/>
    </row>
    <row r="13" spans="1:33">
      <c r="A13" s="220">
        <v>1916</v>
      </c>
      <c r="B13" s="104">
        <v>0.44343611685599238</v>
      </c>
      <c r="C13" s="105">
        <v>8.4387435058520394E-2</v>
      </c>
      <c r="D13" s="105">
        <v>3.7671437520553533E-2</v>
      </c>
      <c r="E13" s="105">
        <v>4.8600493276666795E-2</v>
      </c>
      <c r="F13" s="105">
        <v>5.0578398424084244E-2</v>
      </c>
      <c r="G13" s="105">
        <v>5.0147620090102716E-3</v>
      </c>
      <c r="H13" s="105">
        <v>0.11014453429128097</v>
      </c>
      <c r="I13" s="106">
        <v>0.10703905627587619</v>
      </c>
      <c r="J13" s="148">
        <v>0.34611833168638678</v>
      </c>
      <c r="K13" s="99">
        <v>8.9243783974634686E-2</v>
      </c>
      <c r="L13" s="99">
        <v>2.9550138680799375E-2</v>
      </c>
      <c r="M13" s="99">
        <v>3.5928469075743916E-2</v>
      </c>
      <c r="N13" s="99">
        <v>4.553541571088171E-2</v>
      </c>
      <c r="O13" s="99">
        <v>3.0330975530334842E-3</v>
      </c>
      <c r="P13" s="99">
        <v>4.7557631536316397E-2</v>
      </c>
      <c r="Q13" s="99">
        <v>9.526979515497723E-2</v>
      </c>
      <c r="R13" s="103">
        <v>0.21229233647465126</v>
      </c>
      <c r="S13" s="107">
        <v>7.4693246073707947E-2</v>
      </c>
      <c r="T13" s="107">
        <v>2.0789049046892584E-2</v>
      </c>
      <c r="U13" s="107">
        <v>1.8093177216201003E-2</v>
      </c>
      <c r="V13" s="107">
        <v>2.6534121064680744E-2</v>
      </c>
      <c r="W13" s="107">
        <v>9.3348051472737388E-4</v>
      </c>
      <c r="X13" s="107">
        <v>1.894799922634717E-2</v>
      </c>
      <c r="Y13" s="108">
        <v>5.230126333209438E-2</v>
      </c>
      <c r="AA13" s="221"/>
      <c r="AB13" s="222">
        <f t="shared" si="0"/>
        <v>0</v>
      </c>
      <c r="AC13" s="222">
        <f t="shared" si="1"/>
        <v>0</v>
      </c>
      <c r="AD13" s="222">
        <f t="shared" si="2"/>
        <v>0</v>
      </c>
      <c r="AE13" s="223"/>
    </row>
    <row r="14" spans="1:33">
      <c r="A14" s="220">
        <v>1917</v>
      </c>
      <c r="B14" s="98">
        <v>0.44728150033729469</v>
      </c>
      <c r="C14" s="99">
        <v>9.7387479400509472E-2</v>
      </c>
      <c r="D14" s="99">
        <v>3.6446153591258253E-2</v>
      </c>
      <c r="E14" s="99">
        <v>4.6495999913421127E-2</v>
      </c>
      <c r="F14" s="99">
        <v>5.0976214718980145E-2</v>
      </c>
      <c r="G14" s="99">
        <v>4.5875898913979264E-3</v>
      </c>
      <c r="H14" s="99">
        <v>0.10167615860039814</v>
      </c>
      <c r="I14" s="102">
        <v>0.10971190422132961</v>
      </c>
      <c r="J14" s="148">
        <v>0.35376200137432484</v>
      </c>
      <c r="K14" s="99">
        <v>0.10242630229614255</v>
      </c>
      <c r="L14" s="99">
        <v>2.8548619431389744E-2</v>
      </c>
      <c r="M14" s="99">
        <v>3.4733027042099754E-2</v>
      </c>
      <c r="N14" s="99">
        <v>4.5594541532895348E-2</v>
      </c>
      <c r="O14" s="99">
        <v>2.7700255956843185E-3</v>
      </c>
      <c r="P14" s="99">
        <v>4.2845523548761838E-2</v>
      </c>
      <c r="Q14" s="99">
        <v>9.6843961927351369E-2</v>
      </c>
      <c r="R14" s="103">
        <v>0.21043509188606202</v>
      </c>
      <c r="S14" s="99">
        <v>9.3392126050274693E-2</v>
      </c>
      <c r="T14" s="99">
        <v>2.3923795373168095E-2</v>
      </c>
      <c r="U14" s="99">
        <v>1.4068444269023659E-2</v>
      </c>
      <c r="V14" s="99">
        <v>1.9583252415497472E-2</v>
      </c>
      <c r="W14" s="99">
        <v>9.6807796595226709E-4</v>
      </c>
      <c r="X14" s="99">
        <v>2.3526181238181971E-2</v>
      </c>
      <c r="Y14" s="102">
        <v>3.49732145739639E-2</v>
      </c>
      <c r="AA14" s="221"/>
      <c r="AB14" s="222">
        <f t="shared" si="0"/>
        <v>0</v>
      </c>
      <c r="AC14" s="222">
        <f t="shared" si="1"/>
        <v>0</v>
      </c>
      <c r="AD14" s="222">
        <f t="shared" si="2"/>
        <v>0</v>
      </c>
      <c r="AE14" s="223"/>
    </row>
    <row r="15" spans="1:33">
      <c r="A15" s="220">
        <v>1918</v>
      </c>
      <c r="B15" s="101">
        <v>0.43520156862134535</v>
      </c>
      <c r="C15" s="99">
        <v>0.10323550977735578</v>
      </c>
      <c r="D15" s="99">
        <v>3.7165219812943066E-2</v>
      </c>
      <c r="E15" s="99">
        <v>4.2003560582251256E-2</v>
      </c>
      <c r="F15" s="99">
        <v>4.6300833690548847E-2</v>
      </c>
      <c r="G15" s="99">
        <v>4.3580012101158902E-3</v>
      </c>
      <c r="H15" s="99">
        <v>0.10221930977258507</v>
      </c>
      <c r="I15" s="102">
        <v>9.9919133775545399E-2</v>
      </c>
      <c r="J15" s="148">
        <v>0.34055872052221969</v>
      </c>
      <c r="K15" s="99">
        <v>9.8350855206504009E-2</v>
      </c>
      <c r="L15" s="99">
        <v>3.2915165886030044E-2</v>
      </c>
      <c r="M15" s="99">
        <v>3.0112925034397327E-2</v>
      </c>
      <c r="N15" s="99">
        <v>3.8526457367209103E-2</v>
      </c>
      <c r="O15" s="99">
        <v>2.851790451010828E-3</v>
      </c>
      <c r="P15" s="99">
        <v>5.7801989840459762E-2</v>
      </c>
      <c r="Q15" s="99">
        <v>7.9999536736608673E-2</v>
      </c>
      <c r="R15" s="103">
        <v>0.1946373280187948</v>
      </c>
      <c r="S15" s="99">
        <v>8.0223732854458496E-2</v>
      </c>
      <c r="T15" s="99">
        <v>2.2388102899088862E-2</v>
      </c>
      <c r="U15" s="99">
        <v>1.2503635123163116E-2</v>
      </c>
      <c r="V15" s="99">
        <v>1.8917349248173187E-2</v>
      </c>
      <c r="W15" s="99">
        <v>9.2043521347478531E-4</v>
      </c>
      <c r="X15" s="99">
        <v>2.4867473859970395E-2</v>
      </c>
      <c r="Y15" s="102">
        <v>3.4816598820465949E-2</v>
      </c>
      <c r="AA15" s="221"/>
      <c r="AB15" s="222">
        <f t="shared" si="0"/>
        <v>0</v>
      </c>
      <c r="AC15" s="222">
        <f t="shared" si="1"/>
        <v>0</v>
      </c>
      <c r="AD15" s="222">
        <f t="shared" si="2"/>
        <v>0</v>
      </c>
      <c r="AE15" s="223"/>
    </row>
    <row r="16" spans="1:33">
      <c r="A16" s="224">
        <v>1919</v>
      </c>
      <c r="B16" s="110">
        <v>0.45364916271307121</v>
      </c>
      <c r="C16" s="111">
        <v>0.11020242932764183</v>
      </c>
      <c r="D16" s="111">
        <v>4.3110087002527817E-2</v>
      </c>
      <c r="E16" s="111">
        <v>4.0661668457866673E-2</v>
      </c>
      <c r="F16" s="111">
        <v>4.8671854523274216E-2</v>
      </c>
      <c r="G16" s="111">
        <v>4.5273373712524942E-3</v>
      </c>
      <c r="H16" s="111">
        <v>9.7813329661186804E-2</v>
      </c>
      <c r="I16" s="112">
        <v>0.10866245636932137</v>
      </c>
      <c r="J16" s="149">
        <v>0.36486121218913942</v>
      </c>
      <c r="K16" s="111">
        <v>0.10483803052587767</v>
      </c>
      <c r="L16" s="111">
        <v>3.9792057875830011E-2</v>
      </c>
      <c r="M16" s="111">
        <v>2.9833103414612126E-2</v>
      </c>
      <c r="N16" s="111">
        <v>4.1439005521155467E-2</v>
      </c>
      <c r="O16" s="111">
        <v>3.0096773382407224E-3</v>
      </c>
      <c r="P16" s="111">
        <v>5.6214500122950248E-2</v>
      </c>
      <c r="Q16" s="111">
        <v>8.973483739047311E-2</v>
      </c>
      <c r="R16" s="114">
        <v>0.21374106637721943</v>
      </c>
      <c r="S16" s="111">
        <v>8.35629353030653E-2</v>
      </c>
      <c r="T16" s="111">
        <v>2.8098742736682888E-2</v>
      </c>
      <c r="U16" s="111">
        <v>1.2421360874903486E-2</v>
      </c>
      <c r="V16" s="111">
        <v>2.1659405625325364E-2</v>
      </c>
      <c r="W16" s="111">
        <v>9.837397959444221E-4</v>
      </c>
      <c r="X16" s="111">
        <v>2.4350807797380591E-2</v>
      </c>
      <c r="Y16" s="112">
        <v>4.2664074243917341E-2</v>
      </c>
      <c r="AA16" s="221"/>
      <c r="AB16" s="222">
        <f t="shared" si="0"/>
        <v>0</v>
      </c>
      <c r="AC16" s="222">
        <f t="shared" si="1"/>
        <v>0</v>
      </c>
      <c r="AD16" s="222">
        <f t="shared" si="2"/>
        <v>0</v>
      </c>
      <c r="AE16" s="223"/>
    </row>
    <row r="17" spans="1:31">
      <c r="A17" s="220">
        <v>1920</v>
      </c>
      <c r="B17" s="101">
        <v>0.43580403997564027</v>
      </c>
      <c r="C17" s="99">
        <v>0.10515767047936125</v>
      </c>
      <c r="D17" s="99">
        <v>4.1951235989469669E-2</v>
      </c>
      <c r="E17" s="99">
        <v>3.675730419547367E-2</v>
      </c>
      <c r="F17" s="99">
        <v>4.4258401885284716E-2</v>
      </c>
      <c r="G17" s="99">
        <v>4.5656480831617035E-3</v>
      </c>
      <c r="H17" s="99">
        <v>0.10537894218325303</v>
      </c>
      <c r="I17" s="102">
        <v>9.7734837159636254E-2</v>
      </c>
      <c r="J17" s="148">
        <v>0.33939015697277458</v>
      </c>
      <c r="K17" s="99">
        <v>9.6633741109787882E-2</v>
      </c>
      <c r="L17" s="99">
        <v>3.5873785596021723E-2</v>
      </c>
      <c r="M17" s="99">
        <v>2.6737743383325397E-2</v>
      </c>
      <c r="N17" s="99">
        <v>3.6975312201858977E-2</v>
      </c>
      <c r="O17" s="99">
        <v>3.0263573226645439E-3</v>
      </c>
      <c r="P17" s="99">
        <v>6.1448500524736105E-2</v>
      </c>
      <c r="Q17" s="99">
        <v>7.8694716834379994E-2</v>
      </c>
      <c r="R17" s="103">
        <v>0.18904051240099312</v>
      </c>
      <c r="S17" s="99">
        <v>7.3606033716237168E-2</v>
      </c>
      <c r="T17" s="99">
        <v>2.2980460158429434E-2</v>
      </c>
      <c r="U17" s="99">
        <v>1.1516596052191056E-2</v>
      </c>
      <c r="V17" s="99">
        <v>1.8901517990897742E-2</v>
      </c>
      <c r="W17" s="99">
        <v>9.6226074800812435E-4</v>
      </c>
      <c r="X17" s="99">
        <v>2.484728718528658E-2</v>
      </c>
      <c r="Y17" s="102">
        <v>3.6226356549943037E-2</v>
      </c>
      <c r="AA17" s="221"/>
      <c r="AB17" s="222">
        <f t="shared" si="0"/>
        <v>0</v>
      </c>
      <c r="AC17" s="222">
        <f t="shared" si="1"/>
        <v>0</v>
      </c>
      <c r="AD17" s="222">
        <f t="shared" si="2"/>
        <v>0</v>
      </c>
      <c r="AE17" s="223"/>
    </row>
    <row r="18" spans="1:31">
      <c r="A18" s="220">
        <v>1921</v>
      </c>
      <c r="B18" s="101">
        <v>0.47111090502788228</v>
      </c>
      <c r="C18" s="99">
        <v>7.7958180647427502E-2</v>
      </c>
      <c r="D18" s="99">
        <v>5.260946240284347E-2</v>
      </c>
      <c r="E18" s="99">
        <v>4.6227730997266465E-2</v>
      </c>
      <c r="F18" s="99">
        <v>4.6025600498910385E-2</v>
      </c>
      <c r="G18" s="99">
        <v>6.4772981124685313E-3</v>
      </c>
      <c r="H18" s="99">
        <v>0.14749196533800363</v>
      </c>
      <c r="I18" s="102">
        <v>9.4320667030962202E-2</v>
      </c>
      <c r="J18" s="148">
        <v>0.35691750638924552</v>
      </c>
      <c r="K18" s="99">
        <v>7.5539312935999622E-2</v>
      </c>
      <c r="L18" s="99">
        <v>4.5820633300427661E-2</v>
      </c>
      <c r="M18" s="99">
        <v>3.3274423782337671E-2</v>
      </c>
      <c r="N18" s="99">
        <v>3.8714636332523256E-2</v>
      </c>
      <c r="O18" s="99">
        <v>4.2011366190210959E-3</v>
      </c>
      <c r="P18" s="99">
        <v>8.2734743041178324E-2</v>
      </c>
      <c r="Q18" s="99">
        <v>7.6632620377757865E-2</v>
      </c>
      <c r="R18" s="103">
        <v>0.19095430093712285</v>
      </c>
      <c r="S18" s="99">
        <v>5.9926484341706242E-2</v>
      </c>
      <c r="T18" s="99">
        <v>2.8544275729738635E-2</v>
      </c>
      <c r="U18" s="99">
        <v>1.4315975625128551E-2</v>
      </c>
      <c r="V18" s="99">
        <v>1.9873910230315244E-2</v>
      </c>
      <c r="W18" s="99">
        <v>1.3802149512732718E-3</v>
      </c>
      <c r="X18" s="99">
        <v>3.1440861760101621E-2</v>
      </c>
      <c r="Y18" s="102">
        <v>3.5472578298859317E-2</v>
      </c>
      <c r="AA18" s="221"/>
      <c r="AB18" s="222">
        <f t="shared" si="0"/>
        <v>0</v>
      </c>
      <c r="AC18" s="222">
        <f t="shared" si="1"/>
        <v>0</v>
      </c>
      <c r="AD18" s="222">
        <f t="shared" si="2"/>
        <v>0</v>
      </c>
      <c r="AE18" s="223"/>
    </row>
    <row r="19" spans="1:31">
      <c r="A19" s="220">
        <v>1922</v>
      </c>
      <c r="B19" s="101">
        <v>0.45910349862557259</v>
      </c>
      <c r="C19" s="99">
        <v>5.9473403915311432E-2</v>
      </c>
      <c r="D19" s="99">
        <v>5.5127457962719603E-2</v>
      </c>
      <c r="E19" s="99">
        <v>5.1020330372005505E-2</v>
      </c>
      <c r="F19" s="99">
        <v>4.7366146201451416E-2</v>
      </c>
      <c r="G19" s="99">
        <v>6.2177033596339769E-3</v>
      </c>
      <c r="H19" s="99">
        <v>0.14007359056519464</v>
      </c>
      <c r="I19" s="102">
        <v>9.9824866249256072E-2</v>
      </c>
      <c r="J19" s="148">
        <v>0.34770417627813499</v>
      </c>
      <c r="K19" s="99">
        <v>5.6903736776084457E-2</v>
      </c>
      <c r="L19" s="99">
        <v>4.8399279316993636E-2</v>
      </c>
      <c r="M19" s="99">
        <v>3.8004472658615618E-2</v>
      </c>
      <c r="N19" s="99">
        <v>3.9695310467367004E-2</v>
      </c>
      <c r="O19" s="99">
        <v>4.0768964958768274E-3</v>
      </c>
      <c r="P19" s="99">
        <v>7.9934842300527414E-2</v>
      </c>
      <c r="Q19" s="99">
        <v>8.0689638262669991E-2</v>
      </c>
      <c r="R19" s="103">
        <v>0.18512257256432973</v>
      </c>
      <c r="S19" s="99">
        <v>4.637269611990083E-2</v>
      </c>
      <c r="T19" s="99">
        <v>3.1481997551185373E-2</v>
      </c>
      <c r="U19" s="99">
        <v>1.9037076535180032E-2</v>
      </c>
      <c r="V19" s="99">
        <v>2.0031296582216421E-2</v>
      </c>
      <c r="W19" s="99">
        <v>1.3270328832672394E-3</v>
      </c>
      <c r="X19" s="99">
        <v>3.0400186575288268E-2</v>
      </c>
      <c r="Y19" s="102">
        <v>3.6472286317291519E-2</v>
      </c>
      <c r="AA19" s="221"/>
      <c r="AB19" s="222">
        <f t="shared" si="0"/>
        <v>0</v>
      </c>
      <c r="AC19" s="222">
        <f t="shared" si="1"/>
        <v>0</v>
      </c>
      <c r="AD19" s="222">
        <f t="shared" si="2"/>
        <v>0</v>
      </c>
      <c r="AE19" s="223"/>
    </row>
    <row r="20" spans="1:31">
      <c r="A20" s="220">
        <v>1923</v>
      </c>
      <c r="B20" s="101">
        <v>0.43401130963523199</v>
      </c>
      <c r="C20" s="99">
        <v>9.5490076845781105E-2</v>
      </c>
      <c r="D20" s="99">
        <v>4.6976785278542897E-2</v>
      </c>
      <c r="E20" s="99">
        <v>4.4295499897216054E-2</v>
      </c>
      <c r="F20" s="99">
        <v>4.350960703956834E-2</v>
      </c>
      <c r="G20" s="99">
        <v>5.3231873698615182E-3</v>
      </c>
      <c r="H20" s="99">
        <v>0.10538353318545163</v>
      </c>
      <c r="I20" s="102">
        <v>9.3032620018810339E-2</v>
      </c>
      <c r="J20" s="148">
        <v>0.3289633781309656</v>
      </c>
      <c r="K20" s="99">
        <v>8.7916667446114774E-2</v>
      </c>
      <c r="L20" s="99">
        <v>3.9086875881041531E-2</v>
      </c>
      <c r="M20" s="99">
        <v>3.1160089385908075E-2</v>
      </c>
      <c r="N20" s="99">
        <v>3.4887729082480029E-2</v>
      </c>
      <c r="O20" s="99">
        <v>3.5912150995292295E-3</v>
      </c>
      <c r="P20" s="99">
        <v>6.1546731370012708E-2</v>
      </c>
      <c r="Q20" s="99">
        <v>7.0774069865879322E-2</v>
      </c>
      <c r="R20" s="103">
        <v>0.17627952735261754</v>
      </c>
      <c r="S20" s="99">
        <v>6.9563962048827421E-2</v>
      </c>
      <c r="T20" s="99">
        <v>2.2841476454098682E-2</v>
      </c>
      <c r="U20" s="99">
        <v>1.347280781692416E-2</v>
      </c>
      <c r="V20" s="99">
        <v>1.4963986480276458E-2</v>
      </c>
      <c r="W20" s="99">
        <v>1.253587242535331E-3</v>
      </c>
      <c r="X20" s="99">
        <v>2.9025799081097033E-2</v>
      </c>
      <c r="Y20" s="102">
        <v>2.5157908228858418E-2</v>
      </c>
      <c r="AA20" s="221"/>
      <c r="AB20" s="222">
        <f t="shared" si="0"/>
        <v>0</v>
      </c>
      <c r="AC20" s="222">
        <f t="shared" si="1"/>
        <v>0</v>
      </c>
      <c r="AD20" s="222">
        <f t="shared" si="2"/>
        <v>0</v>
      </c>
      <c r="AE20" s="223"/>
    </row>
    <row r="21" spans="1:31">
      <c r="A21" s="220">
        <v>1924</v>
      </c>
      <c r="B21" s="101">
        <v>0.45480180432997735</v>
      </c>
      <c r="C21" s="99">
        <v>8.7580053159188417E-2</v>
      </c>
      <c r="D21" s="99">
        <v>5.0306753864861956E-2</v>
      </c>
      <c r="E21" s="99">
        <v>4.9799031719659805E-2</v>
      </c>
      <c r="F21" s="99">
        <v>4.692182018850341E-2</v>
      </c>
      <c r="G21" s="99">
        <v>5.9844459918365397E-3</v>
      </c>
      <c r="H21" s="99">
        <v>0.11264741172651863</v>
      </c>
      <c r="I21" s="102">
        <v>0.10156228767940861</v>
      </c>
      <c r="J21" s="148">
        <v>0.34328199144767885</v>
      </c>
      <c r="K21" s="99">
        <v>8.050943973644023E-2</v>
      </c>
      <c r="L21" s="99">
        <v>4.1351082672629547E-2</v>
      </c>
      <c r="M21" s="99">
        <v>3.4667936314007178E-2</v>
      </c>
      <c r="N21" s="99">
        <v>3.7417004316663789E-2</v>
      </c>
      <c r="O21" s="99">
        <v>4.112288276823378E-3</v>
      </c>
      <c r="P21" s="99">
        <v>6.8510337635975541E-2</v>
      </c>
      <c r="Q21" s="99">
        <v>7.6713902495139097E-2</v>
      </c>
      <c r="R21" s="103">
        <v>0.18426561568489541</v>
      </c>
      <c r="S21" s="99">
        <v>6.5817435324295459E-2</v>
      </c>
      <c r="T21" s="99">
        <v>2.4307808671360648E-2</v>
      </c>
      <c r="U21" s="99">
        <v>1.4103824841241258E-2</v>
      </c>
      <c r="V21" s="99">
        <v>1.696084662171727E-2</v>
      </c>
      <c r="W21" s="99">
        <v>1.4735454543219359E-3</v>
      </c>
      <c r="X21" s="99">
        <v>3.1873840847841582E-2</v>
      </c>
      <c r="Y21" s="102">
        <v>2.9728313924117237E-2</v>
      </c>
      <c r="AA21" s="221"/>
      <c r="AB21" s="222">
        <f t="shared" si="0"/>
        <v>0</v>
      </c>
      <c r="AC21" s="222">
        <f t="shared" si="1"/>
        <v>0</v>
      </c>
      <c r="AD21" s="222">
        <f t="shared" si="2"/>
        <v>0</v>
      </c>
      <c r="AE21" s="223"/>
    </row>
    <row r="22" spans="1:31">
      <c r="A22" s="220">
        <v>1925</v>
      </c>
      <c r="B22" s="101">
        <v>0.47000161449129385</v>
      </c>
      <c r="C22" s="99">
        <v>0.101790622618043</v>
      </c>
      <c r="D22" s="99">
        <v>5.0176126539534495E-2</v>
      </c>
      <c r="E22" s="99">
        <v>4.9601942532530106E-2</v>
      </c>
      <c r="F22" s="99">
        <v>4.7989164017641209E-2</v>
      </c>
      <c r="G22" s="99">
        <v>6.1631003727700695E-3</v>
      </c>
      <c r="H22" s="99">
        <v>0.10780755878320628</v>
      </c>
      <c r="I22" s="102">
        <v>0.10647309962756879</v>
      </c>
      <c r="J22" s="148">
        <v>0.36686471032967843</v>
      </c>
      <c r="K22" s="99">
        <v>9.4061068923849162E-2</v>
      </c>
      <c r="L22" s="99">
        <v>4.204814127213663E-2</v>
      </c>
      <c r="M22" s="99">
        <v>3.4956235416446296E-2</v>
      </c>
      <c r="N22" s="99">
        <v>3.8690721097315493E-2</v>
      </c>
      <c r="O22" s="99">
        <v>4.3984588510701562E-3</v>
      </c>
      <c r="P22" s="99">
        <v>7.0997320714266537E-2</v>
      </c>
      <c r="Q22" s="99">
        <v>8.1712764054594267E-2</v>
      </c>
      <c r="R22" s="103">
        <v>0.20636678644313566</v>
      </c>
      <c r="S22" s="99">
        <v>7.7178967360345699E-2</v>
      </c>
      <c r="T22" s="99">
        <v>2.6458386500913679E-2</v>
      </c>
      <c r="U22" s="99">
        <v>1.5431642071295673E-2</v>
      </c>
      <c r="V22" s="99">
        <v>1.8830728225215997E-2</v>
      </c>
      <c r="W22" s="99">
        <v>1.5625716630833927E-3</v>
      </c>
      <c r="X22" s="99">
        <v>3.169105396758308E-2</v>
      </c>
      <c r="Y22" s="102">
        <v>3.5213436654698151E-2</v>
      </c>
      <c r="AA22" s="221"/>
      <c r="AB22" s="222">
        <f t="shared" si="0"/>
        <v>0</v>
      </c>
      <c r="AC22" s="222">
        <f t="shared" si="1"/>
        <v>0</v>
      </c>
      <c r="AD22" s="222">
        <f t="shared" si="2"/>
        <v>0</v>
      </c>
      <c r="AE22" s="223"/>
    </row>
    <row r="23" spans="1:31">
      <c r="A23" s="220">
        <v>1926</v>
      </c>
      <c r="B23" s="101">
        <v>0.47221077102402281</v>
      </c>
      <c r="C23" s="99">
        <v>0.12624348606486113</v>
      </c>
      <c r="D23" s="99">
        <v>4.7534308437352797E-2</v>
      </c>
      <c r="E23" s="99">
        <v>4.4546974080721204E-2</v>
      </c>
      <c r="F23" s="99">
        <v>4.2873109676411301E-2</v>
      </c>
      <c r="G23" s="99">
        <v>6.2438809678069382E-3</v>
      </c>
      <c r="H23" s="99">
        <v>0.10748379579293756</v>
      </c>
      <c r="I23" s="102">
        <v>9.7285216003931918E-2</v>
      </c>
      <c r="J23" s="148">
        <v>0.37450445408176897</v>
      </c>
      <c r="K23" s="99">
        <v>0.11635714735385543</v>
      </c>
      <c r="L23" s="99">
        <v>4.0067449286536834E-2</v>
      </c>
      <c r="M23" s="99">
        <v>3.1485795345957274E-2</v>
      </c>
      <c r="N23" s="99">
        <v>3.4885074048287092E-2</v>
      </c>
      <c r="O23" s="99">
        <v>4.4862676800505336E-3</v>
      </c>
      <c r="P23" s="99">
        <v>7.1631556436534696E-2</v>
      </c>
      <c r="Q23" s="99">
        <v>7.5591163930547156E-2</v>
      </c>
      <c r="R23" s="103">
        <v>0.21769197660481993</v>
      </c>
      <c r="S23" s="99">
        <v>9.5429189124969865E-2</v>
      </c>
      <c r="T23" s="99">
        <v>2.5647441054669071E-2</v>
      </c>
      <c r="U23" s="99">
        <v>1.4094163897557771E-2</v>
      </c>
      <c r="V23" s="99">
        <v>1.6762325506057978E-2</v>
      </c>
      <c r="W23" s="99">
        <v>1.6039976341924256E-3</v>
      </c>
      <c r="X23" s="99">
        <v>3.2161026461601482E-2</v>
      </c>
      <c r="Y23" s="102">
        <v>3.1993832925771369E-2</v>
      </c>
      <c r="AA23" s="221"/>
      <c r="AB23" s="222">
        <f t="shared" si="0"/>
        <v>0</v>
      </c>
      <c r="AC23" s="222">
        <f t="shared" si="1"/>
        <v>0</v>
      </c>
      <c r="AD23" s="222">
        <f t="shared" si="2"/>
        <v>0</v>
      </c>
      <c r="AE23" s="223"/>
    </row>
    <row r="24" spans="1:31">
      <c r="A24" s="220">
        <v>1927</v>
      </c>
      <c r="B24" s="101">
        <v>0.46761353562337254</v>
      </c>
      <c r="C24" s="99">
        <v>0.10594446843783976</v>
      </c>
      <c r="D24" s="99">
        <v>5.0562734095380306E-2</v>
      </c>
      <c r="E24" s="99">
        <v>4.5610027210372821E-2</v>
      </c>
      <c r="F24" s="99">
        <v>4.3064545868198516E-2</v>
      </c>
      <c r="G24" s="99">
        <v>6.9322795886561286E-3</v>
      </c>
      <c r="H24" s="99">
        <v>0.11628354003046378</v>
      </c>
      <c r="I24" s="102">
        <v>9.9215940392461108E-2</v>
      </c>
      <c r="J24" s="148">
        <v>0.3687945637957738</v>
      </c>
      <c r="K24" s="99">
        <v>9.7846368850763393E-2</v>
      </c>
      <c r="L24" s="99">
        <v>4.3342921925621898E-2</v>
      </c>
      <c r="M24" s="99">
        <v>3.2835244367838162E-2</v>
      </c>
      <c r="N24" s="99">
        <v>3.5065695513341558E-2</v>
      </c>
      <c r="O24" s="99">
        <v>4.9931184020956081E-3</v>
      </c>
      <c r="P24" s="99">
        <v>7.755534736810421E-2</v>
      </c>
      <c r="Q24" s="99">
        <v>7.7155867368009043E-2</v>
      </c>
      <c r="R24" s="103">
        <v>0.21123001408677722</v>
      </c>
      <c r="S24" s="99">
        <v>8.0400198408375756E-2</v>
      </c>
      <c r="T24" s="99">
        <v>2.7853157783841859E-2</v>
      </c>
      <c r="U24" s="99">
        <v>1.5633163425131852E-2</v>
      </c>
      <c r="V24" s="99">
        <v>1.7329472641588128E-2</v>
      </c>
      <c r="W24" s="99">
        <v>1.7940575122363227E-3</v>
      </c>
      <c r="X24" s="99">
        <v>3.4266112916648162E-2</v>
      </c>
      <c r="Y24" s="102">
        <v>3.3953851398955119E-2</v>
      </c>
      <c r="AA24" s="221"/>
      <c r="AB24" s="222">
        <f t="shared" si="0"/>
        <v>0</v>
      </c>
      <c r="AC24" s="222">
        <f t="shared" si="1"/>
        <v>0</v>
      </c>
      <c r="AD24" s="222">
        <f t="shared" si="2"/>
        <v>0</v>
      </c>
      <c r="AE24" s="223"/>
    </row>
    <row r="25" spans="1:31">
      <c r="A25" s="220">
        <v>1928</v>
      </c>
      <c r="B25" s="101">
        <v>0.48039037509223065</v>
      </c>
      <c r="C25" s="99">
        <v>0.1080322175856594</v>
      </c>
      <c r="D25" s="99">
        <v>5.2866815332391431E-2</v>
      </c>
      <c r="E25" s="99">
        <v>4.5651010631078813E-2</v>
      </c>
      <c r="F25" s="99">
        <v>4.1741830732062044E-2</v>
      </c>
      <c r="G25" s="99">
        <v>7.6734444420990472E-3</v>
      </c>
      <c r="H25" s="99">
        <v>0.12854941333959252</v>
      </c>
      <c r="I25" s="102">
        <v>9.5875643029347382E-2</v>
      </c>
      <c r="J25" s="148">
        <v>0.37980761428257631</v>
      </c>
      <c r="K25" s="99">
        <v>0.10045563666031408</v>
      </c>
      <c r="L25" s="99">
        <v>4.5507186058637648E-2</v>
      </c>
      <c r="M25" s="99">
        <v>3.3556590202722211E-2</v>
      </c>
      <c r="N25" s="99">
        <v>3.4257956588602867E-2</v>
      </c>
      <c r="O25" s="99">
        <v>5.501584071824616E-3</v>
      </c>
      <c r="P25" s="99">
        <v>8.5188599893929073E-2</v>
      </c>
      <c r="Q25" s="99">
        <v>7.5340060806545761E-2</v>
      </c>
      <c r="R25" s="103">
        <v>0.22215121518774972</v>
      </c>
      <c r="S25" s="99">
        <v>8.2895456450237756E-2</v>
      </c>
      <c r="T25" s="99">
        <v>3.0132478833306262E-2</v>
      </c>
      <c r="U25" s="99">
        <v>1.6695419698392631E-2</v>
      </c>
      <c r="V25" s="99">
        <v>1.8180365884245441E-2</v>
      </c>
      <c r="W25" s="99">
        <v>1.9570575402754671E-3</v>
      </c>
      <c r="X25" s="99">
        <v>3.5734916472277251E-2</v>
      </c>
      <c r="Y25" s="102">
        <v>3.6555520309014912E-2</v>
      </c>
      <c r="AA25" s="221"/>
      <c r="AB25" s="222">
        <f t="shared" si="0"/>
        <v>0</v>
      </c>
      <c r="AC25" s="222">
        <f t="shared" si="1"/>
        <v>0</v>
      </c>
      <c r="AD25" s="222">
        <f t="shared" si="2"/>
        <v>0</v>
      </c>
      <c r="AE25" s="223"/>
    </row>
    <row r="26" spans="1:31">
      <c r="A26" s="220">
        <v>1929</v>
      </c>
      <c r="B26" s="101">
        <v>0.46716731947373152</v>
      </c>
      <c r="C26" s="99">
        <v>0.12148871007541162</v>
      </c>
      <c r="D26" s="99">
        <v>5.2931304348083491E-2</v>
      </c>
      <c r="E26" s="99">
        <v>4.1867104258428989E-2</v>
      </c>
      <c r="F26" s="99">
        <v>3.8802733082972385E-2</v>
      </c>
      <c r="G26" s="99">
        <v>7.6168889521257424E-3</v>
      </c>
      <c r="H26" s="99">
        <v>0.11454094462780084</v>
      </c>
      <c r="I26" s="102">
        <v>8.991963412890841E-2</v>
      </c>
      <c r="J26" s="148">
        <v>0.37309807497772662</v>
      </c>
      <c r="K26" s="99">
        <v>0.11280652803063503</v>
      </c>
      <c r="L26" s="99">
        <v>4.5478219474865605E-2</v>
      </c>
      <c r="M26" s="99">
        <v>3.0570373679738586E-2</v>
      </c>
      <c r="N26" s="99">
        <v>3.1741195600867016E-2</v>
      </c>
      <c r="O26" s="99">
        <v>5.4939086822623374E-3</v>
      </c>
      <c r="P26" s="99">
        <v>7.6642123981223415E-2</v>
      </c>
      <c r="Q26" s="99">
        <v>7.0365725528134609E-2</v>
      </c>
      <c r="R26" s="103">
        <v>0.22068808678973251</v>
      </c>
      <c r="S26" s="99">
        <v>9.2594588033002884E-2</v>
      </c>
      <c r="T26" s="99">
        <v>3.0017968126648704E-2</v>
      </c>
      <c r="U26" s="99">
        <v>1.5197856404306031E-2</v>
      </c>
      <c r="V26" s="99">
        <v>1.6367429228879189E-2</v>
      </c>
      <c r="W26" s="99">
        <v>1.9028380995217791E-3</v>
      </c>
      <c r="X26" s="99">
        <v>3.1786484498899328E-2</v>
      </c>
      <c r="Y26" s="102">
        <v>3.2820922398474575E-2</v>
      </c>
      <c r="AA26" s="221"/>
      <c r="AB26" s="222">
        <f t="shared" si="0"/>
        <v>0</v>
      </c>
      <c r="AC26" s="222">
        <f t="shared" si="1"/>
        <v>0</v>
      </c>
      <c r="AD26" s="222">
        <f t="shared" si="2"/>
        <v>0</v>
      </c>
      <c r="AE26" s="223"/>
    </row>
    <row r="27" spans="1:31">
      <c r="A27" s="225">
        <v>1930</v>
      </c>
      <c r="B27" s="116">
        <v>0.45969100631977633</v>
      </c>
      <c r="C27" s="117">
        <v>0.11236802969978198</v>
      </c>
      <c r="D27" s="117">
        <v>5.5278280365018778E-2</v>
      </c>
      <c r="E27" s="117">
        <v>4.5781701739876654E-2</v>
      </c>
      <c r="F27" s="117">
        <v>3.5541277979831226E-2</v>
      </c>
      <c r="G27" s="117">
        <v>8.8877544867405293E-3</v>
      </c>
      <c r="H27" s="117">
        <v>0.12568244405653733</v>
      </c>
      <c r="I27" s="118">
        <v>7.6151517991989867E-2</v>
      </c>
      <c r="J27" s="150">
        <v>0.35233000508174545</v>
      </c>
      <c r="K27" s="117">
        <v>0.10375856100195581</v>
      </c>
      <c r="L27" s="117">
        <v>4.5174600546870045E-2</v>
      </c>
      <c r="M27" s="117">
        <v>3.2923116889848038E-2</v>
      </c>
      <c r="N27" s="117">
        <v>2.786075074654127E-2</v>
      </c>
      <c r="O27" s="117">
        <v>6.2689109733355319E-3</v>
      </c>
      <c r="P27" s="117">
        <v>8.0229282392016293E-2</v>
      </c>
      <c r="Q27" s="117">
        <v>5.6114782531178402E-2</v>
      </c>
      <c r="R27" s="120">
        <v>0.19304831587707494</v>
      </c>
      <c r="S27" s="117">
        <v>7.8834398875199954E-2</v>
      </c>
      <c r="T27" s="117">
        <v>2.6750569403538552E-2</v>
      </c>
      <c r="U27" s="117">
        <v>1.5532804228326799E-2</v>
      </c>
      <c r="V27" s="117">
        <v>1.3476420421665039E-2</v>
      </c>
      <c r="W27" s="117">
        <v>2.1438294201837379E-3</v>
      </c>
      <c r="X27" s="117">
        <v>3.2504853469523351E-2</v>
      </c>
      <c r="Y27" s="118">
        <v>2.3805440058637557E-2</v>
      </c>
      <c r="AA27" s="221"/>
      <c r="AB27" s="222">
        <f t="shared" si="0"/>
        <v>0</v>
      </c>
      <c r="AC27" s="222">
        <f t="shared" si="1"/>
        <v>0</v>
      </c>
      <c r="AD27" s="222">
        <f t="shared" si="2"/>
        <v>0</v>
      </c>
      <c r="AE27" s="223"/>
    </row>
    <row r="28" spans="1:31">
      <c r="A28" s="220">
        <v>1931</v>
      </c>
      <c r="B28" s="101">
        <v>0.46005341861404947</v>
      </c>
      <c r="C28" s="99">
        <v>7.4739388378866997E-2</v>
      </c>
      <c r="D28" s="99">
        <v>6.5841268274631964E-2</v>
      </c>
      <c r="E28" s="99">
        <v>5.3889490135188144E-2</v>
      </c>
      <c r="F28" s="99">
        <v>3.6617841302807125E-2</v>
      </c>
      <c r="G28" s="99">
        <v>1.2218993306504972E-2</v>
      </c>
      <c r="H28" s="99">
        <v>0.14455511224950124</v>
      </c>
      <c r="I28" s="102">
        <v>7.2191324966548995E-2</v>
      </c>
      <c r="J28" s="148">
        <v>0.33677680061645754</v>
      </c>
      <c r="K28" s="99">
        <v>6.8419386301813628E-2</v>
      </c>
      <c r="L28" s="99">
        <v>5.3130942456917643E-2</v>
      </c>
      <c r="M28" s="99">
        <v>3.7782411608465273E-2</v>
      </c>
      <c r="N28" s="99">
        <v>2.81727462791393E-2</v>
      </c>
      <c r="O28" s="99">
        <v>8.4691237843631233E-3</v>
      </c>
      <c r="P28" s="99">
        <v>8.896962767667195E-2</v>
      </c>
      <c r="Q28" s="99">
        <v>5.1832562509086598E-2</v>
      </c>
      <c r="R28" s="103">
        <v>0.16779242828620816</v>
      </c>
      <c r="S28" s="99">
        <v>4.8236130843813937E-2</v>
      </c>
      <c r="T28" s="99">
        <v>2.9192672786380634E-2</v>
      </c>
      <c r="U28" s="99">
        <v>1.6640155686153593E-2</v>
      </c>
      <c r="V28" s="99">
        <v>1.3368503544771329E-2</v>
      </c>
      <c r="W28" s="99">
        <v>2.9352532507332333E-3</v>
      </c>
      <c r="X28" s="99">
        <v>3.6050769078872252E-2</v>
      </c>
      <c r="Y28" s="102">
        <v>2.1368943095483248E-2</v>
      </c>
      <c r="AA28" s="221"/>
      <c r="AB28" s="222">
        <f t="shared" si="0"/>
        <v>0</v>
      </c>
      <c r="AC28" s="222">
        <f t="shared" si="1"/>
        <v>0</v>
      </c>
      <c r="AD28" s="222">
        <f t="shared" si="2"/>
        <v>0</v>
      </c>
      <c r="AE28" s="223"/>
    </row>
    <row r="29" spans="1:31">
      <c r="A29" s="220">
        <v>1932</v>
      </c>
      <c r="B29" s="101">
        <v>0.47831586835671197</v>
      </c>
      <c r="C29" s="99">
        <v>3.7998057207356897E-2</v>
      </c>
      <c r="D29" s="99">
        <v>7.9278254984895449E-2</v>
      </c>
      <c r="E29" s="99">
        <v>6.5494516801146929E-2</v>
      </c>
      <c r="F29" s="99">
        <v>3.8083196119872979E-2</v>
      </c>
      <c r="G29" s="99">
        <v>1.7450969234093824E-2</v>
      </c>
      <c r="H29" s="99">
        <v>0.17840898897565419</v>
      </c>
      <c r="I29" s="102">
        <v>6.1601885033691697E-2</v>
      </c>
      <c r="J29" s="148">
        <v>0.35075614167369645</v>
      </c>
      <c r="K29" s="99">
        <v>3.5463602601715126E-2</v>
      </c>
      <c r="L29" s="99">
        <v>6.8252799374300233E-2</v>
      </c>
      <c r="M29" s="99">
        <v>4.8990170300016067E-2</v>
      </c>
      <c r="N29" s="99">
        <v>2.976981410604557E-2</v>
      </c>
      <c r="O29" s="99">
        <v>1.2055341335771319E-2</v>
      </c>
      <c r="P29" s="99">
        <v>0.11095147028702208</v>
      </c>
      <c r="Q29" s="99">
        <v>4.5272943668826074E-2</v>
      </c>
      <c r="R29" s="103">
        <v>0.16486302758672822</v>
      </c>
      <c r="S29" s="99">
        <v>2.5081537546389476E-2</v>
      </c>
      <c r="T29" s="99">
        <v>3.6205919569214214E-2</v>
      </c>
      <c r="U29" s="99">
        <v>2.1418002662363024E-2</v>
      </c>
      <c r="V29" s="99">
        <v>1.4288036407334587E-2</v>
      </c>
      <c r="W29" s="99">
        <v>4.2947763104842279E-3</v>
      </c>
      <c r="X29" s="99">
        <v>4.4539774737097568E-2</v>
      </c>
      <c r="Y29" s="102">
        <v>1.9034980353845102E-2</v>
      </c>
      <c r="AA29" s="221"/>
      <c r="AB29" s="222">
        <f t="shared" si="0"/>
        <v>0</v>
      </c>
      <c r="AC29" s="222">
        <f t="shared" si="1"/>
        <v>0</v>
      </c>
      <c r="AD29" s="222">
        <f t="shared" si="2"/>
        <v>0</v>
      </c>
      <c r="AE29" s="223"/>
    </row>
    <row r="30" spans="1:31">
      <c r="A30" s="220">
        <v>1933</v>
      </c>
      <c r="B30" s="101">
        <v>0.47335682847079791</v>
      </c>
      <c r="C30" s="99">
        <v>3.5925649765268672E-2</v>
      </c>
      <c r="D30" s="99">
        <v>7.4616865910639985E-2</v>
      </c>
      <c r="E30" s="99">
        <v>5.7301896480723848E-2</v>
      </c>
      <c r="F30" s="99">
        <v>4.0961618842218647E-2</v>
      </c>
      <c r="G30" s="99">
        <v>1.6900237455703356E-2</v>
      </c>
      <c r="H30" s="99">
        <v>0.17401136900681891</v>
      </c>
      <c r="I30" s="102">
        <v>7.363919100942444E-2</v>
      </c>
      <c r="J30" s="148">
        <v>0.35658943953137984</v>
      </c>
      <c r="K30" s="99">
        <v>3.3854708798893969E-2</v>
      </c>
      <c r="L30" s="99">
        <v>6.5236612334230643E-2</v>
      </c>
      <c r="M30" s="99">
        <v>4.5968271045238977E-2</v>
      </c>
      <c r="N30" s="99">
        <v>3.2634495473141123E-2</v>
      </c>
      <c r="O30" s="99">
        <v>1.191724068804869E-2</v>
      </c>
      <c r="P30" s="99">
        <v>0.11133248209856023</v>
      </c>
      <c r="Q30" s="99">
        <v>5.5645629093266251E-2</v>
      </c>
      <c r="R30" s="103">
        <v>0.17360678810819186</v>
      </c>
      <c r="S30" s="99">
        <v>2.5505552197593682E-2</v>
      </c>
      <c r="T30" s="99">
        <v>3.6366060248993519E-2</v>
      </c>
      <c r="U30" s="99">
        <v>2.0030901573845215E-2</v>
      </c>
      <c r="V30" s="99">
        <v>1.6128578726681064E-2</v>
      </c>
      <c r="W30" s="99">
        <v>4.3738886457374161E-3</v>
      </c>
      <c r="X30" s="99">
        <v>4.6698836085175721E-2</v>
      </c>
      <c r="Y30" s="102">
        <v>2.4502970630165315E-2</v>
      </c>
      <c r="AA30" s="221"/>
      <c r="AB30" s="222">
        <f t="shared" si="0"/>
        <v>0</v>
      </c>
      <c r="AC30" s="222">
        <f t="shared" si="1"/>
        <v>0</v>
      </c>
      <c r="AD30" s="222">
        <f t="shared" si="2"/>
        <v>0</v>
      </c>
      <c r="AE30" s="223"/>
    </row>
    <row r="31" spans="1:31">
      <c r="A31" s="220">
        <v>1934</v>
      </c>
      <c r="B31" s="101">
        <v>0.48590299830685646</v>
      </c>
      <c r="C31" s="99">
        <v>7.3138729216198198E-2</v>
      </c>
      <c r="D31" s="99">
        <v>6.3293083617754931E-2</v>
      </c>
      <c r="E31" s="99">
        <v>4.2527063550543455E-2</v>
      </c>
      <c r="F31" s="99">
        <v>3.8117654902491208E-2</v>
      </c>
      <c r="G31" s="99">
        <v>1.5859050043143929E-2</v>
      </c>
      <c r="H31" s="99">
        <v>0.17736751069983578</v>
      </c>
      <c r="I31" s="102">
        <v>7.5599906276888937E-2</v>
      </c>
      <c r="J31" s="148">
        <v>0.37649539038449265</v>
      </c>
      <c r="K31" s="99">
        <v>7.1553917977436557E-2</v>
      </c>
      <c r="L31" s="99">
        <v>5.8514697139859149E-2</v>
      </c>
      <c r="M31" s="99">
        <v>3.5124243954279467E-2</v>
      </c>
      <c r="N31" s="99">
        <v>3.1289034528195064E-2</v>
      </c>
      <c r="O31" s="99">
        <v>1.0944321533949766E-2</v>
      </c>
      <c r="P31" s="99">
        <v>0.10962039231562254</v>
      </c>
      <c r="Q31" s="99">
        <v>5.9448782935150143E-2</v>
      </c>
      <c r="R31" s="103">
        <v>0.19022379965119901</v>
      </c>
      <c r="S31" s="99">
        <v>5.505930698407524E-2</v>
      </c>
      <c r="T31" s="99">
        <v>3.1145239046851059E-2</v>
      </c>
      <c r="U31" s="99">
        <v>1.5207143220764958E-2</v>
      </c>
      <c r="V31" s="99">
        <v>1.521474568877604E-2</v>
      </c>
      <c r="W31" s="99">
        <v>3.9110675074481779E-3</v>
      </c>
      <c r="X31" s="99">
        <v>4.4128236673190033E-2</v>
      </c>
      <c r="Y31" s="102">
        <v>2.5558060530093549E-2</v>
      </c>
      <c r="AA31" s="221"/>
      <c r="AB31" s="222">
        <f t="shared" si="0"/>
        <v>0</v>
      </c>
      <c r="AC31" s="222">
        <f t="shared" si="1"/>
        <v>0</v>
      </c>
      <c r="AD31" s="222">
        <f t="shared" si="2"/>
        <v>0</v>
      </c>
      <c r="AE31" s="223"/>
    </row>
    <row r="32" spans="1:31">
      <c r="A32" s="220">
        <v>1935</v>
      </c>
      <c r="B32" s="101">
        <v>0.47842431495795484</v>
      </c>
      <c r="C32" s="99">
        <v>8.4481646004851668E-2</v>
      </c>
      <c r="D32" s="99">
        <v>5.4885099377966186E-2</v>
      </c>
      <c r="E32" s="99">
        <v>3.7753145820495215E-2</v>
      </c>
      <c r="F32" s="99">
        <v>4.0000476086223653E-2</v>
      </c>
      <c r="G32" s="99">
        <v>1.4419087514966553E-2</v>
      </c>
      <c r="H32" s="99">
        <v>0.16208950709756981</v>
      </c>
      <c r="I32" s="102">
        <v>8.4795353055881678E-2</v>
      </c>
      <c r="J32" s="148">
        <v>0.36493278364834725</v>
      </c>
      <c r="K32" s="99">
        <v>8.1081942115484779E-2</v>
      </c>
      <c r="L32" s="99">
        <v>4.8456414368715436E-2</v>
      </c>
      <c r="M32" s="99">
        <v>3.0461777613324886E-2</v>
      </c>
      <c r="N32" s="99">
        <v>3.2676732441286431E-2</v>
      </c>
      <c r="O32" s="99">
        <v>9.7781915932589857E-3</v>
      </c>
      <c r="P32" s="99">
        <v>9.6276433695654362E-2</v>
      </c>
      <c r="Q32" s="99">
        <v>6.6201291820622316E-2</v>
      </c>
      <c r="R32" s="103">
        <v>0.1934551258668824</v>
      </c>
      <c r="S32" s="99">
        <v>6.3774754906112133E-2</v>
      </c>
      <c r="T32" s="99">
        <v>2.6293299684706554E-2</v>
      </c>
      <c r="U32" s="99">
        <v>1.3652675409687528E-2</v>
      </c>
      <c r="V32" s="99">
        <v>1.6199350186767492E-2</v>
      </c>
      <c r="W32" s="99">
        <v>3.5535721771985996E-3</v>
      </c>
      <c r="X32" s="99">
        <v>4.0815507586467542E-2</v>
      </c>
      <c r="Y32" s="102">
        <v>2.9165965915942602E-2</v>
      </c>
      <c r="AA32" s="221"/>
      <c r="AB32" s="222">
        <f t="shared" si="0"/>
        <v>0</v>
      </c>
      <c r="AC32" s="222">
        <f t="shared" si="1"/>
        <v>0</v>
      </c>
      <c r="AD32" s="222">
        <f t="shared" si="2"/>
        <v>0</v>
      </c>
      <c r="AE32" s="223"/>
    </row>
    <row r="33" spans="1:31">
      <c r="A33" s="220">
        <v>1936</v>
      </c>
      <c r="B33" s="101">
        <v>0.4766248019953081</v>
      </c>
      <c r="C33" s="99">
        <v>0.10209682480368205</v>
      </c>
      <c r="D33" s="99">
        <v>4.6386818331218042E-2</v>
      </c>
      <c r="E33" s="99">
        <v>3.412407053078835E-2</v>
      </c>
      <c r="F33" s="99">
        <v>3.7473011506347617E-2</v>
      </c>
      <c r="G33" s="99">
        <v>1.3212270559053269E-2</v>
      </c>
      <c r="H33" s="99">
        <v>0.16111443333693062</v>
      </c>
      <c r="I33" s="102">
        <v>8.2217372927288146E-2</v>
      </c>
      <c r="J33" s="148">
        <v>0.36593068799516321</v>
      </c>
      <c r="K33" s="99">
        <v>9.8631728693978085E-2</v>
      </c>
      <c r="L33" s="99">
        <v>3.9732914127176368E-2</v>
      </c>
      <c r="M33" s="99">
        <v>2.7169377031551936E-2</v>
      </c>
      <c r="N33" s="99">
        <v>3.1060681374910373E-2</v>
      </c>
      <c r="O33" s="99">
        <v>8.7939118121531257E-3</v>
      </c>
      <c r="P33" s="99">
        <v>9.4990722204510145E-2</v>
      </c>
      <c r="Q33" s="99">
        <v>6.5551352750883168E-2</v>
      </c>
      <c r="R33" s="103">
        <v>0.20621648522023769</v>
      </c>
      <c r="S33" s="99">
        <v>8.0606412852720813E-2</v>
      </c>
      <c r="T33" s="99">
        <v>2.176589988572572E-2</v>
      </c>
      <c r="U33" s="99">
        <v>1.2297228563441304E-2</v>
      </c>
      <c r="V33" s="99">
        <v>1.6214565888597775E-2</v>
      </c>
      <c r="W33" s="99">
        <v>3.1576731922492406E-3</v>
      </c>
      <c r="X33" s="99">
        <v>4.1018879250733845E-2</v>
      </c>
      <c r="Y33" s="102">
        <v>3.115582558676902E-2</v>
      </c>
      <c r="AA33" s="221"/>
      <c r="AB33" s="222">
        <f t="shared" si="0"/>
        <v>0</v>
      </c>
      <c r="AC33" s="222">
        <f t="shared" si="1"/>
        <v>0</v>
      </c>
      <c r="AD33" s="222">
        <f t="shared" si="2"/>
        <v>0</v>
      </c>
      <c r="AE33" s="223"/>
    </row>
    <row r="34" spans="1:31">
      <c r="A34" s="220">
        <v>1937</v>
      </c>
      <c r="B34" s="101">
        <v>0.46803448732461012</v>
      </c>
      <c r="C34" s="99">
        <v>0.10123127510628568</v>
      </c>
      <c r="D34" s="99">
        <v>4.1437355346815495E-2</v>
      </c>
      <c r="E34" s="99">
        <v>2.959558897955452E-2</v>
      </c>
      <c r="F34" s="99">
        <v>3.6942651463798028E-2</v>
      </c>
      <c r="G34" s="99">
        <v>1.456622472372592E-2</v>
      </c>
      <c r="H34" s="99">
        <v>0.16343364857148929</v>
      </c>
      <c r="I34" s="102">
        <v>8.0827743132941166E-2</v>
      </c>
      <c r="J34" s="148">
        <v>0.35922559292679279</v>
      </c>
      <c r="K34" s="99">
        <v>9.7294056781070434E-2</v>
      </c>
      <c r="L34" s="99">
        <v>3.4379472251470644E-2</v>
      </c>
      <c r="M34" s="99">
        <v>2.1513372191201838E-2</v>
      </c>
      <c r="N34" s="99">
        <v>2.9892884627673155E-2</v>
      </c>
      <c r="O34" s="99">
        <v>9.7352529297822059E-3</v>
      </c>
      <c r="P34" s="99">
        <v>0.1039855748801657</v>
      </c>
      <c r="Q34" s="99">
        <v>6.242497926542883E-2</v>
      </c>
      <c r="R34" s="103">
        <v>0.20352235814651154</v>
      </c>
      <c r="S34" s="99">
        <v>8.3188380468367726E-2</v>
      </c>
      <c r="T34" s="99">
        <v>2.3448108794800228E-2</v>
      </c>
      <c r="U34" s="99">
        <v>1.1657128306697614E-2</v>
      </c>
      <c r="V34" s="99">
        <v>1.5518233067728947E-2</v>
      </c>
      <c r="W34" s="99">
        <v>3.0836756753524147E-3</v>
      </c>
      <c r="X34" s="99">
        <v>3.7178767090709657E-2</v>
      </c>
      <c r="Y34" s="102">
        <v>2.9448064742854958E-2</v>
      </c>
      <c r="AA34" s="221"/>
      <c r="AB34" s="222">
        <f t="shared" si="0"/>
        <v>0</v>
      </c>
      <c r="AC34" s="222">
        <f t="shared" si="1"/>
        <v>0</v>
      </c>
      <c r="AD34" s="222">
        <f t="shared" si="2"/>
        <v>0</v>
      </c>
      <c r="AE34" s="223"/>
    </row>
    <row r="35" spans="1:31">
      <c r="A35" s="220">
        <v>1938</v>
      </c>
      <c r="B35" s="101">
        <v>0.46684136341827115</v>
      </c>
      <c r="C35" s="99">
        <v>8.3736773725818475E-2</v>
      </c>
      <c r="D35" s="99">
        <v>4.2958442078165592E-2</v>
      </c>
      <c r="E35" s="99">
        <v>3.5706853601744894E-2</v>
      </c>
      <c r="F35" s="99">
        <v>3.752320972235431E-2</v>
      </c>
      <c r="G35" s="99">
        <v>1.7086487642046028E-2</v>
      </c>
      <c r="H35" s="99">
        <v>0.17138208513651282</v>
      </c>
      <c r="I35" s="102">
        <v>7.8447511511629153E-2</v>
      </c>
      <c r="J35" s="148">
        <v>0.34733710622013647</v>
      </c>
      <c r="K35" s="99">
        <v>7.8830088041137544E-2</v>
      </c>
      <c r="L35" s="99">
        <v>3.4889909198055763E-2</v>
      </c>
      <c r="M35" s="99">
        <v>2.5326005649922836E-2</v>
      </c>
      <c r="N35" s="99">
        <v>2.9822691343073277E-2</v>
      </c>
      <c r="O35" s="99">
        <v>1.1504312578008649E-2</v>
      </c>
      <c r="P35" s="99">
        <v>0.10780225896115546</v>
      </c>
      <c r="Q35" s="99">
        <v>5.91618404487829E-2</v>
      </c>
      <c r="R35" s="103">
        <v>0.18524033164996895</v>
      </c>
      <c r="S35" s="99">
        <v>6.4416430748623688E-2</v>
      </c>
      <c r="T35" s="99">
        <v>2.2699427847378831E-2</v>
      </c>
      <c r="U35" s="99">
        <v>1.2846687522064359E-2</v>
      </c>
      <c r="V35" s="99">
        <v>1.5322268601175805E-2</v>
      </c>
      <c r="W35" s="99">
        <v>3.6857573136225602E-3</v>
      </c>
      <c r="X35" s="99">
        <v>3.8726365661125528E-2</v>
      </c>
      <c r="Y35" s="102">
        <v>2.7543393955978168E-2</v>
      </c>
      <c r="AA35" s="221"/>
      <c r="AB35" s="222">
        <f t="shared" si="0"/>
        <v>0</v>
      </c>
      <c r="AC35" s="222">
        <f t="shared" si="1"/>
        <v>0</v>
      </c>
      <c r="AD35" s="222">
        <f t="shared" si="2"/>
        <v>0</v>
      </c>
      <c r="AE35" s="223"/>
    </row>
    <row r="36" spans="1:31">
      <c r="A36" s="224">
        <v>1939</v>
      </c>
      <c r="B36" s="110">
        <v>0.48368679163643491</v>
      </c>
      <c r="C36" s="111">
        <v>9.6500101070898056E-2</v>
      </c>
      <c r="D36" s="111">
        <v>3.9824354169230566E-2</v>
      </c>
      <c r="E36" s="111">
        <v>3.3305026226021314E-2</v>
      </c>
      <c r="F36" s="111">
        <v>3.7535959765011992E-2</v>
      </c>
      <c r="G36" s="111">
        <v>1.7164273347436927E-2</v>
      </c>
      <c r="H36" s="111">
        <v>0.17906676297139876</v>
      </c>
      <c r="I36" s="112">
        <v>8.0290314086437276E-2</v>
      </c>
      <c r="J36" s="149">
        <v>0.36214108961443831</v>
      </c>
      <c r="K36" s="111">
        <v>9.0426157553908995E-2</v>
      </c>
      <c r="L36" s="111">
        <v>3.3279161176641855E-2</v>
      </c>
      <c r="M36" s="111">
        <v>2.4430749548498536E-2</v>
      </c>
      <c r="N36" s="111">
        <v>3.0610394441285927E-2</v>
      </c>
      <c r="O36" s="111">
        <v>1.1403949945068147E-2</v>
      </c>
      <c r="P36" s="111">
        <v>0.10923668459415221</v>
      </c>
      <c r="Q36" s="111">
        <v>6.2753992354882659E-2</v>
      </c>
      <c r="R36" s="114">
        <v>0.19606386398577422</v>
      </c>
      <c r="S36" s="111">
        <v>7.3589453607601052E-2</v>
      </c>
      <c r="T36" s="111">
        <v>2.1986065516337045E-2</v>
      </c>
      <c r="U36" s="111">
        <v>1.2680373938842006E-2</v>
      </c>
      <c r="V36" s="111">
        <v>1.6118976010323229E-2</v>
      </c>
      <c r="W36" s="111">
        <v>3.5955429283557367E-3</v>
      </c>
      <c r="X36" s="111">
        <v>3.7834724585142004E-2</v>
      </c>
      <c r="Y36" s="112">
        <v>3.0258727399173149E-2</v>
      </c>
      <c r="AA36" s="221"/>
      <c r="AB36" s="222">
        <f t="shared" si="0"/>
        <v>0</v>
      </c>
      <c r="AC36" s="222">
        <f t="shared" si="1"/>
        <v>0</v>
      </c>
      <c r="AD36" s="222">
        <f t="shared" si="2"/>
        <v>0</v>
      </c>
      <c r="AE36" s="223"/>
    </row>
    <row r="37" spans="1:31">
      <c r="A37" s="220">
        <v>1940</v>
      </c>
      <c r="B37" s="101">
        <v>0.48701234320305065</v>
      </c>
      <c r="C37" s="99">
        <v>0.11963645654584726</v>
      </c>
      <c r="D37" s="99">
        <v>2.8243503011739501E-2</v>
      </c>
      <c r="E37" s="99">
        <v>2.6619717562035267E-2</v>
      </c>
      <c r="F37" s="99">
        <v>3.6253258554858669E-2</v>
      </c>
      <c r="G37" s="99">
        <v>1.6922483470333149E-2</v>
      </c>
      <c r="H37" s="99">
        <v>0.18156634899211013</v>
      </c>
      <c r="I37" s="102">
        <v>7.7770575066126557E-2</v>
      </c>
      <c r="J37" s="148">
        <v>0.36890040475500918</v>
      </c>
      <c r="K37" s="99">
        <v>0.11305078020375571</v>
      </c>
      <c r="L37" s="99">
        <v>2.4973508335021502E-2</v>
      </c>
      <c r="M37" s="99">
        <v>1.9838822987590175E-2</v>
      </c>
      <c r="N37" s="99">
        <v>3.0594850926304266E-2</v>
      </c>
      <c r="O37" s="99">
        <v>1.0985652847253452E-2</v>
      </c>
      <c r="P37" s="99">
        <v>0.10575378413041717</v>
      </c>
      <c r="Q37" s="99">
        <v>6.3703005324666939E-2</v>
      </c>
      <c r="R37" s="103">
        <v>0.20792754753840745</v>
      </c>
      <c r="S37" s="99">
        <v>9.2117932817093864E-2</v>
      </c>
      <c r="T37" s="99">
        <v>1.5909381570093209E-2</v>
      </c>
      <c r="U37" s="99">
        <v>9.9213099269223632E-3</v>
      </c>
      <c r="V37" s="99">
        <v>1.6384590195165114E-2</v>
      </c>
      <c r="W37" s="99">
        <v>3.547797685587285E-3</v>
      </c>
      <c r="X37" s="99">
        <v>3.8593359289640659E-2</v>
      </c>
      <c r="Y37" s="102">
        <v>3.145317605390497E-2</v>
      </c>
      <c r="AA37" s="221"/>
      <c r="AB37" s="222">
        <f t="shared" si="0"/>
        <v>0</v>
      </c>
      <c r="AC37" s="222">
        <f t="shared" si="1"/>
        <v>0</v>
      </c>
      <c r="AD37" s="222">
        <f t="shared" si="2"/>
        <v>0</v>
      </c>
      <c r="AE37" s="223"/>
    </row>
    <row r="38" spans="1:31">
      <c r="A38" s="220">
        <v>1941</v>
      </c>
      <c r="B38" s="101">
        <v>0.46496472044286119</v>
      </c>
      <c r="C38" s="99">
        <v>0.13398506020887702</v>
      </c>
      <c r="D38" s="99">
        <v>2.0439310311462889E-2</v>
      </c>
      <c r="E38" s="99">
        <v>1.9751087983378199E-2</v>
      </c>
      <c r="F38" s="99">
        <v>3.8655152379839366E-2</v>
      </c>
      <c r="G38" s="99">
        <v>1.4676212114237594E-2</v>
      </c>
      <c r="H38" s="99">
        <v>0.14930893636260517</v>
      </c>
      <c r="I38" s="102">
        <v>8.8148961082461036E-2</v>
      </c>
      <c r="J38" s="148">
        <v>0.36092239032198037</v>
      </c>
      <c r="K38" s="99">
        <v>0.12729758059481627</v>
      </c>
      <c r="L38" s="99">
        <v>1.8479331317383562E-2</v>
      </c>
      <c r="M38" s="99">
        <v>1.4735811117627987E-2</v>
      </c>
      <c r="N38" s="99">
        <v>3.3114938829228606E-2</v>
      </c>
      <c r="O38" s="99">
        <v>9.2090880838900102E-3</v>
      </c>
      <c r="P38" s="99">
        <v>8.4333191132118415E-2</v>
      </c>
      <c r="Q38" s="99">
        <v>7.3752449246915527E-2</v>
      </c>
      <c r="R38" s="103">
        <v>0.21315917285435892</v>
      </c>
      <c r="S38" s="99">
        <v>9.9881125666707052E-2</v>
      </c>
      <c r="T38" s="99">
        <v>1.1082419749276441E-2</v>
      </c>
      <c r="U38" s="99">
        <v>6.6797668590521074E-3</v>
      </c>
      <c r="V38" s="99">
        <v>1.895115786337935E-2</v>
      </c>
      <c r="W38" s="99">
        <v>2.9272985248270083E-3</v>
      </c>
      <c r="X38" s="99">
        <v>3.3806284648750635E-2</v>
      </c>
      <c r="Y38" s="102">
        <v>3.9831119542366358E-2</v>
      </c>
      <c r="AA38" s="221"/>
      <c r="AB38" s="222">
        <f t="shared" si="0"/>
        <v>0</v>
      </c>
      <c r="AC38" s="222">
        <f t="shared" si="1"/>
        <v>0</v>
      </c>
      <c r="AD38" s="222">
        <f t="shared" si="2"/>
        <v>0</v>
      </c>
      <c r="AE38" s="223"/>
    </row>
    <row r="39" spans="1:31">
      <c r="A39" s="220">
        <v>1942</v>
      </c>
      <c r="B39" s="101">
        <v>0.42036223304116771</v>
      </c>
      <c r="C39" s="99">
        <v>0.13494724672929032</v>
      </c>
      <c r="D39" s="99">
        <v>1.4381164449204344E-2</v>
      </c>
      <c r="E39" s="99">
        <v>1.6918924016963131E-2</v>
      </c>
      <c r="F39" s="99">
        <v>3.8158664171874808E-2</v>
      </c>
      <c r="G39" s="99">
        <v>1.2314604437462304E-2</v>
      </c>
      <c r="H39" s="99">
        <v>0.11378308350566435</v>
      </c>
      <c r="I39" s="102">
        <v>8.9858545730708353E-2</v>
      </c>
      <c r="J39" s="148">
        <v>0.33303874734828987</v>
      </c>
      <c r="K39" s="99">
        <v>0.12711969167836465</v>
      </c>
      <c r="L39" s="99">
        <v>1.3274224747836204E-2</v>
      </c>
      <c r="M39" s="99">
        <v>1.1802927443132341E-2</v>
      </c>
      <c r="N39" s="99">
        <v>3.2567565566269815E-2</v>
      </c>
      <c r="O39" s="99">
        <v>7.5661998254122776E-3</v>
      </c>
      <c r="P39" s="99">
        <v>6.5653450693929735E-2</v>
      </c>
      <c r="Q39" s="99">
        <v>7.5054687393344852E-2</v>
      </c>
      <c r="R39" s="103">
        <v>0.20428922679572176</v>
      </c>
      <c r="S39" s="99">
        <v>0.10137394605549334</v>
      </c>
      <c r="T39" s="99">
        <v>8.6430802046695652E-3</v>
      </c>
      <c r="U39" s="99">
        <v>5.2655690461716718E-3</v>
      </c>
      <c r="V39" s="99">
        <v>1.9492966774631356E-2</v>
      </c>
      <c r="W39" s="99">
        <v>2.1396265252275884E-3</v>
      </c>
      <c r="X39" s="99">
        <v>2.424790818025873E-2</v>
      </c>
      <c r="Y39" s="102">
        <v>4.3126130009269494E-2</v>
      </c>
      <c r="AA39" s="221"/>
      <c r="AB39" s="222">
        <f t="shared" si="0"/>
        <v>0</v>
      </c>
      <c r="AC39" s="222">
        <f t="shared" si="1"/>
        <v>0</v>
      </c>
      <c r="AD39" s="222">
        <f t="shared" si="2"/>
        <v>0</v>
      </c>
      <c r="AE39" s="223"/>
    </row>
    <row r="40" spans="1:31">
      <c r="A40" s="220">
        <v>1943</v>
      </c>
      <c r="B40" s="101">
        <v>0.38673877525929823</v>
      </c>
      <c r="C40" s="99">
        <v>0.12964457812706995</v>
      </c>
      <c r="D40" s="99">
        <v>1.1886387424120962E-2</v>
      </c>
      <c r="E40" s="99">
        <v>1.4972883775809966E-2</v>
      </c>
      <c r="F40" s="99">
        <v>3.7543499677546457E-2</v>
      </c>
      <c r="G40" s="99">
        <v>1.0329308645467059E-2</v>
      </c>
      <c r="H40" s="99">
        <v>9.1219942815095018E-2</v>
      </c>
      <c r="I40" s="102">
        <v>9.1142174794188846E-2</v>
      </c>
      <c r="J40" s="148">
        <v>0.30761110605934178</v>
      </c>
      <c r="K40" s="99">
        <v>0.12102086326404073</v>
      </c>
      <c r="L40" s="99">
        <v>1.1208215874440016E-2</v>
      </c>
      <c r="M40" s="99">
        <v>1.0207685478149476E-2</v>
      </c>
      <c r="N40" s="99">
        <v>3.2537661757457446E-2</v>
      </c>
      <c r="O40" s="99">
        <v>6.0955217618729289E-3</v>
      </c>
      <c r="P40" s="99">
        <v>4.8809551578583736E-2</v>
      </c>
      <c r="Q40" s="99">
        <v>7.7731606344797491E-2</v>
      </c>
      <c r="R40" s="103">
        <v>0.18536922075900697</v>
      </c>
      <c r="S40" s="99">
        <v>9.2075116008988392E-2</v>
      </c>
      <c r="T40" s="99">
        <v>7.5223879279606243E-3</v>
      </c>
      <c r="U40" s="99">
        <v>4.3047349189552289E-3</v>
      </c>
      <c r="V40" s="99">
        <v>1.9661917557000214E-2</v>
      </c>
      <c r="W40" s="99">
        <v>1.5315286940157514E-3</v>
      </c>
      <c r="X40" s="99">
        <v>1.5114866528351678E-2</v>
      </c>
      <c r="Y40" s="102">
        <v>4.5158669123735055E-2</v>
      </c>
      <c r="AA40" s="221"/>
      <c r="AB40" s="222">
        <f t="shared" si="0"/>
        <v>0</v>
      </c>
      <c r="AC40" s="222">
        <f t="shared" si="1"/>
        <v>0</v>
      </c>
      <c r="AD40" s="222">
        <f t="shared" si="2"/>
        <v>0</v>
      </c>
      <c r="AE40" s="223"/>
    </row>
    <row r="41" spans="1:31">
      <c r="A41" s="220">
        <v>1944</v>
      </c>
      <c r="B41" s="101">
        <v>0.36148120942621847</v>
      </c>
      <c r="C41" s="99">
        <v>0.11565305741468215</v>
      </c>
      <c r="D41" s="99">
        <v>1.2192572978484804E-2</v>
      </c>
      <c r="E41" s="99">
        <v>1.3152315564347129E-2</v>
      </c>
      <c r="F41" s="99">
        <v>3.1324148756469945E-2</v>
      </c>
      <c r="G41" s="99">
        <v>1.015987519795862E-2</v>
      </c>
      <c r="H41" s="99">
        <v>0.10618041626029043</v>
      </c>
      <c r="I41" s="102">
        <v>7.2818823253985365E-2</v>
      </c>
      <c r="J41" s="148">
        <v>0.27435013407935815</v>
      </c>
      <c r="K41" s="99">
        <v>0.10672374327073167</v>
      </c>
      <c r="L41" s="99">
        <v>1.14979792281792E-2</v>
      </c>
      <c r="M41" s="99">
        <v>9.3122418900033754E-3</v>
      </c>
      <c r="N41" s="99">
        <v>2.7352732953689396E-2</v>
      </c>
      <c r="O41" s="99">
        <v>5.8125532852857532E-3</v>
      </c>
      <c r="P41" s="99">
        <v>5.0798993289658395E-2</v>
      </c>
      <c r="Q41" s="99">
        <v>6.2851890161810323E-2</v>
      </c>
      <c r="R41" s="103">
        <v>0.1542360902637776</v>
      </c>
      <c r="S41" s="99">
        <v>7.7359881811627063E-2</v>
      </c>
      <c r="T41" s="99">
        <v>7.6167708436219008E-3</v>
      </c>
      <c r="U41" s="99">
        <v>3.8574764505611464E-3</v>
      </c>
      <c r="V41" s="99">
        <v>1.5439330832436272E-2</v>
      </c>
      <c r="W41" s="99">
        <v>1.4351102181446762E-3</v>
      </c>
      <c r="X41" s="99">
        <v>1.4943011290910784E-2</v>
      </c>
      <c r="Y41" s="102">
        <v>3.3584508816475796E-2</v>
      </c>
      <c r="AA41" s="221"/>
      <c r="AB41" s="222">
        <f t="shared" si="0"/>
        <v>0</v>
      </c>
      <c r="AC41" s="222">
        <f t="shared" si="1"/>
        <v>0</v>
      </c>
      <c r="AD41" s="222">
        <f t="shared" si="2"/>
        <v>0</v>
      </c>
      <c r="AE41" s="223"/>
    </row>
    <row r="42" spans="1:31">
      <c r="A42" s="220">
        <v>1945</v>
      </c>
      <c r="B42" s="101">
        <v>0.35371689118002037</v>
      </c>
      <c r="C42" s="99">
        <v>9.3722563715537874E-2</v>
      </c>
      <c r="D42" s="99">
        <v>1.3928805051520408E-2</v>
      </c>
      <c r="E42" s="99">
        <v>1.3480707369487465E-2</v>
      </c>
      <c r="F42" s="99">
        <v>3.4482810029370196E-2</v>
      </c>
      <c r="G42" s="99">
        <v>9.9832702115605042E-3</v>
      </c>
      <c r="H42" s="99">
        <v>0.10449735072708967</v>
      </c>
      <c r="I42" s="102">
        <v>8.3621384075454219E-2</v>
      </c>
      <c r="J42" s="148">
        <v>0.26743649372299166</v>
      </c>
      <c r="K42" s="99">
        <v>8.5690723614059799E-2</v>
      </c>
      <c r="L42" s="99">
        <v>1.3338823189118764E-2</v>
      </c>
      <c r="M42" s="99">
        <v>9.5238415332537102E-3</v>
      </c>
      <c r="N42" s="99">
        <v>3.0346352554368808E-2</v>
      </c>
      <c r="O42" s="99">
        <v>5.7997283722793763E-3</v>
      </c>
      <c r="P42" s="99">
        <v>4.9893123913116455E-2</v>
      </c>
      <c r="Q42" s="99">
        <v>7.2843900546794779E-2</v>
      </c>
      <c r="R42" s="103">
        <v>0.14363583412110079</v>
      </c>
      <c r="S42" s="99">
        <v>5.8984337030455851E-2</v>
      </c>
      <c r="T42" s="99">
        <v>8.8669443559539797E-3</v>
      </c>
      <c r="U42" s="99">
        <v>3.8945303744836869E-3</v>
      </c>
      <c r="V42" s="99">
        <v>1.6800147455243351E-2</v>
      </c>
      <c r="W42" s="99">
        <v>1.4748533856506851E-3</v>
      </c>
      <c r="X42" s="99">
        <v>1.577210155474491E-2</v>
      </c>
      <c r="Y42" s="102">
        <v>3.7842919964568351E-2</v>
      </c>
      <c r="AA42" s="221"/>
      <c r="AB42" s="222">
        <f t="shared" si="0"/>
        <v>0</v>
      </c>
      <c r="AC42" s="222">
        <f t="shared" si="1"/>
        <v>0</v>
      </c>
      <c r="AD42" s="222">
        <f t="shared" si="2"/>
        <v>0</v>
      </c>
      <c r="AE42" s="223"/>
    </row>
    <row r="43" spans="1:31">
      <c r="A43" s="220">
        <v>1946</v>
      </c>
      <c r="B43" s="101">
        <v>0.36983631108359055</v>
      </c>
      <c r="C43" s="99">
        <v>8.4539133890206439E-2</v>
      </c>
      <c r="D43" s="99">
        <v>1.2614572366267751E-2</v>
      </c>
      <c r="E43" s="99">
        <v>1.4474931492554813E-2</v>
      </c>
      <c r="F43" s="99">
        <v>4.1100236846135611E-2</v>
      </c>
      <c r="G43" s="99">
        <v>1.0298339072285743E-2</v>
      </c>
      <c r="H43" s="99">
        <v>0.10510164973694021</v>
      </c>
      <c r="I43" s="102">
        <v>0.10170744767919997</v>
      </c>
      <c r="J43" s="148">
        <v>0.28166643683694176</v>
      </c>
      <c r="K43" s="99">
        <v>7.6280149658620636E-2</v>
      </c>
      <c r="L43" s="99">
        <v>1.227503226338339E-2</v>
      </c>
      <c r="M43" s="99">
        <v>1.0322761722755654E-2</v>
      </c>
      <c r="N43" s="99">
        <v>3.5685031458378105E-2</v>
      </c>
      <c r="O43" s="99">
        <v>6.505677901112443E-3</v>
      </c>
      <c r="P43" s="99">
        <v>5.3667530004501224E-2</v>
      </c>
      <c r="Q43" s="99">
        <v>8.6930253828190349E-2</v>
      </c>
      <c r="R43" s="103">
        <v>0.14396455916409853</v>
      </c>
      <c r="S43" s="99">
        <v>5.0788848691986098E-2</v>
      </c>
      <c r="T43" s="99">
        <v>8.0203601919492697E-3</v>
      </c>
      <c r="U43" s="99">
        <v>4.2715860740836029E-3</v>
      </c>
      <c r="V43" s="99">
        <v>1.839737940997933E-2</v>
      </c>
      <c r="W43" s="99">
        <v>1.8516991559667548E-3</v>
      </c>
      <c r="X43" s="99">
        <v>1.9668983263904202E-2</v>
      </c>
      <c r="Y43" s="102">
        <v>4.0965702376229284E-2</v>
      </c>
      <c r="AA43" s="221"/>
      <c r="AB43" s="222">
        <f t="shared" si="0"/>
        <v>0</v>
      </c>
      <c r="AC43" s="222">
        <f t="shared" si="1"/>
        <v>0</v>
      </c>
      <c r="AD43" s="222">
        <f t="shared" si="2"/>
        <v>0</v>
      </c>
      <c r="AE43" s="223"/>
    </row>
    <row r="44" spans="1:31">
      <c r="A44" s="220">
        <v>1947</v>
      </c>
      <c r="B44" s="101">
        <v>0.36487945798336707</v>
      </c>
      <c r="C44" s="99">
        <v>0.10179311513082348</v>
      </c>
      <c r="D44" s="99">
        <v>1.2838442474856309E-2</v>
      </c>
      <c r="E44" s="99">
        <v>1.3465708295427835E-2</v>
      </c>
      <c r="F44" s="99">
        <v>3.7771550849764413E-2</v>
      </c>
      <c r="G44" s="99">
        <v>1.0550857181383426E-2</v>
      </c>
      <c r="H44" s="99">
        <v>9.8710072791367606E-2</v>
      </c>
      <c r="I44" s="102">
        <v>8.9749711259744042E-2</v>
      </c>
      <c r="J44" s="148">
        <v>0.28115506433322229</v>
      </c>
      <c r="K44" s="99">
        <v>9.3458727806403158E-2</v>
      </c>
      <c r="L44" s="99">
        <v>1.2341054994211929E-2</v>
      </c>
      <c r="M44" s="99">
        <v>9.7008596476646468E-3</v>
      </c>
      <c r="N44" s="99">
        <v>3.2566425121429439E-2</v>
      </c>
      <c r="O44" s="99">
        <v>6.5597423110007654E-3</v>
      </c>
      <c r="P44" s="99">
        <v>5.0498477243510489E-2</v>
      </c>
      <c r="Q44" s="99">
        <v>7.6029777209001864E-2</v>
      </c>
      <c r="R44" s="103">
        <v>0.1484118066596905</v>
      </c>
      <c r="S44" s="99">
        <v>6.5557294191111365E-2</v>
      </c>
      <c r="T44" s="99">
        <v>7.8886500671033529E-3</v>
      </c>
      <c r="U44" s="99">
        <v>4.0912980543625433E-3</v>
      </c>
      <c r="V44" s="99">
        <v>1.609901612829168E-2</v>
      </c>
      <c r="W44" s="99">
        <v>1.8456412518314598E-3</v>
      </c>
      <c r="X44" s="99">
        <v>1.9104691177374487E-2</v>
      </c>
      <c r="Y44" s="102">
        <v>3.3825215789615594E-2</v>
      </c>
      <c r="AA44" s="221"/>
      <c r="AB44" s="222">
        <f t="shared" si="0"/>
        <v>0</v>
      </c>
      <c r="AC44" s="222">
        <f t="shared" si="1"/>
        <v>0</v>
      </c>
      <c r="AD44" s="222">
        <f t="shared" si="2"/>
        <v>0</v>
      </c>
      <c r="AE44" s="223"/>
    </row>
    <row r="45" spans="1:31">
      <c r="A45" s="220">
        <v>1948</v>
      </c>
      <c r="B45" s="101">
        <v>0.3848162559749197</v>
      </c>
      <c r="C45" s="99">
        <v>0.11729672513732356</v>
      </c>
      <c r="D45" s="99">
        <v>1.178223045857732E-2</v>
      </c>
      <c r="E45" s="99">
        <v>1.3086909319578836E-2</v>
      </c>
      <c r="F45" s="99">
        <v>3.6590932884764824E-2</v>
      </c>
      <c r="G45" s="99">
        <v>1.0871483460181996E-2</v>
      </c>
      <c r="H45" s="99">
        <v>0.11053018016958252</v>
      </c>
      <c r="I45" s="102">
        <v>8.4657794544910681E-2</v>
      </c>
      <c r="J45" s="148">
        <v>0.29694116050859415</v>
      </c>
      <c r="K45" s="99">
        <v>0.10856001886413111</v>
      </c>
      <c r="L45" s="99">
        <v>1.1176333678785295E-2</v>
      </c>
      <c r="M45" s="99">
        <v>9.415161326433075E-3</v>
      </c>
      <c r="N45" s="99">
        <v>3.1553478637248174E-2</v>
      </c>
      <c r="O45" s="99">
        <v>6.7236610299043513E-3</v>
      </c>
      <c r="P45" s="99">
        <v>5.7779789150663716E-2</v>
      </c>
      <c r="Q45" s="99">
        <v>7.1732717821428524E-2</v>
      </c>
      <c r="R45" s="103">
        <v>0.16129335599935815</v>
      </c>
      <c r="S45" s="99">
        <v>7.8547666945372865E-2</v>
      </c>
      <c r="T45" s="99">
        <v>7.3337874334176321E-3</v>
      </c>
      <c r="U45" s="99">
        <v>4.094252865237253E-3</v>
      </c>
      <c r="V45" s="99">
        <v>1.601572176506651E-2</v>
      </c>
      <c r="W45" s="99">
        <v>1.8819453293860038E-3</v>
      </c>
      <c r="X45" s="99">
        <v>2.0393426498082168E-2</v>
      </c>
      <c r="Y45" s="102">
        <v>3.3026555162795679E-2</v>
      </c>
      <c r="AA45" s="221"/>
      <c r="AB45" s="222">
        <f t="shared" si="0"/>
        <v>0</v>
      </c>
      <c r="AC45" s="222">
        <f t="shared" si="1"/>
        <v>0</v>
      </c>
      <c r="AD45" s="222">
        <f t="shared" si="2"/>
        <v>0</v>
      </c>
      <c r="AE45" s="223"/>
    </row>
    <row r="46" spans="1:31">
      <c r="A46" s="220">
        <v>1949</v>
      </c>
      <c r="B46" s="101">
        <v>0.37911863040674559</v>
      </c>
      <c r="C46" s="99">
        <v>0.11213540381416455</v>
      </c>
      <c r="D46" s="99">
        <v>1.2261731573909673E-2</v>
      </c>
      <c r="E46" s="99">
        <v>1.4824625015392313E-2</v>
      </c>
      <c r="F46" s="99">
        <v>3.3175056262831862E-2</v>
      </c>
      <c r="G46" s="99">
        <v>1.2166352411988738E-2</v>
      </c>
      <c r="H46" s="99">
        <v>0.12213108626976253</v>
      </c>
      <c r="I46" s="102">
        <v>7.2424375058696061E-2</v>
      </c>
      <c r="J46" s="148">
        <v>0.28778402511387252</v>
      </c>
      <c r="K46" s="99">
        <v>0.10388279311618832</v>
      </c>
      <c r="L46" s="99">
        <v>1.1201450076278633E-2</v>
      </c>
      <c r="M46" s="99">
        <v>1.0574424334754145E-2</v>
      </c>
      <c r="N46" s="99">
        <v>2.8272649973788876E-2</v>
      </c>
      <c r="O46" s="99">
        <v>7.7742322077010446E-3</v>
      </c>
      <c r="P46" s="99">
        <v>6.5652475623213774E-2</v>
      </c>
      <c r="Q46" s="99">
        <v>6.0425999781947778E-2</v>
      </c>
      <c r="R46" s="103">
        <v>0.15491091596890783</v>
      </c>
      <c r="S46" s="99">
        <v>7.7041146716976219E-2</v>
      </c>
      <c r="T46" s="99">
        <v>7.3686246713090143E-3</v>
      </c>
      <c r="U46" s="99">
        <v>4.5366693577370606E-3</v>
      </c>
      <c r="V46" s="99">
        <v>1.4245374236147804E-2</v>
      </c>
      <c r="W46" s="99">
        <v>2.2222508327400317E-3</v>
      </c>
      <c r="X46" s="99">
        <v>2.1988145133572619E-2</v>
      </c>
      <c r="Y46" s="102">
        <v>2.7508705020425087E-2</v>
      </c>
      <c r="AA46" s="221"/>
      <c r="AB46" s="222">
        <f t="shared" si="0"/>
        <v>0</v>
      </c>
      <c r="AC46" s="222">
        <f t="shared" si="1"/>
        <v>0</v>
      </c>
      <c r="AD46" s="222">
        <f t="shared" si="2"/>
        <v>0</v>
      </c>
      <c r="AE46" s="223"/>
    </row>
    <row r="47" spans="1:31">
      <c r="A47" s="225">
        <v>1950</v>
      </c>
      <c r="B47" s="116">
        <v>0.3872682749975323</v>
      </c>
      <c r="C47" s="117">
        <v>0.12248035527167256</v>
      </c>
      <c r="D47" s="117">
        <v>1.2496512391945196E-2</v>
      </c>
      <c r="E47" s="117">
        <v>1.4813242893034335E-2</v>
      </c>
      <c r="F47" s="117">
        <v>3.2507525372011604E-2</v>
      </c>
      <c r="G47" s="117">
        <v>1.3371736017492222E-2</v>
      </c>
      <c r="H47" s="117">
        <v>0.12012088639393068</v>
      </c>
      <c r="I47" s="118">
        <v>7.1478016657445673E-2</v>
      </c>
      <c r="J47" s="150">
        <v>0.29724778603829966</v>
      </c>
      <c r="K47" s="117">
        <v>0.11189170330838415</v>
      </c>
      <c r="L47" s="117">
        <v>1.185517150303575E-2</v>
      </c>
      <c r="M47" s="117">
        <v>1.063328605796789E-2</v>
      </c>
      <c r="N47" s="117">
        <v>2.8165420016133143E-2</v>
      </c>
      <c r="O47" s="117">
        <v>8.3368542298309627E-3</v>
      </c>
      <c r="P47" s="117">
        <v>6.5258082435457818E-2</v>
      </c>
      <c r="Q47" s="117">
        <v>6.1107268487489971E-2</v>
      </c>
      <c r="R47" s="120">
        <v>0.16541074060851269</v>
      </c>
      <c r="S47" s="117">
        <v>8.4625573635386794E-2</v>
      </c>
      <c r="T47" s="117">
        <v>7.9701005486152512E-3</v>
      </c>
      <c r="U47" s="117">
        <v>4.689777047314778E-3</v>
      </c>
      <c r="V47" s="117">
        <v>1.484275113619341E-2</v>
      </c>
      <c r="W47" s="117">
        <v>2.3090485708635445E-3</v>
      </c>
      <c r="X47" s="117">
        <v>2.1266016638246548E-2</v>
      </c>
      <c r="Y47" s="118">
        <v>2.9707473031892386E-2</v>
      </c>
      <c r="AA47" s="221"/>
      <c r="AB47" s="222">
        <f t="shared" si="0"/>
        <v>0</v>
      </c>
      <c r="AC47" s="222">
        <f t="shared" si="1"/>
        <v>0</v>
      </c>
      <c r="AD47" s="222">
        <f t="shared" si="2"/>
        <v>0</v>
      </c>
      <c r="AE47" s="223"/>
    </row>
    <row r="48" spans="1:31">
      <c r="A48" s="220">
        <v>1951</v>
      </c>
      <c r="B48" s="101">
        <v>0.37688233744679084</v>
      </c>
      <c r="C48" s="99">
        <v>0.12166177263671325</v>
      </c>
      <c r="D48" s="99">
        <v>1.1626488028597925E-2</v>
      </c>
      <c r="E48" s="99">
        <v>1.4165457220498355E-2</v>
      </c>
      <c r="F48" s="99">
        <v>3.1708223933799858E-2</v>
      </c>
      <c r="G48" s="99">
        <v>1.3888012405137019E-2</v>
      </c>
      <c r="H48" s="99">
        <v>0.11316945435423965</v>
      </c>
      <c r="I48" s="102">
        <v>7.06629288678048E-2</v>
      </c>
      <c r="J48" s="148">
        <v>0.28896551724549208</v>
      </c>
      <c r="K48" s="99">
        <v>0.11262917563433018</v>
      </c>
      <c r="L48" s="99">
        <v>1.0973735755012289E-2</v>
      </c>
      <c r="M48" s="99">
        <v>1.0052767942143772E-2</v>
      </c>
      <c r="N48" s="99">
        <v>2.743856808294028E-2</v>
      </c>
      <c r="O48" s="99">
        <v>8.4569558928809397E-3</v>
      </c>
      <c r="P48" s="99">
        <v>5.903601024947587E-2</v>
      </c>
      <c r="Q48" s="99">
        <v>6.0378303688708689E-2</v>
      </c>
      <c r="R48" s="103">
        <v>0.15913583273310328</v>
      </c>
      <c r="S48" s="99">
        <v>8.3195547972083825E-2</v>
      </c>
      <c r="T48" s="99">
        <v>6.950008926358971E-3</v>
      </c>
      <c r="U48" s="99">
        <v>4.3023633868585608E-3</v>
      </c>
      <c r="V48" s="99">
        <v>1.4303981830309313E-2</v>
      </c>
      <c r="W48" s="99">
        <v>2.2776936926402367E-3</v>
      </c>
      <c r="X48" s="99">
        <v>1.9113195896012822E-2</v>
      </c>
      <c r="Y48" s="102">
        <v>2.8993041028839584E-2</v>
      </c>
      <c r="AA48" s="221"/>
      <c r="AB48" s="222">
        <f t="shared" si="0"/>
        <v>0</v>
      </c>
      <c r="AC48" s="222">
        <f t="shared" si="1"/>
        <v>0</v>
      </c>
      <c r="AD48" s="222">
        <f t="shared" si="2"/>
        <v>0</v>
      </c>
      <c r="AE48" s="223"/>
    </row>
    <row r="49" spans="1:31">
      <c r="A49" s="220">
        <v>1952</v>
      </c>
      <c r="B49" s="101">
        <v>0.36327987445079329</v>
      </c>
      <c r="C49" s="99">
        <v>0.11083803817023909</v>
      </c>
      <c r="D49" s="99">
        <v>1.1478014520054338E-2</v>
      </c>
      <c r="E49" s="99">
        <v>1.4949931875667101E-2</v>
      </c>
      <c r="F49" s="99">
        <v>3.0779488194752798E-2</v>
      </c>
      <c r="G49" s="99">
        <v>1.4574314236461529E-2</v>
      </c>
      <c r="H49" s="99">
        <v>0.1126795876067444</v>
      </c>
      <c r="I49" s="102">
        <v>6.7980499846874001E-2</v>
      </c>
      <c r="J49" s="148">
        <v>0.2749072470399383</v>
      </c>
      <c r="K49" s="99">
        <v>0.1017770180876659</v>
      </c>
      <c r="L49" s="99">
        <v>1.0794860449387515E-2</v>
      </c>
      <c r="M49" s="99">
        <v>1.0459753600092355E-2</v>
      </c>
      <c r="N49" s="99">
        <v>2.6428543274990182E-2</v>
      </c>
      <c r="O49" s="99">
        <v>8.9596528005907242E-3</v>
      </c>
      <c r="P49" s="99">
        <v>5.8999359880911414E-2</v>
      </c>
      <c r="Q49" s="99">
        <v>5.7488058946300095E-2</v>
      </c>
      <c r="R49" s="103">
        <v>0.14817254428748169</v>
      </c>
      <c r="S49" s="99">
        <v>7.5765801919342027E-2</v>
      </c>
      <c r="T49" s="99">
        <v>6.8958534856064712E-3</v>
      </c>
      <c r="U49" s="99">
        <v>4.4837934433596379E-3</v>
      </c>
      <c r="V49" s="99">
        <v>1.3825527136447026E-2</v>
      </c>
      <c r="W49" s="99">
        <v>2.3583889500487188E-3</v>
      </c>
      <c r="X49" s="99">
        <v>1.7088399453039096E-2</v>
      </c>
      <c r="Y49" s="102">
        <v>2.7754779899638711E-2</v>
      </c>
      <c r="AA49" s="221"/>
      <c r="AB49" s="222">
        <f t="shared" si="0"/>
        <v>0</v>
      </c>
      <c r="AC49" s="222">
        <f t="shared" si="1"/>
        <v>0</v>
      </c>
      <c r="AD49" s="222">
        <f t="shared" si="2"/>
        <v>0</v>
      </c>
      <c r="AE49" s="223"/>
    </row>
    <row r="50" spans="1:31">
      <c r="A50" s="220">
        <v>1953</v>
      </c>
      <c r="B50" s="101">
        <v>0.35303310600635562</v>
      </c>
      <c r="C50" s="99">
        <v>0.10569608031899963</v>
      </c>
      <c r="D50" s="99">
        <v>1.1718401802897597E-2</v>
      </c>
      <c r="E50" s="99">
        <v>1.5976583609812856E-2</v>
      </c>
      <c r="F50" s="99">
        <v>2.8479452202300984E-2</v>
      </c>
      <c r="G50" s="99">
        <v>1.5324087413053022E-2</v>
      </c>
      <c r="H50" s="99">
        <v>0.11474356541927852</v>
      </c>
      <c r="I50" s="102">
        <v>6.1094935240013019E-2</v>
      </c>
      <c r="J50" s="148">
        <v>0.26339129195059441</v>
      </c>
      <c r="K50" s="99">
        <v>9.7181310600925011E-2</v>
      </c>
      <c r="L50" s="99">
        <v>1.0744625311439923E-2</v>
      </c>
      <c r="M50" s="99">
        <v>1.1134751695677549E-2</v>
      </c>
      <c r="N50" s="99">
        <v>2.4409020125284266E-2</v>
      </c>
      <c r="O50" s="99">
        <v>9.5531218833824431E-3</v>
      </c>
      <c r="P50" s="99">
        <v>5.8841702703407869E-2</v>
      </c>
      <c r="Q50" s="99">
        <v>5.1526759630477384E-2</v>
      </c>
      <c r="R50" s="103">
        <v>0.13874672167073895</v>
      </c>
      <c r="S50" s="99">
        <v>7.1417099814924667E-2</v>
      </c>
      <c r="T50" s="99">
        <v>6.7085539233781803E-3</v>
      </c>
      <c r="U50" s="99">
        <v>4.5902993321749802E-3</v>
      </c>
      <c r="V50" s="99">
        <v>1.2477415797254128E-2</v>
      </c>
      <c r="W50" s="99">
        <v>2.5469393553955522E-3</v>
      </c>
      <c r="X50" s="99">
        <v>1.6921471178288312E-2</v>
      </c>
      <c r="Y50" s="102">
        <v>2.4084942269323104E-2</v>
      </c>
      <c r="AA50" s="221"/>
      <c r="AB50" s="222">
        <f t="shared" si="0"/>
        <v>0</v>
      </c>
      <c r="AC50" s="222">
        <f t="shared" si="1"/>
        <v>0</v>
      </c>
      <c r="AD50" s="222">
        <f t="shared" si="2"/>
        <v>0</v>
      </c>
      <c r="AE50" s="223"/>
    </row>
    <row r="51" spans="1:31">
      <c r="A51" s="220">
        <v>1954</v>
      </c>
      <c r="B51" s="101">
        <v>0.35619251152075315</v>
      </c>
      <c r="C51" s="99">
        <v>0.10181579908255491</v>
      </c>
      <c r="D51" s="99">
        <v>1.1876048567033693E-2</v>
      </c>
      <c r="E51" s="99">
        <v>1.9513169317986922E-2</v>
      </c>
      <c r="F51" s="99">
        <v>2.882345077144801E-2</v>
      </c>
      <c r="G51" s="99">
        <v>1.6579946760983934E-2</v>
      </c>
      <c r="H51" s="99">
        <v>0.11578080098703819</v>
      </c>
      <c r="I51" s="102">
        <v>6.1803296033707433E-2</v>
      </c>
      <c r="J51" s="148">
        <v>0.26520408527370509</v>
      </c>
      <c r="K51" s="99">
        <v>9.4087380193740272E-2</v>
      </c>
      <c r="L51" s="99">
        <v>1.0390578034451573E-2</v>
      </c>
      <c r="M51" s="99">
        <v>1.3580536470823894E-2</v>
      </c>
      <c r="N51" s="99">
        <v>2.4089729809813901E-2</v>
      </c>
      <c r="O51" s="99">
        <v>1.0649635156146926E-2</v>
      </c>
      <c r="P51" s="99">
        <v>6.2035062176764327E-2</v>
      </c>
      <c r="Q51" s="99">
        <v>5.037116343196428E-2</v>
      </c>
      <c r="R51" s="103">
        <v>0.13776311222726431</v>
      </c>
      <c r="S51" s="99">
        <v>6.7795933153099078E-2</v>
      </c>
      <c r="T51" s="99">
        <v>7.4168485233482651E-3</v>
      </c>
      <c r="U51" s="99">
        <v>5.7432675840222887E-3</v>
      </c>
      <c r="V51" s="99">
        <v>1.2548453637212464E-2</v>
      </c>
      <c r="W51" s="99">
        <v>2.8785292482077611E-3</v>
      </c>
      <c r="X51" s="99">
        <v>1.7192178188199365E-2</v>
      </c>
      <c r="Y51" s="102">
        <v>2.4187901893175063E-2</v>
      </c>
      <c r="AA51" s="221"/>
      <c r="AB51" s="222">
        <f t="shared" si="0"/>
        <v>0</v>
      </c>
      <c r="AC51" s="222">
        <f t="shared" si="1"/>
        <v>0</v>
      </c>
      <c r="AD51" s="222">
        <f t="shared" si="2"/>
        <v>0</v>
      </c>
      <c r="AE51" s="223"/>
    </row>
    <row r="52" spans="1:31">
      <c r="A52" s="220">
        <v>1955</v>
      </c>
      <c r="B52" s="101">
        <v>0.36288500801670709</v>
      </c>
      <c r="C52" s="99">
        <v>0.11813987507341799</v>
      </c>
      <c r="D52" s="99">
        <v>1.1577544285364567E-2</v>
      </c>
      <c r="E52" s="99">
        <v>1.7788540582220586E-2</v>
      </c>
      <c r="F52" s="99">
        <v>2.6918192061538823E-2</v>
      </c>
      <c r="G52" s="99">
        <v>1.7313065908200358E-2</v>
      </c>
      <c r="H52" s="99">
        <v>0.11264385709788324</v>
      </c>
      <c r="I52" s="102">
        <v>5.8503933008081467E-2</v>
      </c>
      <c r="J52" s="148">
        <v>0.27152615428254478</v>
      </c>
      <c r="K52" s="99">
        <v>0.10626572687600913</v>
      </c>
      <c r="L52" s="99">
        <v>9.8836733522293732E-3</v>
      </c>
      <c r="M52" s="99">
        <v>1.205270723094984E-2</v>
      </c>
      <c r="N52" s="99">
        <v>2.2290477534730912E-2</v>
      </c>
      <c r="O52" s="99">
        <v>1.1258330491034021E-2</v>
      </c>
      <c r="P52" s="99">
        <v>6.2657499890134805E-2</v>
      </c>
      <c r="Q52" s="99">
        <v>4.7117738907456672E-2</v>
      </c>
      <c r="R52" s="103">
        <v>0.14417500045423456</v>
      </c>
      <c r="S52" s="99">
        <v>7.884833755426382E-2</v>
      </c>
      <c r="T52" s="99">
        <v>7.1586942872443925E-3</v>
      </c>
      <c r="U52" s="99">
        <v>4.5646895417412519E-3</v>
      </c>
      <c r="V52" s="99">
        <v>1.1727711401790372E-2</v>
      </c>
      <c r="W52" s="99">
        <v>2.9856279554401535E-3</v>
      </c>
      <c r="X52" s="99">
        <v>1.5945886863341207E-2</v>
      </c>
      <c r="Y52" s="102">
        <v>2.294405285041333E-2</v>
      </c>
      <c r="AA52" s="221"/>
      <c r="AB52" s="222">
        <f t="shared" si="0"/>
        <v>0</v>
      </c>
      <c r="AC52" s="222">
        <f t="shared" si="1"/>
        <v>0</v>
      </c>
      <c r="AD52" s="222">
        <f t="shared" si="2"/>
        <v>0</v>
      </c>
      <c r="AE52" s="223"/>
    </row>
    <row r="53" spans="1:31">
      <c r="A53" s="220">
        <v>1956</v>
      </c>
      <c r="B53" s="101">
        <v>0.35420892075567023</v>
      </c>
      <c r="C53" s="99">
        <v>0.10867287325057914</v>
      </c>
      <c r="D53" s="99">
        <v>1.202174450284125E-2</v>
      </c>
      <c r="E53" s="99">
        <v>1.8249452191920201E-2</v>
      </c>
      <c r="F53" s="99">
        <v>2.6283688994943041E-2</v>
      </c>
      <c r="G53" s="99">
        <v>1.7981329886390778E-2</v>
      </c>
      <c r="H53" s="99">
        <v>0.11391295004672952</v>
      </c>
      <c r="I53" s="102">
        <v>5.7086881882266335E-2</v>
      </c>
      <c r="J53" s="148">
        <v>0.26292566230636333</v>
      </c>
      <c r="K53" s="99">
        <v>9.8143863740896536E-2</v>
      </c>
      <c r="L53" s="99">
        <v>1.1028389326923526E-2</v>
      </c>
      <c r="M53" s="99">
        <v>1.2410898246666637E-2</v>
      </c>
      <c r="N53" s="99">
        <v>2.1892434539212885E-2</v>
      </c>
      <c r="O53" s="99">
        <v>1.1646351477488579E-2</v>
      </c>
      <c r="P53" s="99">
        <v>6.1456599579419922E-2</v>
      </c>
      <c r="Q53" s="99">
        <v>4.6347125395755334E-2</v>
      </c>
      <c r="R53" s="103">
        <v>0.13662052928725055</v>
      </c>
      <c r="S53" s="99">
        <v>7.298289981327509E-2</v>
      </c>
      <c r="T53" s="99">
        <v>7.3353314047454963E-3</v>
      </c>
      <c r="U53" s="99">
        <v>5.1395785752777739E-3</v>
      </c>
      <c r="V53" s="99">
        <v>1.0923116429641708E-2</v>
      </c>
      <c r="W53" s="99">
        <v>3.1162128966045538E-3</v>
      </c>
      <c r="X53" s="99">
        <v>1.6187500301471407E-2</v>
      </c>
      <c r="Y53" s="102">
        <v>2.0935889866234517E-2</v>
      </c>
      <c r="AA53" s="221"/>
      <c r="AB53" s="222">
        <f t="shared" si="0"/>
        <v>0</v>
      </c>
      <c r="AC53" s="222">
        <f t="shared" si="1"/>
        <v>0</v>
      </c>
      <c r="AD53" s="222">
        <f t="shared" si="2"/>
        <v>0</v>
      </c>
      <c r="AE53" s="223"/>
    </row>
    <row r="54" spans="1:31">
      <c r="A54" s="220">
        <v>1957</v>
      </c>
      <c r="B54" s="101">
        <v>0.35384034956016497</v>
      </c>
      <c r="C54" s="99">
        <v>0.10527045710570626</v>
      </c>
      <c r="D54" s="99">
        <v>1.4463783786620143E-2</v>
      </c>
      <c r="E54" s="99">
        <v>1.7944416823400186E-2</v>
      </c>
      <c r="F54" s="99">
        <v>2.6303489869199084E-2</v>
      </c>
      <c r="G54" s="99">
        <v>1.9172932591235117E-2</v>
      </c>
      <c r="H54" s="99">
        <v>0.11485362598916694</v>
      </c>
      <c r="I54" s="102">
        <v>5.5831643394837288E-2</v>
      </c>
      <c r="J54" s="148">
        <v>0.26277067514899377</v>
      </c>
      <c r="K54" s="99">
        <v>9.674646369412683E-2</v>
      </c>
      <c r="L54" s="99">
        <v>1.3114268774984287E-2</v>
      </c>
      <c r="M54" s="99">
        <v>1.2775755336900617E-2</v>
      </c>
      <c r="N54" s="99">
        <v>2.2536182455594612E-2</v>
      </c>
      <c r="O54" s="99">
        <v>1.2343946220033257E-2</v>
      </c>
      <c r="P54" s="99">
        <v>5.8090263698319544E-2</v>
      </c>
      <c r="Q54" s="99">
        <v>4.7163794969034611E-2</v>
      </c>
      <c r="R54" s="103">
        <v>0.13422510191349421</v>
      </c>
      <c r="S54" s="99">
        <v>6.916365529610255E-2</v>
      </c>
      <c r="T54" s="99">
        <v>7.4799049303922215E-3</v>
      </c>
      <c r="U54" s="99">
        <v>5.2731332884326876E-3</v>
      </c>
      <c r="V54" s="99">
        <v>1.1232055425117016E-2</v>
      </c>
      <c r="W54" s="99">
        <v>3.3761791420101792E-3</v>
      </c>
      <c r="X54" s="99">
        <v>1.6352911765202292E-2</v>
      </c>
      <c r="Y54" s="102">
        <v>2.1347262066237251E-2</v>
      </c>
      <c r="AA54" s="221"/>
      <c r="AB54" s="222">
        <f t="shared" si="0"/>
        <v>0</v>
      </c>
      <c r="AC54" s="222">
        <f t="shared" si="1"/>
        <v>0</v>
      </c>
      <c r="AD54" s="222">
        <f t="shared" si="2"/>
        <v>0</v>
      </c>
      <c r="AE54" s="223"/>
    </row>
    <row r="55" spans="1:31">
      <c r="A55" s="220">
        <v>1958</v>
      </c>
      <c r="B55" s="101">
        <v>0.35305226870546835</v>
      </c>
      <c r="C55" s="99">
        <v>9.2895714813129096E-2</v>
      </c>
      <c r="D55" s="99">
        <v>1.5865426294419435E-2</v>
      </c>
      <c r="E55" s="99">
        <v>1.9404454470300463E-2</v>
      </c>
      <c r="F55" s="99">
        <v>2.6905368271505522E-2</v>
      </c>
      <c r="G55" s="99">
        <v>2.0004858854042878E-2</v>
      </c>
      <c r="H55" s="99">
        <v>0.12142950868058444</v>
      </c>
      <c r="I55" s="102">
        <v>5.6546937321486572E-2</v>
      </c>
      <c r="J55" s="148">
        <v>0.2579075155811702</v>
      </c>
      <c r="K55" s="99">
        <v>8.555610887783148E-2</v>
      </c>
      <c r="L55" s="99">
        <v>1.410997864330174E-2</v>
      </c>
      <c r="M55" s="99">
        <v>1.3905974152952312E-2</v>
      </c>
      <c r="N55" s="99">
        <v>2.2895450437968798E-2</v>
      </c>
      <c r="O55" s="99">
        <v>1.3184307986953438E-2</v>
      </c>
      <c r="P55" s="99">
        <v>6.0968521230233295E-2</v>
      </c>
      <c r="Q55" s="99">
        <v>4.7287174251929166E-2</v>
      </c>
      <c r="R55" s="103">
        <v>0.12612749387580824</v>
      </c>
      <c r="S55" s="99">
        <v>5.9801306107864001E-2</v>
      </c>
      <c r="T55" s="99">
        <v>7.9375622044954748E-3</v>
      </c>
      <c r="U55" s="99">
        <v>5.805584827738729E-3</v>
      </c>
      <c r="V55" s="99">
        <v>1.1316318414505828E-2</v>
      </c>
      <c r="W55" s="99">
        <v>3.6687063245844954E-3</v>
      </c>
      <c r="X55" s="99">
        <v>1.6495309245702305E-2</v>
      </c>
      <c r="Y55" s="102">
        <v>2.1102706750917358E-2</v>
      </c>
      <c r="AA55" s="221"/>
      <c r="AB55" s="222">
        <f t="shared" si="0"/>
        <v>0</v>
      </c>
      <c r="AC55" s="222">
        <f t="shared" si="1"/>
        <v>0</v>
      </c>
      <c r="AD55" s="222">
        <f t="shared" si="2"/>
        <v>0</v>
      </c>
      <c r="AE55" s="223"/>
    </row>
    <row r="56" spans="1:31">
      <c r="A56" s="224">
        <v>1959</v>
      </c>
      <c r="B56" s="110">
        <v>0.35616366665456345</v>
      </c>
      <c r="C56" s="111">
        <v>0.10515900590287558</v>
      </c>
      <c r="D56" s="111">
        <v>1.5161674097845338E-2</v>
      </c>
      <c r="E56" s="111">
        <v>1.9694418476049594E-2</v>
      </c>
      <c r="F56" s="111">
        <v>2.5050560274962601E-2</v>
      </c>
      <c r="G56" s="111">
        <v>2.1190246183008219E-2</v>
      </c>
      <c r="H56" s="111">
        <v>0.11687536673969698</v>
      </c>
      <c r="I56" s="112">
        <v>5.3032394980125075E-2</v>
      </c>
      <c r="J56" s="149">
        <v>0.26197745992075849</v>
      </c>
      <c r="K56" s="111">
        <v>9.7491024653075437E-2</v>
      </c>
      <c r="L56" s="111">
        <v>1.3428805507979003E-2</v>
      </c>
      <c r="M56" s="111">
        <v>1.4143807531200262E-2</v>
      </c>
      <c r="N56" s="111">
        <v>2.1555938289509243E-2</v>
      </c>
      <c r="O56" s="111">
        <v>1.3765458067907495E-2</v>
      </c>
      <c r="P56" s="111">
        <v>5.6544079912148132E-2</v>
      </c>
      <c r="Q56" s="111">
        <v>4.5048345958938828E-2</v>
      </c>
      <c r="R56" s="114">
        <v>0.13079212138333385</v>
      </c>
      <c r="S56" s="111">
        <v>6.6882065703303434E-2</v>
      </c>
      <c r="T56" s="111">
        <v>7.4511175992114081E-3</v>
      </c>
      <c r="U56" s="111">
        <v>5.8533015684490769E-3</v>
      </c>
      <c r="V56" s="111">
        <v>1.0727357165726223E-2</v>
      </c>
      <c r="W56" s="111">
        <v>3.8114832427022516E-3</v>
      </c>
      <c r="X56" s="111">
        <v>1.567665438410993E-2</v>
      </c>
      <c r="Y56" s="112">
        <v>2.0390141719831521E-2</v>
      </c>
      <c r="AA56" s="221"/>
      <c r="AB56" s="222">
        <f t="shared" si="0"/>
        <v>0</v>
      </c>
      <c r="AC56" s="222">
        <f t="shared" si="1"/>
        <v>0</v>
      </c>
      <c r="AD56" s="222">
        <f t="shared" si="2"/>
        <v>0</v>
      </c>
      <c r="AE56" s="223"/>
    </row>
    <row r="57" spans="1:31">
      <c r="A57" s="220">
        <v>1960</v>
      </c>
      <c r="B57" s="101">
        <v>0.35135754407848963</v>
      </c>
      <c r="C57" s="99">
        <v>0.100369905971712</v>
      </c>
      <c r="D57" s="99">
        <v>1.5576798592274857E-2</v>
      </c>
      <c r="E57" s="99">
        <v>2.1335312795796993E-2</v>
      </c>
      <c r="F57" s="99">
        <v>2.5360029397895518E-2</v>
      </c>
      <c r="G57" s="99">
        <v>2.2734855554558203E-2</v>
      </c>
      <c r="H57" s="99">
        <v>0.11812525197538856</v>
      </c>
      <c r="I57" s="102">
        <v>4.7855389790863408E-2</v>
      </c>
      <c r="J57" s="148">
        <v>0.25494628873928443</v>
      </c>
      <c r="K57" s="99">
        <v>9.2470191960135534E-2</v>
      </c>
      <c r="L57" s="99">
        <v>1.3701888567118856E-2</v>
      </c>
      <c r="M57" s="99">
        <v>1.5663255163801258E-2</v>
      </c>
      <c r="N57" s="99">
        <v>2.1717031411471563E-2</v>
      </c>
      <c r="O57" s="99">
        <v>1.4679929314002216E-2</v>
      </c>
      <c r="P57" s="99">
        <v>5.631095525074549E-2</v>
      </c>
      <c r="Q57" s="99">
        <v>4.0403037072009554E-2</v>
      </c>
      <c r="R57" s="103">
        <v>0.12551326559380058</v>
      </c>
      <c r="S57" s="99">
        <v>6.3532503939196447E-2</v>
      </c>
      <c r="T57" s="99">
        <v>7.3701695566309117E-3</v>
      </c>
      <c r="U57" s="99">
        <v>6.7808391174949308E-3</v>
      </c>
      <c r="V57" s="99">
        <v>1.0545690245901972E-2</v>
      </c>
      <c r="W57" s="99">
        <v>4.0494047493589962E-3</v>
      </c>
      <c r="X57" s="99">
        <v>1.5565609722531928E-2</v>
      </c>
      <c r="Y57" s="102">
        <v>1.7669048262685384E-2</v>
      </c>
      <c r="AA57" s="221"/>
      <c r="AB57" s="222">
        <f t="shared" si="0"/>
        <v>0</v>
      </c>
      <c r="AC57" s="222">
        <f t="shared" si="1"/>
        <v>0</v>
      </c>
      <c r="AD57" s="222">
        <f t="shared" si="2"/>
        <v>0</v>
      </c>
      <c r="AE57" s="223"/>
    </row>
    <row r="58" spans="1:31">
      <c r="A58" s="220">
        <v>1961</v>
      </c>
      <c r="B58" s="101">
        <v>0.35387881895271106</v>
      </c>
      <c r="C58" s="99">
        <v>9.7671183855294275E-2</v>
      </c>
      <c r="D58" s="99">
        <v>1.6543686776677804E-2</v>
      </c>
      <c r="E58" s="99">
        <v>2.1936785464111382E-2</v>
      </c>
      <c r="F58" s="99">
        <v>2.5081609659874587E-2</v>
      </c>
      <c r="G58" s="99">
        <v>2.3629997278089537E-2</v>
      </c>
      <c r="H58" s="99">
        <v>0.12113624745949056</v>
      </c>
      <c r="I58" s="102">
        <v>4.7879308459172945E-2</v>
      </c>
      <c r="J58" s="148">
        <v>0.25681407275309975</v>
      </c>
      <c r="K58" s="99">
        <v>8.81065108236401E-2</v>
      </c>
      <c r="L58" s="99">
        <v>1.4103843224387807E-2</v>
      </c>
      <c r="M58" s="99">
        <v>1.5713728764621321E-2</v>
      </c>
      <c r="N58" s="99">
        <v>2.1259629155521487E-2</v>
      </c>
      <c r="O58" s="99">
        <v>1.5678686427612675E-2</v>
      </c>
      <c r="P58" s="99">
        <v>6.2043088228132752E-2</v>
      </c>
      <c r="Q58" s="99">
        <v>3.9908586129183514E-2</v>
      </c>
      <c r="R58" s="103">
        <v>0.12462615064716739</v>
      </c>
      <c r="S58" s="99">
        <v>6.2610268601470523E-2</v>
      </c>
      <c r="T58" s="99">
        <v>7.4526017258724504E-3</v>
      </c>
      <c r="U58" s="99">
        <v>6.6600904914218707E-3</v>
      </c>
      <c r="V58" s="99">
        <v>1.0531202429011259E-2</v>
      </c>
      <c r="W58" s="99">
        <v>4.2656510032283408E-3</v>
      </c>
      <c r="X58" s="99">
        <v>1.520121588950969E-2</v>
      </c>
      <c r="Y58" s="102">
        <v>1.7905120506653265E-2</v>
      </c>
      <c r="AA58" s="221"/>
      <c r="AB58" s="222">
        <f t="shared" si="0"/>
        <v>0</v>
      </c>
      <c r="AC58" s="222">
        <f t="shared" si="1"/>
        <v>0</v>
      </c>
      <c r="AD58" s="222">
        <f t="shared" si="2"/>
        <v>0</v>
      </c>
      <c r="AE58" s="223"/>
    </row>
    <row r="59" spans="1:31">
      <c r="A59" s="226">
        <v>1962</v>
      </c>
      <c r="B59" s="101">
        <v>0.36154857277870178</v>
      </c>
      <c r="C59" s="125">
        <v>0.10593918710947037</v>
      </c>
      <c r="D59" s="125">
        <v>1.6587357735261321E-2</v>
      </c>
      <c r="E59" s="125">
        <v>2.244614390656352E-2</v>
      </c>
      <c r="F59" s="125">
        <v>2.500428818166256E-2</v>
      </c>
      <c r="G59" s="125">
        <v>2.3684846702963114E-2</v>
      </c>
      <c r="H59" s="125">
        <v>0.12185888300514568</v>
      </c>
      <c r="I59" s="227">
        <v>4.6027857522901408E-2</v>
      </c>
      <c r="J59" s="124">
        <v>0.26306053996086121</v>
      </c>
      <c r="K59" s="125">
        <v>9.5404647290706635E-2</v>
      </c>
      <c r="L59" s="125">
        <v>1.3862826221156865E-2</v>
      </c>
      <c r="M59" s="125">
        <v>1.621824037283659E-2</v>
      </c>
      <c r="N59" s="125">
        <v>2.1250093355774879E-2</v>
      </c>
      <c r="O59" s="125">
        <v>1.550652040168643E-2</v>
      </c>
      <c r="P59" s="125">
        <v>6.2219675224592576E-2</v>
      </c>
      <c r="Q59" s="125">
        <v>3.8598539713451972E-2</v>
      </c>
      <c r="R59" s="103">
        <v>0.12854534387588501</v>
      </c>
      <c r="S59" s="107">
        <v>6.7790448665618896E-2</v>
      </c>
      <c r="T59" s="107">
        <v>7.1890100662130862E-3</v>
      </c>
      <c r="U59" s="107">
        <v>6.9982012500986457E-3</v>
      </c>
      <c r="V59" s="107">
        <v>1.0322191752493382E-2</v>
      </c>
      <c r="W59" s="107">
        <v>4.1341034811921418E-3</v>
      </c>
      <c r="X59" s="107">
        <v>1.5095292255553852E-2</v>
      </c>
      <c r="Y59" s="108">
        <v>1.7016091253337015E-2</v>
      </c>
      <c r="AA59" s="221"/>
      <c r="AB59" s="222">
        <f t="shared" si="0"/>
        <v>8.6147338151931763E-9</v>
      </c>
      <c r="AC59" s="222">
        <f t="shared" si="1"/>
        <v>-2.6193447411060333E-9</v>
      </c>
      <c r="AD59" s="222">
        <f t="shared" si="2"/>
        <v>5.1513779908418655E-9</v>
      </c>
      <c r="AE59" s="223"/>
    </row>
    <row r="60" spans="1:31">
      <c r="A60" s="226">
        <v>1963</v>
      </c>
      <c r="B60" s="101">
        <v>0.36581049859523773</v>
      </c>
      <c r="C60" s="125">
        <v>0.10900150611996651</v>
      </c>
      <c r="D60" s="125">
        <v>1.6962943424005061E-2</v>
      </c>
      <c r="E60" s="125">
        <v>2.2363417781889439E-2</v>
      </c>
      <c r="F60" s="125">
        <v>2.4541916325688362E-2</v>
      </c>
      <c r="G60" s="125">
        <v>2.8313593938946724E-2</v>
      </c>
      <c r="H60" s="125">
        <v>0.11951352020334619</v>
      </c>
      <c r="I60" s="227">
        <v>4.5113599695449903E-2</v>
      </c>
      <c r="J60" s="124">
        <v>0.26647552847862244</v>
      </c>
      <c r="K60" s="125">
        <v>9.8207931965589523E-2</v>
      </c>
      <c r="L60" s="125">
        <v>1.4019793597981334E-2</v>
      </c>
      <c r="M60" s="125">
        <v>1.5964646474458277E-2</v>
      </c>
      <c r="N60" s="125">
        <v>2.084396593272686E-2</v>
      </c>
      <c r="O60" s="125">
        <v>1.878827903419733E-2</v>
      </c>
      <c r="P60" s="125">
        <v>6.0966346421631491E-2</v>
      </c>
      <c r="Q60" s="125">
        <v>3.7684566798267448E-2</v>
      </c>
      <c r="R60" s="103">
        <v>0.12991558760404587</v>
      </c>
      <c r="S60" s="107">
        <v>6.9345716387033463E-2</v>
      </c>
      <c r="T60" s="107">
        <v>6.9173644442344084E-3</v>
      </c>
      <c r="U60" s="107">
        <v>6.5785117039922625E-3</v>
      </c>
      <c r="V60" s="107">
        <v>1.0410789866000414E-2</v>
      </c>
      <c r="W60" s="107">
        <v>5.0999025406781584E-3</v>
      </c>
      <c r="X60" s="107">
        <v>1.4541024347664798E-2</v>
      </c>
      <c r="Y60" s="108">
        <v>1.7022272857474156E-2</v>
      </c>
      <c r="AA60" s="221"/>
      <c r="AB60" s="222">
        <f t="shared" si="0"/>
        <v>1.1059455573558807E-9</v>
      </c>
      <c r="AC60" s="222">
        <f t="shared" si="1"/>
        <v>-1.7462298274040222E-9</v>
      </c>
      <c r="AD60" s="222">
        <f t="shared" si="2"/>
        <v>5.4569682106375694E-9</v>
      </c>
      <c r="AE60" s="223"/>
    </row>
    <row r="61" spans="1:31">
      <c r="A61" s="226">
        <v>1964</v>
      </c>
      <c r="B61" s="101">
        <v>0.37007242441177368</v>
      </c>
      <c r="C61" s="125">
        <v>0.11206382513046265</v>
      </c>
      <c r="D61" s="125">
        <v>1.7338529112748802E-2</v>
      </c>
      <c r="E61" s="125">
        <v>2.2280691657215357E-2</v>
      </c>
      <c r="F61" s="125">
        <v>2.4079544469714165E-2</v>
      </c>
      <c r="G61" s="125">
        <v>3.2942341174930334E-2</v>
      </c>
      <c r="H61" s="125">
        <v>0.11716812387206066</v>
      </c>
      <c r="I61" s="227">
        <v>4.4199375397484426E-2</v>
      </c>
      <c r="J61" s="124">
        <v>0.26989051699638367</v>
      </c>
      <c r="K61" s="125">
        <v>0.10101121664047241</v>
      </c>
      <c r="L61" s="125">
        <v>1.4176760974805802E-2</v>
      </c>
      <c r="M61" s="125">
        <v>1.5711052576079965E-2</v>
      </c>
      <c r="N61" s="125">
        <v>2.0437838509678841E-2</v>
      </c>
      <c r="O61" s="125">
        <v>2.2070037666708231E-2</v>
      </c>
      <c r="P61" s="125">
        <v>5.9712944847306326E-2</v>
      </c>
      <c r="Q61" s="125">
        <v>3.6770666654447004E-2</v>
      </c>
      <c r="R61" s="103">
        <v>0.13128583133220673</v>
      </c>
      <c r="S61" s="107">
        <v>7.0900984108448029E-2</v>
      </c>
      <c r="T61" s="107">
        <v>6.6457188222557306E-3</v>
      </c>
      <c r="U61" s="107">
        <v>6.1588221578858793E-3</v>
      </c>
      <c r="V61" s="107">
        <v>1.0499387979507446E-2</v>
      </c>
      <c r="W61" s="107">
        <v>6.065701600164175E-3</v>
      </c>
      <c r="X61" s="107">
        <v>1.3986730865843663E-2</v>
      </c>
      <c r="Y61" s="108">
        <v>1.7028480035543372E-2</v>
      </c>
      <c r="AA61" s="221"/>
      <c r="AB61" s="222">
        <f t="shared" si="0"/>
        <v>-6.4028427004814148E-9</v>
      </c>
      <c r="AC61" s="222">
        <f t="shared" si="1"/>
        <v>-8.7311491370201111E-10</v>
      </c>
      <c r="AD61" s="222">
        <f t="shared" si="2"/>
        <v>5.7625584304332733E-9</v>
      </c>
      <c r="AE61" s="223"/>
    </row>
    <row r="62" spans="1:31">
      <c r="A62" s="226">
        <v>1965</v>
      </c>
      <c r="B62" s="101">
        <v>0.36673581600189209</v>
      </c>
      <c r="C62" s="125">
        <v>0.11211437359452248</v>
      </c>
      <c r="D62" s="125">
        <v>1.7294332996243611E-2</v>
      </c>
      <c r="E62" s="125">
        <v>2.0886748563498259E-2</v>
      </c>
      <c r="F62" s="125">
        <v>2.3467219434678555E-2</v>
      </c>
      <c r="G62" s="125">
        <v>3.340815263800323E-2</v>
      </c>
      <c r="H62" s="125">
        <v>0.11605629924738731</v>
      </c>
      <c r="I62" s="227">
        <v>4.3508690371569736E-2</v>
      </c>
      <c r="J62" s="124">
        <v>0.26760627329349518</v>
      </c>
      <c r="K62" s="125">
        <v>0.10117415338754654</v>
      </c>
      <c r="L62" s="125">
        <v>1.406499877339229E-2</v>
      </c>
      <c r="M62" s="125">
        <v>1.4647873234935105E-2</v>
      </c>
      <c r="N62" s="125">
        <v>1.9852166064083576E-2</v>
      </c>
      <c r="O62" s="125">
        <v>2.2192506236024201E-2</v>
      </c>
      <c r="P62" s="125">
        <v>5.9576299947210205E-2</v>
      </c>
      <c r="Q62" s="125">
        <v>3.6098271633974659E-2</v>
      </c>
      <c r="R62" s="103">
        <v>0.1305367648601532</v>
      </c>
      <c r="S62" s="107">
        <v>7.1399863809347153E-2</v>
      </c>
      <c r="T62" s="107">
        <v>6.7940109584014863E-3</v>
      </c>
      <c r="U62" s="107">
        <v>5.7735190785024315E-3</v>
      </c>
      <c r="V62" s="107">
        <v>1.007652934640646E-2</v>
      </c>
      <c r="W62" s="107">
        <v>6.1095060664229095E-3</v>
      </c>
      <c r="X62" s="107">
        <v>1.3970422023133118E-2</v>
      </c>
      <c r="Y62" s="108">
        <v>1.6412910813075748E-2</v>
      </c>
      <c r="AA62" s="221"/>
      <c r="AB62" s="222">
        <f t="shared" si="0"/>
        <v>-8.440110832452774E-10</v>
      </c>
      <c r="AC62" s="222">
        <f t="shared" si="1"/>
        <v>4.0163286030292511E-9</v>
      </c>
      <c r="AD62" s="222">
        <f t="shared" si="2"/>
        <v>2.7648638933897018E-9</v>
      </c>
      <c r="AE62" s="223"/>
    </row>
    <row r="63" spans="1:31">
      <c r="A63" s="226">
        <v>1966</v>
      </c>
      <c r="B63" s="101">
        <v>0.3633992075920105</v>
      </c>
      <c r="C63" s="125">
        <v>0.11216492205858231</v>
      </c>
      <c r="D63" s="125">
        <v>1.725013687973842E-2</v>
      </c>
      <c r="E63" s="125">
        <v>1.949280546978116E-2</v>
      </c>
      <c r="F63" s="125">
        <v>2.2854894399642944E-2</v>
      </c>
      <c r="G63" s="125">
        <v>3.3873964101076126E-2</v>
      </c>
      <c r="H63" s="125">
        <v>0.11494323369635108</v>
      </c>
      <c r="I63" s="227">
        <v>4.2819246272017927E-2</v>
      </c>
      <c r="J63" s="124">
        <v>0.26532202959060669</v>
      </c>
      <c r="K63" s="125">
        <v>0.10133709013462067</v>
      </c>
      <c r="L63" s="125">
        <v>1.3953236571978778E-2</v>
      </c>
      <c r="M63" s="125">
        <v>1.3584693893790245E-2</v>
      </c>
      <c r="N63" s="125">
        <v>1.9266493618488312E-2</v>
      </c>
      <c r="O63" s="125">
        <v>2.2314974805340171E-2</v>
      </c>
      <c r="P63" s="125">
        <v>5.943774490043803E-2</v>
      </c>
      <c r="Q63" s="125">
        <v>3.5427786760178367E-2</v>
      </c>
      <c r="R63" s="103">
        <v>0.12978769838809967</v>
      </c>
      <c r="S63" s="107">
        <v>7.1898743510246277E-2</v>
      </c>
      <c r="T63" s="107">
        <v>6.9423030945472419E-3</v>
      </c>
      <c r="U63" s="107">
        <v>5.3882159991189837E-3</v>
      </c>
      <c r="V63" s="107">
        <v>9.6536707133054733E-3</v>
      </c>
      <c r="W63" s="107">
        <v>6.153310532681644E-3</v>
      </c>
      <c r="X63" s="107">
        <v>1.3953261827582157E-2</v>
      </c>
      <c r="Y63" s="108">
        <v>1.5798192943448537E-2</v>
      </c>
      <c r="AA63" s="221"/>
      <c r="AB63" s="222">
        <f t="shared" si="0"/>
        <v>4.71482053399086E-9</v>
      </c>
      <c r="AC63" s="222">
        <f t="shared" si="1"/>
        <v>8.9057721197605133E-9</v>
      </c>
      <c r="AD63" s="222">
        <f t="shared" si="2"/>
        <v>-2.3283064365386963E-10</v>
      </c>
      <c r="AE63" s="223"/>
    </row>
    <row r="64" spans="1:31">
      <c r="A64" s="226">
        <v>1967</v>
      </c>
      <c r="B64" s="104">
        <v>0.35592202842235565</v>
      </c>
      <c r="C64" s="105">
        <v>0.10530796833336353</v>
      </c>
      <c r="D64" s="105">
        <v>1.7880346553283744E-2</v>
      </c>
      <c r="E64" s="105">
        <v>1.9324567518197E-2</v>
      </c>
      <c r="F64" s="105">
        <v>2.2313276305794716E-2</v>
      </c>
      <c r="G64" s="105">
        <v>3.0732516665011644E-2</v>
      </c>
      <c r="H64" s="105">
        <v>0.11877939142636289</v>
      </c>
      <c r="I64" s="227">
        <v>4.1583952583602771E-2</v>
      </c>
      <c r="J64" s="124">
        <v>0.25878553837537766</v>
      </c>
      <c r="K64" s="105">
        <v>9.5062226057052612E-2</v>
      </c>
      <c r="L64" s="105">
        <v>1.4476773663773201E-2</v>
      </c>
      <c r="M64" s="105">
        <v>1.3665220700204372E-2</v>
      </c>
      <c r="N64" s="105">
        <v>1.894020801410079E-2</v>
      </c>
      <c r="O64" s="105">
        <v>1.9576515478547662E-2</v>
      </c>
      <c r="P64" s="105">
        <v>6.2342829405048802E-2</v>
      </c>
      <c r="Q64" s="125">
        <v>3.4721759628785834E-2</v>
      </c>
      <c r="R64" s="103">
        <v>0.12602099403738976</v>
      </c>
      <c r="S64" s="107">
        <v>6.6876742988824844E-2</v>
      </c>
      <c r="T64" s="107">
        <v>7.247671797813382E-3</v>
      </c>
      <c r="U64" s="107">
        <v>5.5516688589705154E-3</v>
      </c>
      <c r="V64" s="107">
        <v>9.9408733658492565E-3</v>
      </c>
      <c r="W64" s="107">
        <v>5.4117240069899708E-3</v>
      </c>
      <c r="X64" s="107">
        <v>1.4907434973219206E-2</v>
      </c>
      <c r="Y64" s="108">
        <v>1.6084876757878085E-2</v>
      </c>
      <c r="AA64" s="221"/>
      <c r="AB64" s="222">
        <f t="shared" si="0"/>
        <v>9.036739356815815E-9</v>
      </c>
      <c r="AC64" s="222">
        <f t="shared" si="1"/>
        <v>5.4278643801808357E-9</v>
      </c>
      <c r="AD64" s="222">
        <f t="shared" si="2"/>
        <v>1.2878444977104664E-9</v>
      </c>
      <c r="AE64" s="223"/>
    </row>
    <row r="65" spans="1:31">
      <c r="A65" s="226">
        <v>1968</v>
      </c>
      <c r="B65" s="104">
        <v>0.35174969211220741</v>
      </c>
      <c r="C65" s="105">
        <v>0.10118280211463571</v>
      </c>
      <c r="D65" s="105">
        <v>1.8372073736827588E-2</v>
      </c>
      <c r="E65" s="105">
        <v>1.8880681105656549E-2</v>
      </c>
      <c r="F65" s="105">
        <v>2.179426234215498E-2</v>
      </c>
      <c r="G65" s="105">
        <v>3.0290321446955204E-2</v>
      </c>
      <c r="H65" s="105">
        <v>0.1204493439958217</v>
      </c>
      <c r="I65" s="227">
        <v>4.0780204630757641E-2</v>
      </c>
      <c r="J65" s="124">
        <v>0.25484236143529415</v>
      </c>
      <c r="K65" s="105">
        <v>9.1453241184353828E-2</v>
      </c>
      <c r="L65" s="105">
        <v>1.4933970869606128E-2</v>
      </c>
      <c r="M65" s="105">
        <v>1.3233463978394866E-2</v>
      </c>
      <c r="N65" s="105">
        <v>1.8522634985856712E-2</v>
      </c>
      <c r="O65" s="105">
        <v>1.8901799907325767E-2</v>
      </c>
      <c r="P65" s="105">
        <v>6.3715120316687232E-2</v>
      </c>
      <c r="Q65" s="125">
        <v>3.4082124557840439E-2</v>
      </c>
      <c r="R65" s="103">
        <v>0.12361322063952684</v>
      </c>
      <c r="S65" s="107">
        <v>6.3727988861501217E-2</v>
      </c>
      <c r="T65" s="107">
        <v>7.4685518757178215E-3</v>
      </c>
      <c r="U65" s="107">
        <v>5.6180227948061656E-3</v>
      </c>
      <c r="V65" s="107">
        <v>9.75112768355757E-3</v>
      </c>
      <c r="W65" s="107">
        <v>6.0178337807883509E-3</v>
      </c>
      <c r="X65" s="107">
        <v>1.5131233201249183E-2</v>
      </c>
      <c r="Y65" s="108">
        <v>1.5898465445058043E-2</v>
      </c>
      <c r="AA65" s="221"/>
      <c r="AB65" s="222">
        <f t="shared" si="0"/>
        <v>2.7393980417400599E-9</v>
      </c>
      <c r="AC65" s="222">
        <f t="shared" si="1"/>
        <v>5.6352291721850634E-9</v>
      </c>
      <c r="AD65" s="222">
        <f t="shared" si="2"/>
        <v>-3.003151505254209E-9</v>
      </c>
      <c r="AE65" s="223"/>
    </row>
    <row r="66" spans="1:31">
      <c r="A66" s="226">
        <v>1969</v>
      </c>
      <c r="B66" s="104">
        <v>0.3421894321218133</v>
      </c>
      <c r="C66" s="105">
        <v>8.9325839304365218E-2</v>
      </c>
      <c r="D66" s="105">
        <v>1.9848683928103128E-2</v>
      </c>
      <c r="E66" s="105">
        <v>1.8536497482273262E-2</v>
      </c>
      <c r="F66" s="105">
        <v>2.1034452831372619E-2</v>
      </c>
      <c r="G66" s="105">
        <v>2.9951741336844862E-2</v>
      </c>
      <c r="H66" s="105">
        <v>0.12421835586246389</v>
      </c>
      <c r="I66" s="227">
        <v>3.9273865202634518E-2</v>
      </c>
      <c r="J66" s="124">
        <v>0.24451774870976806</v>
      </c>
      <c r="K66" s="105">
        <v>8.0501668620854616E-2</v>
      </c>
      <c r="L66" s="105">
        <v>1.6150593800375646E-2</v>
      </c>
      <c r="M66" s="105">
        <v>1.2989034585189074E-2</v>
      </c>
      <c r="N66" s="105">
        <v>1.7971170571399853E-2</v>
      </c>
      <c r="O66" s="105">
        <v>1.8720395248237764E-2</v>
      </c>
      <c r="P66" s="105">
        <v>6.5127670903725454E-2</v>
      </c>
      <c r="Q66" s="125">
        <v>3.3057208987325053E-2</v>
      </c>
      <c r="R66" s="103">
        <v>0.11554482136853039</v>
      </c>
      <c r="S66" s="107">
        <v>5.5652357405051589E-2</v>
      </c>
      <c r="T66" s="107">
        <v>8.0692978549450345E-3</v>
      </c>
      <c r="U66" s="107">
        <v>5.5602836901016417E-3</v>
      </c>
      <c r="V66" s="107">
        <v>9.5792963693384081E-3</v>
      </c>
      <c r="W66" s="107">
        <v>5.054997835031827E-3</v>
      </c>
      <c r="X66" s="107">
        <v>1.5734257204845212E-2</v>
      </c>
      <c r="Y66" s="108">
        <v>1.5894334553972281E-2</v>
      </c>
      <c r="AA66" s="221"/>
      <c r="AB66" s="222">
        <f t="shared" si="0"/>
        <v>-3.8262442103587091E-9</v>
      </c>
      <c r="AC66" s="222">
        <f t="shared" si="1"/>
        <v>5.9926605899818242E-9</v>
      </c>
      <c r="AD66" s="222">
        <f t="shared" si="2"/>
        <v>-3.5447556001599878E-9</v>
      </c>
      <c r="AE66" s="223"/>
    </row>
    <row r="67" spans="1:31">
      <c r="A67" s="228">
        <v>1970</v>
      </c>
      <c r="B67" s="127">
        <v>0.33838813775219023</v>
      </c>
      <c r="C67" s="128">
        <v>7.8922912856796756E-2</v>
      </c>
      <c r="D67" s="128">
        <v>2.2278418347696061E-2</v>
      </c>
      <c r="E67" s="128">
        <v>1.9170555895470898E-2</v>
      </c>
      <c r="F67" s="128">
        <v>2.1087566798087209E-2</v>
      </c>
      <c r="G67" s="128">
        <v>3.091080006561242E-2</v>
      </c>
      <c r="H67" s="128">
        <v>0.12737838974066182</v>
      </c>
      <c r="I67" s="229">
        <v>3.8639485953134843E-2</v>
      </c>
      <c r="J67" s="130">
        <v>0.23913696163799614</v>
      </c>
      <c r="K67" s="128">
        <v>7.0535758626647294E-2</v>
      </c>
      <c r="L67" s="128">
        <v>1.8062796701769912E-2</v>
      </c>
      <c r="M67" s="128">
        <v>1.3600087069789879E-2</v>
      </c>
      <c r="N67" s="128">
        <v>1.825719640328316E-2</v>
      </c>
      <c r="O67" s="128">
        <v>1.9505936440509686E-2</v>
      </c>
      <c r="P67" s="128">
        <v>6.6200981625711364E-2</v>
      </c>
      <c r="Q67" s="131">
        <v>3.297420090015752E-2</v>
      </c>
      <c r="R67" s="120">
        <v>0.10986485966714099</v>
      </c>
      <c r="S67" s="132">
        <v>4.7827549220528454E-2</v>
      </c>
      <c r="T67" s="132">
        <v>8.9264997303644122E-3</v>
      </c>
      <c r="U67" s="132">
        <v>5.7550754925159708E-3</v>
      </c>
      <c r="V67" s="132">
        <v>1.0080532207211945E-2</v>
      </c>
      <c r="W67" s="132">
        <v>4.5643250055036333E-3</v>
      </c>
      <c r="X67" s="132">
        <v>1.6067440470556246E-2</v>
      </c>
      <c r="Y67" s="133">
        <v>1.6643439816357134E-2</v>
      </c>
      <c r="AA67" s="221"/>
      <c r="AB67" s="222">
        <f t="shared" si="0"/>
        <v>8.0947302194545045E-9</v>
      </c>
      <c r="AC67" s="222">
        <f t="shared" si="1"/>
        <v>3.8701273297192529E-9</v>
      </c>
      <c r="AD67" s="222">
        <f t="shared" si="2"/>
        <v>-2.2758968043490313E-9</v>
      </c>
      <c r="AE67" s="223"/>
    </row>
    <row r="68" spans="1:31">
      <c r="A68" s="226">
        <v>1971</v>
      </c>
      <c r="B68" s="104">
        <v>0.3409288433031179</v>
      </c>
      <c r="C68" s="105">
        <v>7.8991085385496262E-2</v>
      </c>
      <c r="D68" s="105">
        <v>2.3025316373093574E-2</v>
      </c>
      <c r="E68" s="105">
        <v>1.8894845073646138E-2</v>
      </c>
      <c r="F68" s="105">
        <v>2.1236695916741155E-2</v>
      </c>
      <c r="G68" s="105">
        <v>3.2578690290392842E-2</v>
      </c>
      <c r="H68" s="105">
        <v>0.12725375151154691</v>
      </c>
      <c r="I68" s="227">
        <v>3.8948449452560853E-2</v>
      </c>
      <c r="J68" s="124">
        <v>0.24097763313329779</v>
      </c>
      <c r="K68" s="105">
        <v>7.063644056324847E-2</v>
      </c>
      <c r="L68" s="105">
        <v>1.8425608685845418E-2</v>
      </c>
      <c r="M68" s="105">
        <v>1.3310166610608576E-2</v>
      </c>
      <c r="N68" s="105">
        <v>1.8446851374392281E-2</v>
      </c>
      <c r="O68" s="105">
        <v>2.004826115967262E-2</v>
      </c>
      <c r="P68" s="105">
        <v>6.6711138705375428E-2</v>
      </c>
      <c r="Q68" s="125">
        <v>3.3399167089339377E-2</v>
      </c>
      <c r="R68" s="103">
        <v>0.11037662411399651</v>
      </c>
      <c r="S68" s="107">
        <v>4.7813179888180457E-2</v>
      </c>
      <c r="T68" s="107">
        <v>9.1305711268603318E-3</v>
      </c>
      <c r="U68" s="107">
        <v>5.7018541280626778E-3</v>
      </c>
      <c r="V68" s="107">
        <v>1.0221513462965959E-2</v>
      </c>
      <c r="W68" s="107">
        <v>4.3959622199736259E-3</v>
      </c>
      <c r="X68" s="107">
        <v>1.6259708420342602E-2</v>
      </c>
      <c r="Y68" s="108">
        <v>1.6853834061429072E-2</v>
      </c>
      <c r="AA68" s="221"/>
      <c r="AB68" s="222">
        <f t="shared" si="0"/>
        <v>9.2996401135359008E-9</v>
      </c>
      <c r="AC68" s="222">
        <f t="shared" si="1"/>
        <v>-1.0551843843131792E-9</v>
      </c>
      <c r="AD68" s="222">
        <f t="shared" si="2"/>
        <v>8.0618178799340967E-10</v>
      </c>
      <c r="AE68" s="223"/>
    </row>
    <row r="69" spans="1:31">
      <c r="A69" s="226">
        <v>1972</v>
      </c>
      <c r="B69" s="104">
        <v>0.34366525478253607</v>
      </c>
      <c r="C69" s="105">
        <v>8.005066404621175E-2</v>
      </c>
      <c r="D69" s="105">
        <v>2.3300953896395526E-2</v>
      </c>
      <c r="E69" s="105">
        <v>1.8678480506309825E-2</v>
      </c>
      <c r="F69" s="105">
        <v>2.16157670620305E-2</v>
      </c>
      <c r="G69" s="105">
        <v>3.4624116806298844E-2</v>
      </c>
      <c r="H69" s="105">
        <v>0.12443067663860592</v>
      </c>
      <c r="I69" s="227">
        <v>4.0964580521465267E-2</v>
      </c>
      <c r="J69" s="124">
        <v>0.24302746433386346</v>
      </c>
      <c r="K69" s="105">
        <v>7.1577736300241668E-2</v>
      </c>
      <c r="L69" s="105">
        <v>1.8543125884875167E-2</v>
      </c>
      <c r="M69" s="105">
        <v>1.3240679359114438E-2</v>
      </c>
      <c r="N69" s="105">
        <v>1.8625797201366368E-2</v>
      </c>
      <c r="O69" s="105">
        <v>2.1602380789261133E-2</v>
      </c>
      <c r="P69" s="105">
        <v>6.465644373954918E-2</v>
      </c>
      <c r="Q69" s="125">
        <v>3.4781299649781355E-2</v>
      </c>
      <c r="R69" s="103">
        <v>0.11013119428025675</v>
      </c>
      <c r="S69" s="107">
        <v>4.7851564126176527E-2</v>
      </c>
      <c r="T69" s="107">
        <v>8.8017750754758595E-3</v>
      </c>
      <c r="U69" s="107">
        <v>5.6790639941226573E-3</v>
      </c>
      <c r="V69" s="107">
        <v>1.0002818077282427E-2</v>
      </c>
      <c r="W69" s="107">
        <v>4.5229664374630829E-3</v>
      </c>
      <c r="X69" s="107">
        <v>1.6529103379548868E-2</v>
      </c>
      <c r="Y69" s="108">
        <v>1.6743905011358098E-2</v>
      </c>
      <c r="AA69" s="221"/>
      <c r="AB69" s="222">
        <f t="shared" si="0"/>
        <v>1.5305218425964995E-8</v>
      </c>
      <c r="AC69" s="222">
        <f t="shared" si="1"/>
        <v>1.4096741551838932E-9</v>
      </c>
      <c r="AD69" s="222">
        <f t="shared" si="2"/>
        <v>-1.82117076974464E-9</v>
      </c>
      <c r="AE69" s="223"/>
    </row>
    <row r="70" spans="1:31">
      <c r="A70" s="226">
        <v>1973</v>
      </c>
      <c r="B70" s="104">
        <v>0.34266109334203065</v>
      </c>
      <c r="C70" s="105">
        <v>7.5532211462359555E-2</v>
      </c>
      <c r="D70" s="105">
        <v>2.4378173690674743E-2</v>
      </c>
      <c r="E70" s="105">
        <v>1.7562709336260696E-2</v>
      </c>
      <c r="F70" s="105">
        <v>2.2518252290865348E-2</v>
      </c>
      <c r="G70" s="105">
        <v>3.5985021464057354E-2</v>
      </c>
      <c r="H70" s="105">
        <v>0.12349880044403368</v>
      </c>
      <c r="I70" s="227">
        <v>4.3185922806535146E-2</v>
      </c>
      <c r="J70" s="124">
        <v>0.24188469742330199</v>
      </c>
      <c r="K70" s="105">
        <v>6.7126676703992416E-2</v>
      </c>
      <c r="L70" s="105">
        <v>1.9451072424484295E-2</v>
      </c>
      <c r="M70" s="105">
        <v>1.2410923188099332E-2</v>
      </c>
      <c r="N70" s="105">
        <v>1.9278187644772515E-2</v>
      </c>
      <c r="O70" s="105">
        <v>2.2522525105486579E-2</v>
      </c>
      <c r="P70" s="105">
        <v>6.4578301859093093E-2</v>
      </c>
      <c r="Q70" s="125">
        <v>3.6517010290474369E-2</v>
      </c>
      <c r="R70" s="103">
        <v>0.10780965849426138</v>
      </c>
      <c r="S70" s="107">
        <v>4.4275542196373863E-2</v>
      </c>
      <c r="T70" s="107">
        <v>9.1733095815822452E-3</v>
      </c>
      <c r="U70" s="107">
        <v>5.3325645641102426E-3</v>
      </c>
      <c r="V70" s="107">
        <v>1.0145859356839537E-2</v>
      </c>
      <c r="W70" s="107">
        <v>4.8539664962916618E-3</v>
      </c>
      <c r="X70" s="107">
        <v>1.6784528367167716E-2</v>
      </c>
      <c r="Y70" s="108">
        <v>1.7243888067046676E-2</v>
      </c>
      <c r="AA70" s="221"/>
      <c r="AB70" s="222">
        <f t="shared" si="0"/>
        <v>1.8472441354333569E-9</v>
      </c>
      <c r="AC70" s="222">
        <f t="shared" si="1"/>
        <v>2.0689938651230477E-10</v>
      </c>
      <c r="AD70" s="222">
        <f t="shared" si="2"/>
        <v>-1.3515055741208926E-10</v>
      </c>
      <c r="AE70" s="223"/>
    </row>
    <row r="71" spans="1:31">
      <c r="A71" s="226">
        <v>1974</v>
      </c>
      <c r="B71" s="104">
        <v>0.33817990389161423</v>
      </c>
      <c r="C71" s="105">
        <v>6.6541773850644859E-2</v>
      </c>
      <c r="D71" s="105">
        <v>2.6239839643685592E-2</v>
      </c>
      <c r="E71" s="105">
        <v>1.6913105630571579E-2</v>
      </c>
      <c r="F71" s="105">
        <v>2.3118959108387571E-2</v>
      </c>
      <c r="G71" s="105">
        <v>3.8144173120031155E-2</v>
      </c>
      <c r="H71" s="105">
        <v>0.12540812618407379</v>
      </c>
      <c r="I71" s="227">
        <v>4.1813923083889017E-2</v>
      </c>
      <c r="J71" s="124">
        <v>0.23703461983450325</v>
      </c>
      <c r="K71" s="105">
        <v>5.8595473012701405E-2</v>
      </c>
      <c r="L71" s="105">
        <v>2.0916463483316328E-2</v>
      </c>
      <c r="M71" s="105">
        <v>1.197367925232129E-2</v>
      </c>
      <c r="N71" s="105">
        <v>1.9695214546544548E-2</v>
      </c>
      <c r="O71" s="105">
        <v>2.3833998902855313E-2</v>
      </c>
      <c r="P71" s="105">
        <v>6.6588461294537549E-2</v>
      </c>
      <c r="Q71" s="125">
        <v>3.5431328302790721E-2</v>
      </c>
      <c r="R71" s="103">
        <v>0.10478679727680174</v>
      </c>
      <c r="S71" s="107">
        <v>3.8569397627497892E-2</v>
      </c>
      <c r="T71" s="107">
        <v>1.0011162210080027E-2</v>
      </c>
      <c r="U71" s="107">
        <v>5.1896991444904117E-3</v>
      </c>
      <c r="V71" s="107">
        <v>1.0608494871263474E-2</v>
      </c>
      <c r="W71" s="107">
        <v>5.1590939536954039E-3</v>
      </c>
      <c r="X71" s="107">
        <v>1.7925604932568402E-2</v>
      </c>
      <c r="Y71" s="108">
        <v>1.7323344272679501E-2</v>
      </c>
      <c r="AA71" s="221"/>
      <c r="AB71" s="222">
        <f t="shared" si="0"/>
        <v>3.2703306174219904E-9</v>
      </c>
      <c r="AC71" s="222">
        <f t="shared" si="1"/>
        <v>1.0394360927534763E-9</v>
      </c>
      <c r="AD71" s="222">
        <f t="shared" si="2"/>
        <v>2.6452662282849815E-10</v>
      </c>
      <c r="AE71" s="223"/>
    </row>
    <row r="72" spans="1:31">
      <c r="A72" s="226">
        <v>1975</v>
      </c>
      <c r="B72" s="104">
        <v>0.33890595725847561</v>
      </c>
      <c r="C72" s="105">
        <v>6.5772352187565275E-2</v>
      </c>
      <c r="D72" s="105">
        <v>2.7117816942156869E-2</v>
      </c>
      <c r="E72" s="105">
        <v>1.6526449445931846E-2</v>
      </c>
      <c r="F72" s="105">
        <v>2.3671388933905746E-2</v>
      </c>
      <c r="G72" s="105">
        <v>4.0649461535707587E-2</v>
      </c>
      <c r="H72" s="105">
        <v>0.12424170962619205</v>
      </c>
      <c r="I72" s="227">
        <v>4.092677695452631E-2</v>
      </c>
      <c r="J72" s="124">
        <v>0.23646173278154947</v>
      </c>
      <c r="K72" s="105">
        <v>5.7490202149097058E-2</v>
      </c>
      <c r="L72" s="105">
        <v>2.1142980381195775E-2</v>
      </c>
      <c r="M72" s="105">
        <v>1.1784841935238433E-2</v>
      </c>
      <c r="N72" s="105">
        <v>2.0185419728811382E-2</v>
      </c>
      <c r="O72" s="105">
        <v>2.5569691497842051E-2</v>
      </c>
      <c r="P72" s="105">
        <v>6.5606185876860346E-2</v>
      </c>
      <c r="Q72" s="125">
        <v>3.4682406394257966E-2</v>
      </c>
      <c r="R72" s="103">
        <v>0.10414996716173164</v>
      </c>
      <c r="S72" s="107">
        <v>3.7364559098875816E-2</v>
      </c>
      <c r="T72" s="107">
        <v>9.863633249900583E-3</v>
      </c>
      <c r="U72" s="107">
        <v>5.1610331634097673E-3</v>
      </c>
      <c r="V72" s="107">
        <v>1.0996278988422148E-2</v>
      </c>
      <c r="W72" s="107">
        <v>5.2078356381746183E-3</v>
      </c>
      <c r="X72" s="107">
        <v>1.8340790129821122E-2</v>
      </c>
      <c r="Y72" s="108">
        <v>1.7215837601885414E-2</v>
      </c>
      <c r="AA72" s="221"/>
      <c r="AB72" s="222">
        <f t="shared" si="0"/>
        <v>1.6324899210218291E-9</v>
      </c>
      <c r="AC72" s="222">
        <f t="shared" si="1"/>
        <v>4.8182464684742854E-9</v>
      </c>
      <c r="AD72" s="222">
        <f t="shared" si="2"/>
        <v>-7.0875783020341032E-10</v>
      </c>
      <c r="AE72" s="223"/>
    </row>
    <row r="73" spans="1:31">
      <c r="A73" s="226">
        <v>1976</v>
      </c>
      <c r="B73" s="104">
        <v>0.33967486692387183</v>
      </c>
      <c r="C73" s="105">
        <v>6.9313510648591148E-2</v>
      </c>
      <c r="D73" s="105">
        <v>2.6373537455538665E-2</v>
      </c>
      <c r="E73" s="105">
        <v>1.5954847441129072E-2</v>
      </c>
      <c r="F73" s="105">
        <v>2.3191677017720735E-2</v>
      </c>
      <c r="G73" s="105">
        <v>4.2030424048185466E-2</v>
      </c>
      <c r="H73" s="105">
        <v>0.12275101137527804</v>
      </c>
      <c r="I73" s="227">
        <v>4.0059855589819351E-2</v>
      </c>
      <c r="J73" s="124">
        <v>0.23679673025921488</v>
      </c>
      <c r="K73" s="105">
        <v>6.0000479807541751E-2</v>
      </c>
      <c r="L73" s="105">
        <v>2.0306781343370994E-2</v>
      </c>
      <c r="M73" s="105">
        <v>1.1528637650211948E-2</v>
      </c>
      <c r="N73" s="105">
        <v>1.9731819955124408E-2</v>
      </c>
      <c r="O73" s="105">
        <v>2.5854698717130864E-2</v>
      </c>
      <c r="P73" s="105">
        <v>6.5589468412876467E-2</v>
      </c>
      <c r="Q73" s="125">
        <v>3.3784844143375153E-2</v>
      </c>
      <c r="R73" s="103">
        <v>0.10408719063498495</v>
      </c>
      <c r="S73" s="107">
        <v>3.8647645581463053E-2</v>
      </c>
      <c r="T73" s="107">
        <v>9.3158068399097071E-3</v>
      </c>
      <c r="U73" s="107">
        <v>5.1008858223455245E-3</v>
      </c>
      <c r="V73" s="107">
        <v>1.0589395570159255E-2</v>
      </c>
      <c r="W73" s="107">
        <v>5.131279255628951E-3</v>
      </c>
      <c r="X73" s="107">
        <v>1.8647331943919945E-2</v>
      </c>
      <c r="Y73" s="108">
        <v>1.665484758772405E-2</v>
      </c>
      <c r="AA73" s="221"/>
      <c r="AB73" s="222">
        <f t="shared" si="0"/>
        <v>3.3476093563855613E-9</v>
      </c>
      <c r="AC73" s="222">
        <f t="shared" si="1"/>
        <v>2.2958329681799228E-10</v>
      </c>
      <c r="AD73" s="222">
        <f t="shared" si="2"/>
        <v>-1.9661655359382024E-9</v>
      </c>
      <c r="AE73" s="223"/>
    </row>
    <row r="74" spans="1:31">
      <c r="A74" s="226">
        <v>1977</v>
      </c>
      <c r="B74" s="104">
        <v>0.34126068818797251</v>
      </c>
      <c r="C74" s="105">
        <v>7.0521902142013815E-2</v>
      </c>
      <c r="D74" s="105">
        <v>2.6749572577034683E-2</v>
      </c>
      <c r="E74" s="105">
        <v>1.5570485497144904E-2</v>
      </c>
      <c r="F74" s="105">
        <v>2.2795724585332522E-2</v>
      </c>
      <c r="G74" s="105">
        <v>4.45640745295659E-2</v>
      </c>
      <c r="H74" s="105">
        <v>0.12139951028014509</v>
      </c>
      <c r="I74" s="227">
        <v>3.9659414640275316E-2</v>
      </c>
      <c r="J74" s="124">
        <v>0.23825085374195254</v>
      </c>
      <c r="K74" s="105">
        <v>6.0989719030779099E-2</v>
      </c>
      <c r="L74" s="105">
        <v>2.0519619895308358E-2</v>
      </c>
      <c r="M74" s="105">
        <v>1.1362936794472311E-2</v>
      </c>
      <c r="N74" s="105">
        <v>1.9418789155188687E-2</v>
      </c>
      <c r="O74" s="105">
        <v>2.716946875082854E-2</v>
      </c>
      <c r="P74" s="105">
        <v>6.5323212220561491E-2</v>
      </c>
      <c r="Q74" s="125">
        <v>3.3467104999794758E-2</v>
      </c>
      <c r="R74" s="103">
        <v>0.1047766213136363</v>
      </c>
      <c r="S74" s="107">
        <v>3.900042769032197E-2</v>
      </c>
      <c r="T74" s="107">
        <v>9.1932633855767373E-3</v>
      </c>
      <c r="U74" s="107">
        <v>5.1343855906513108E-3</v>
      </c>
      <c r="V74" s="107">
        <v>1.0416831801310256E-2</v>
      </c>
      <c r="W74" s="107">
        <v>5.5584286853740672E-3</v>
      </c>
      <c r="X74" s="107">
        <v>1.9013370544756488E-2</v>
      </c>
      <c r="Y74" s="108">
        <v>1.6459916739264519E-2</v>
      </c>
      <c r="AA74" s="221"/>
      <c r="AB74" s="222">
        <f t="shared" si="0"/>
        <v>3.936460268860742E-9</v>
      </c>
      <c r="AC74" s="222">
        <f t="shared" si="1"/>
        <v>2.8950192798582464E-9</v>
      </c>
      <c r="AD74" s="222">
        <f t="shared" si="2"/>
        <v>-3.123619043976511E-9</v>
      </c>
      <c r="AE74" s="223"/>
    </row>
    <row r="75" spans="1:31">
      <c r="A75" s="226">
        <v>1978</v>
      </c>
      <c r="B75" s="104">
        <v>0.34087916877922808</v>
      </c>
      <c r="C75" s="105">
        <v>6.7745937928072042E-2</v>
      </c>
      <c r="D75" s="105">
        <v>2.7359302935676094E-2</v>
      </c>
      <c r="E75" s="105">
        <v>1.4094383688240758E-2</v>
      </c>
      <c r="F75" s="105">
        <v>2.2441641636112841E-2</v>
      </c>
      <c r="G75" s="105">
        <v>4.7349768381157897E-2</v>
      </c>
      <c r="H75" s="105">
        <v>0.12232361485409446</v>
      </c>
      <c r="I75" s="227">
        <v>3.9564513715146042E-2</v>
      </c>
      <c r="J75" s="124">
        <v>0.23795253836234131</v>
      </c>
      <c r="K75" s="105">
        <v>5.8585571161787087E-2</v>
      </c>
      <c r="L75" s="105">
        <v>2.0900079245719846E-2</v>
      </c>
      <c r="M75" s="105">
        <v>1.0259462166506195E-2</v>
      </c>
      <c r="N75" s="105">
        <v>1.9082426579520972E-2</v>
      </c>
      <c r="O75" s="105">
        <v>2.9175394257443407E-2</v>
      </c>
      <c r="P75" s="105">
        <v>6.6648250079841154E-2</v>
      </c>
      <c r="Q75" s="125">
        <v>3.3301357640227486E-2</v>
      </c>
      <c r="R75" s="103">
        <v>0.10499374952210605</v>
      </c>
      <c r="S75" s="107">
        <v>3.7849749057783377E-2</v>
      </c>
      <c r="T75" s="107">
        <v>9.6151760566610799E-3</v>
      </c>
      <c r="U75" s="107">
        <v>4.6970825174882207E-3</v>
      </c>
      <c r="V75" s="107">
        <v>1.03479558552243E-2</v>
      </c>
      <c r="W75" s="107">
        <v>6.2365941366198177E-3</v>
      </c>
      <c r="X75" s="107">
        <v>1.9818180965204758E-2</v>
      </c>
      <c r="Y75" s="108">
        <v>1.6429012339761614E-2</v>
      </c>
      <c r="AA75" s="221"/>
      <c r="AB75" s="222">
        <f t="shared" ref="AB75:AB116" si="3">B75-SUM(C75:I75)</f>
        <v>5.6407279958037293E-9</v>
      </c>
      <c r="AC75" s="222">
        <f t="shared" ref="AC75:AC116" si="4">J75-SUM(K75:Q75)</f>
        <v>-2.7687048487212707E-9</v>
      </c>
      <c r="AD75" s="222">
        <f t="shared" ref="AD75:AD116" si="5">R75-SUM(S75:Y75)</f>
        <v>-1.4066371123444554E-9</v>
      </c>
      <c r="AE75" s="223"/>
    </row>
    <row r="76" spans="1:31">
      <c r="A76" s="230">
        <v>1979</v>
      </c>
      <c r="B76" s="135">
        <v>0.34264710545539856</v>
      </c>
      <c r="C76" s="136">
        <v>6.5005466341972351E-2</v>
      </c>
      <c r="D76" s="136">
        <v>2.9683808446861804E-2</v>
      </c>
      <c r="E76" s="136">
        <v>1.2990695890039206E-2</v>
      </c>
      <c r="F76" s="136">
        <v>2.2062888368964195E-2</v>
      </c>
      <c r="G76" s="136">
        <v>5.026568379253149E-2</v>
      </c>
      <c r="H76" s="136">
        <v>0.12354673756047224</v>
      </c>
      <c r="I76" s="231">
        <v>3.9091809338488832E-2</v>
      </c>
      <c r="J76" s="138">
        <v>0.24075794219970703</v>
      </c>
      <c r="K76" s="136">
        <v>5.6698556989431381E-2</v>
      </c>
      <c r="L76" s="136">
        <v>2.2994668805040419E-2</v>
      </c>
      <c r="M76" s="136">
        <v>9.6529899165034294E-3</v>
      </c>
      <c r="N76" s="136">
        <v>1.8909528851509094E-2</v>
      </c>
      <c r="O76" s="136">
        <v>3.1493724556639791E-2</v>
      </c>
      <c r="P76" s="136">
        <v>6.8037111402757228E-2</v>
      </c>
      <c r="Q76" s="139">
        <v>3.2971369943313532E-2</v>
      </c>
      <c r="R76" s="114">
        <v>0.10841073095798492</v>
      </c>
      <c r="S76" s="140">
        <v>3.7924725562334061E-2</v>
      </c>
      <c r="T76" s="140">
        <v>1.1148576042614877E-2</v>
      </c>
      <c r="U76" s="140">
        <v>4.6652902383357286E-3</v>
      </c>
      <c r="V76" s="140">
        <v>1.0641945526003838E-2</v>
      </c>
      <c r="W76" s="140">
        <v>6.9924683193676174E-3</v>
      </c>
      <c r="X76" s="140">
        <v>2.0531452044792693E-2</v>
      </c>
      <c r="Y76" s="141">
        <v>1.6506272933497806E-2</v>
      </c>
      <c r="AA76" s="221"/>
      <c r="AB76" s="222">
        <f t="shared" si="3"/>
        <v>1.57160684466362E-8</v>
      </c>
      <c r="AC76" s="222">
        <f t="shared" si="4"/>
        <v>-8.2654878497123718E-9</v>
      </c>
      <c r="AD76" s="222">
        <f t="shared" si="5"/>
        <v>2.9103830456733704E-10</v>
      </c>
      <c r="AE76" s="223"/>
    </row>
    <row r="77" spans="1:31">
      <c r="A77" s="226">
        <v>1980</v>
      </c>
      <c r="B77" s="104">
        <v>0.3385237455368042</v>
      </c>
      <c r="C77" s="105">
        <v>5.5514764040708542E-2</v>
      </c>
      <c r="D77" s="105">
        <v>3.5717586171813309E-2</v>
      </c>
      <c r="E77" s="105">
        <v>1.3756333850324154E-2</v>
      </c>
      <c r="F77" s="105">
        <v>1.9482983276247978E-2</v>
      </c>
      <c r="G77" s="105">
        <v>4.9856873461976647E-2</v>
      </c>
      <c r="H77" s="105">
        <v>0.13170963094247953</v>
      </c>
      <c r="I77" s="227">
        <v>3.2485563897951694E-2</v>
      </c>
      <c r="J77" s="124">
        <v>0.23532010614871979</v>
      </c>
      <c r="K77" s="105">
        <v>4.8116359859704971E-2</v>
      </c>
      <c r="L77" s="105">
        <v>2.7261459617875516E-2</v>
      </c>
      <c r="M77" s="105">
        <v>1.0172396432608366E-2</v>
      </c>
      <c r="N77" s="105">
        <v>1.6617316752672195E-2</v>
      </c>
      <c r="O77" s="105">
        <v>3.1173152732662857E-2</v>
      </c>
      <c r="P77" s="105">
        <v>7.4630869377997067E-2</v>
      </c>
      <c r="Q77" s="125">
        <v>2.7348538103852127E-2</v>
      </c>
      <c r="R77" s="103">
        <v>0.10430089384317398</v>
      </c>
      <c r="S77" s="107">
        <v>3.1796976923942566E-2</v>
      </c>
      <c r="T77" s="107">
        <v>1.3070131710264832E-2</v>
      </c>
      <c r="U77" s="107">
        <v>4.9980413168668747E-3</v>
      </c>
      <c r="V77" s="107">
        <v>9.5572210848331451E-3</v>
      </c>
      <c r="W77" s="107">
        <v>7.4739661649800837E-3</v>
      </c>
      <c r="X77" s="107">
        <v>2.335885983390637E-2</v>
      </c>
      <c r="Y77" s="108">
        <v>1.4045692850259169E-2</v>
      </c>
      <c r="AA77" s="221"/>
      <c r="AB77" s="222">
        <f t="shared" si="3"/>
        <v>9.895302299778308E-9</v>
      </c>
      <c r="AC77" s="222">
        <f t="shared" si="4"/>
        <v>1.3271346688270569E-8</v>
      </c>
      <c r="AD77" s="222">
        <f t="shared" si="5"/>
        <v>3.9581209421157837E-9</v>
      </c>
      <c r="AE77" s="223"/>
    </row>
    <row r="78" spans="1:31">
      <c r="A78" s="226">
        <v>1981</v>
      </c>
      <c r="B78" s="104">
        <v>0.34324738383293152</v>
      </c>
      <c r="C78" s="105">
        <v>5.5028069764375687E-2</v>
      </c>
      <c r="D78" s="105">
        <v>4.0465721627697349E-2</v>
      </c>
      <c r="E78" s="105">
        <v>1.4773884788155556E-2</v>
      </c>
      <c r="F78" s="105">
        <v>1.9157733768224716E-2</v>
      </c>
      <c r="G78" s="105">
        <v>5.5075765121728182E-2</v>
      </c>
      <c r="H78" s="105">
        <v>0.12900286991007143</v>
      </c>
      <c r="I78" s="227">
        <v>2.9743313008477143E-2</v>
      </c>
      <c r="J78" s="124">
        <v>0.23930023610591888</v>
      </c>
      <c r="K78" s="105">
        <v>4.7767747193574905E-2</v>
      </c>
      <c r="L78" s="105">
        <v>3.145782626233995E-2</v>
      </c>
      <c r="M78" s="105">
        <v>1.1495818383991718E-2</v>
      </c>
      <c r="N78" s="105">
        <v>1.6226327046751976E-2</v>
      </c>
      <c r="O78" s="105">
        <v>3.505922167096287E-2</v>
      </c>
      <c r="P78" s="105">
        <v>7.2464509692068912E-2</v>
      </c>
      <c r="Q78" s="125">
        <v>2.4828788068119671E-2</v>
      </c>
      <c r="R78" s="103">
        <v>0.10667154937982559</v>
      </c>
      <c r="S78" s="107">
        <v>3.1301647424697876E-2</v>
      </c>
      <c r="T78" s="107">
        <v>1.5361618861788884E-2</v>
      </c>
      <c r="U78" s="107">
        <v>6.0762849170714617E-3</v>
      </c>
      <c r="V78" s="107">
        <v>9.5321536064147949E-3</v>
      </c>
      <c r="W78" s="107">
        <v>8.1969744933303446E-3</v>
      </c>
      <c r="X78" s="107">
        <v>2.3209380395740439E-2</v>
      </c>
      <c r="Y78" s="108">
        <v>1.2993492358334194E-2</v>
      </c>
      <c r="AA78" s="221"/>
      <c r="AB78" s="222">
        <f t="shared" si="3"/>
        <v>2.5844201445579529E-8</v>
      </c>
      <c r="AC78" s="222">
        <f t="shared" si="4"/>
        <v>-2.2118911147117615E-9</v>
      </c>
      <c r="AD78" s="222">
        <f t="shared" si="5"/>
        <v>-2.6775524020195007E-9</v>
      </c>
      <c r="AE78" s="223"/>
    </row>
    <row r="79" spans="1:31">
      <c r="A79" s="226">
        <v>1982</v>
      </c>
      <c r="B79" s="101">
        <v>0.34614717960357666</v>
      </c>
      <c r="C79" s="125">
        <v>4.7920767217874527E-2</v>
      </c>
      <c r="D79" s="125">
        <v>4.3386783916503191E-2</v>
      </c>
      <c r="E79" s="125">
        <v>1.5778339467942715E-2</v>
      </c>
      <c r="F79" s="125">
        <v>1.7081184312701225E-2</v>
      </c>
      <c r="G79" s="125">
        <v>6.2121038790792227E-2</v>
      </c>
      <c r="H79" s="125">
        <v>0.1348056920673206</v>
      </c>
      <c r="I79" s="227">
        <v>2.50533952508614E-2</v>
      </c>
      <c r="J79" s="124">
        <v>0.24216784536838531</v>
      </c>
      <c r="K79" s="125">
        <v>4.2684778571128845E-2</v>
      </c>
      <c r="L79" s="125">
        <v>3.3980068226810545E-2</v>
      </c>
      <c r="M79" s="125">
        <v>1.2623034417629242E-2</v>
      </c>
      <c r="N79" s="125">
        <v>1.4616228640079498E-2</v>
      </c>
      <c r="O79" s="125">
        <v>4.1020023869350553E-2</v>
      </c>
      <c r="P79" s="125">
        <v>7.626166026864796E-2</v>
      </c>
      <c r="Q79" s="125">
        <v>2.0982064122216412E-2</v>
      </c>
      <c r="R79" s="103">
        <v>0.10991127789020538</v>
      </c>
      <c r="S79" s="107">
        <v>2.9705885797739029E-2</v>
      </c>
      <c r="T79" s="107">
        <v>1.7482577968621626E-2</v>
      </c>
      <c r="U79" s="107">
        <v>6.7825044970959425E-3</v>
      </c>
      <c r="V79" s="107">
        <v>8.6827995255589485E-3</v>
      </c>
      <c r="W79" s="107">
        <v>1.1322637496050447E-2</v>
      </c>
      <c r="X79" s="107">
        <v>2.483939636634537E-2</v>
      </c>
      <c r="Y79" s="108">
        <v>1.1095480284226453E-2</v>
      </c>
      <c r="Z79" s="232"/>
      <c r="AA79" s="221"/>
      <c r="AB79" s="222">
        <f t="shared" si="3"/>
        <v>-2.1420419271667157E-8</v>
      </c>
      <c r="AC79" s="222">
        <f t="shared" si="4"/>
        <v>-1.2747477740049362E-8</v>
      </c>
      <c r="AD79" s="222">
        <f t="shared" si="5"/>
        <v>-4.0454324334859848E-9</v>
      </c>
      <c r="AE79" s="223"/>
    </row>
    <row r="80" spans="1:31">
      <c r="A80" s="226">
        <v>1983</v>
      </c>
      <c r="B80" s="101">
        <v>0.3532259464263916</v>
      </c>
      <c r="C80" s="125">
        <v>5.1712241023778915E-2</v>
      </c>
      <c r="D80" s="125">
        <v>4.1360467439517379E-2</v>
      </c>
      <c r="E80" s="125">
        <v>1.5919043682515621E-2</v>
      </c>
      <c r="F80" s="125">
        <v>1.6342407092452049E-2</v>
      </c>
      <c r="G80" s="125">
        <v>6.9196534343063831E-2</v>
      </c>
      <c r="H80" s="125">
        <v>0.1343904757178242</v>
      </c>
      <c r="I80" s="227">
        <v>2.4304769443828374E-2</v>
      </c>
      <c r="J80" s="124">
        <v>0.24738110601902008</v>
      </c>
      <c r="K80" s="125">
        <v>4.5858375728130341E-2</v>
      </c>
      <c r="L80" s="125">
        <v>3.2202508533373475E-2</v>
      </c>
      <c r="M80" s="125">
        <v>1.2588249519467354E-2</v>
      </c>
      <c r="N80" s="125">
        <v>1.3797895051538944E-2</v>
      </c>
      <c r="O80" s="125">
        <v>4.4787191320210695E-2</v>
      </c>
      <c r="P80" s="125">
        <v>7.8048383060689744E-2</v>
      </c>
      <c r="Q80" s="125">
        <v>2.0098507229391761E-2</v>
      </c>
      <c r="R80" s="103">
        <v>0.11459196358919144</v>
      </c>
      <c r="S80" s="107">
        <v>3.2381970435380936E-2</v>
      </c>
      <c r="T80" s="107">
        <v>1.6122985893161967E-2</v>
      </c>
      <c r="U80" s="107">
        <v>6.8051971029490232E-3</v>
      </c>
      <c r="V80" s="107">
        <v>8.2351351156830788E-3</v>
      </c>
      <c r="W80" s="107">
        <v>1.3722163304919377E-2</v>
      </c>
      <c r="X80" s="107">
        <v>2.6660517540738372E-2</v>
      </c>
      <c r="Y80" s="108">
        <v>1.066399530230424E-2</v>
      </c>
      <c r="Z80" s="232"/>
      <c r="AA80" s="221"/>
      <c r="AB80" s="222">
        <f t="shared" si="3"/>
        <v>7.6834112405776978E-9</v>
      </c>
      <c r="AC80" s="222">
        <f t="shared" si="4"/>
        <v>-4.4237822294235229E-9</v>
      </c>
      <c r="AD80" s="222">
        <f t="shared" si="5"/>
        <v>-1.1059455573558807E-9</v>
      </c>
      <c r="AE80" s="223"/>
    </row>
    <row r="81" spans="1:31">
      <c r="A81" s="226">
        <v>1984</v>
      </c>
      <c r="B81" s="101">
        <v>0.36450421810150146</v>
      </c>
      <c r="C81" s="125">
        <v>5.2890792489051819E-2</v>
      </c>
      <c r="D81" s="125">
        <v>4.2865103227086365E-2</v>
      </c>
      <c r="E81" s="125">
        <v>1.4867543242871761E-2</v>
      </c>
      <c r="F81" s="125">
        <v>1.7486525699496269E-2</v>
      </c>
      <c r="G81" s="125">
        <v>8.3162216003984213E-2</v>
      </c>
      <c r="H81" s="125">
        <v>0.12518345333560235</v>
      </c>
      <c r="I81" s="227">
        <v>2.804857164696925E-2</v>
      </c>
      <c r="J81" s="124">
        <v>0.25800234079360962</v>
      </c>
      <c r="K81" s="125">
        <v>4.6802517026662827E-2</v>
      </c>
      <c r="L81" s="125">
        <v>3.3325540251098573E-2</v>
      </c>
      <c r="M81" s="125">
        <v>1.1757098603993654E-2</v>
      </c>
      <c r="N81" s="125">
        <v>1.4871967025101185E-2</v>
      </c>
      <c r="O81" s="125">
        <v>5.6163640459999442E-2</v>
      </c>
      <c r="P81" s="125">
        <v>7.1660151556425078E-2</v>
      </c>
      <c r="Q81" s="125">
        <v>2.3421428315050622E-2</v>
      </c>
      <c r="R81" s="103">
        <v>0.12074092030525208</v>
      </c>
      <c r="S81" s="107">
        <v>3.3132012933492661E-2</v>
      </c>
      <c r="T81" s="107">
        <v>1.693919743411243E-2</v>
      </c>
      <c r="U81" s="107">
        <v>6.4465294126421213E-3</v>
      </c>
      <c r="V81" s="107">
        <v>8.823358453810215E-3</v>
      </c>
      <c r="W81" s="107">
        <v>1.7526485258713365E-2</v>
      </c>
      <c r="X81" s="107">
        <v>2.5614604508383161E-2</v>
      </c>
      <c r="Y81" s="108">
        <v>1.2258737659202929E-2</v>
      </c>
      <c r="Z81" s="232"/>
      <c r="AA81" s="221"/>
      <c r="AB81" s="222">
        <f t="shared" si="3"/>
        <v>1.2456439435482025E-8</v>
      </c>
      <c r="AC81" s="222">
        <f t="shared" si="4"/>
        <v>-2.4447217583656311E-9</v>
      </c>
      <c r="AD81" s="222">
        <f t="shared" si="5"/>
        <v>-5.3551048040390015E-9</v>
      </c>
      <c r="AE81" s="223"/>
    </row>
    <row r="82" spans="1:31">
      <c r="A82" s="226">
        <v>1985</v>
      </c>
      <c r="B82" s="101">
        <v>0.36569920182228088</v>
      </c>
      <c r="C82" s="125">
        <v>4.876159131526947E-2</v>
      </c>
      <c r="D82" s="125">
        <v>4.2958443984389305E-2</v>
      </c>
      <c r="E82" s="125">
        <v>1.630976889282465E-2</v>
      </c>
      <c r="F82" s="125">
        <v>1.6875747591257095E-2</v>
      </c>
      <c r="G82" s="125">
        <v>8.5380866192281246E-2</v>
      </c>
      <c r="H82" s="125">
        <v>0.12860356944707221</v>
      </c>
      <c r="I82" s="227">
        <v>2.6809231162993254E-2</v>
      </c>
      <c r="J82" s="124">
        <v>0.25870212912559509</v>
      </c>
      <c r="K82" s="125">
        <v>4.3115772306919098E-2</v>
      </c>
      <c r="L82" s="125">
        <v>3.452231630217284E-2</v>
      </c>
      <c r="M82" s="125">
        <v>1.3412757776677608E-2</v>
      </c>
      <c r="N82" s="125">
        <v>1.443867851048708E-2</v>
      </c>
      <c r="O82" s="125">
        <v>5.7101857382804155E-2</v>
      </c>
      <c r="P82" s="125">
        <v>7.3538278801201021E-2</v>
      </c>
      <c r="Q82" s="125">
        <v>2.2572473982514708E-2</v>
      </c>
      <c r="R82" s="103">
        <v>0.12270151078701019</v>
      </c>
      <c r="S82" s="107">
        <v>3.117784857749939E-2</v>
      </c>
      <c r="T82" s="107">
        <v>1.8728952301898971E-2</v>
      </c>
      <c r="U82" s="107">
        <v>7.8583259601145983E-3</v>
      </c>
      <c r="V82" s="107">
        <v>8.7402826175093651E-3</v>
      </c>
      <c r="W82" s="107">
        <v>1.7677074065431952E-2</v>
      </c>
      <c r="X82" s="107">
        <v>2.6462648056155957E-2</v>
      </c>
      <c r="Y82" s="108">
        <v>1.2056383312040054E-2</v>
      </c>
      <c r="Z82" s="232"/>
      <c r="AA82" s="221"/>
      <c r="AB82" s="222">
        <f t="shared" si="3"/>
        <v>-1.6763806343078613E-8</v>
      </c>
      <c r="AC82" s="222">
        <f t="shared" si="4"/>
        <v>-5.9371814131736755E-9</v>
      </c>
      <c r="AD82" s="222">
        <f t="shared" si="5"/>
        <v>-4.1036400943994522E-9</v>
      </c>
      <c r="AE82" s="223"/>
    </row>
    <row r="83" spans="1:31">
      <c r="A83" s="226">
        <v>1986</v>
      </c>
      <c r="B83" s="101">
        <v>0.36297529935836792</v>
      </c>
      <c r="C83" s="125">
        <v>4.365159198641777E-2</v>
      </c>
      <c r="D83" s="125">
        <v>4.2067568516358733E-2</v>
      </c>
      <c r="E83" s="125">
        <v>1.7372682690620422E-2</v>
      </c>
      <c r="F83" s="125">
        <v>1.5673702582716942E-2</v>
      </c>
      <c r="G83" s="125">
        <v>8.2795477006584406E-2</v>
      </c>
      <c r="H83" s="125">
        <v>0.13446632580318493</v>
      </c>
      <c r="I83" s="227">
        <v>2.6947928653573563E-2</v>
      </c>
      <c r="J83" s="124">
        <v>0.25550884008407593</v>
      </c>
      <c r="K83" s="125">
        <v>3.8569074124097824E-2</v>
      </c>
      <c r="L83" s="125">
        <v>3.4215958905406296E-2</v>
      </c>
      <c r="M83" s="125">
        <v>1.4321140013635159E-2</v>
      </c>
      <c r="N83" s="125">
        <v>1.3250498101115227E-2</v>
      </c>
      <c r="O83" s="125">
        <v>5.4508548695594072E-2</v>
      </c>
      <c r="P83" s="125">
        <v>7.8198044701891248E-2</v>
      </c>
      <c r="Q83" s="125">
        <v>2.2445558429283797E-2</v>
      </c>
      <c r="R83" s="103">
        <v>0.11887443065643311</v>
      </c>
      <c r="S83" s="107">
        <v>2.6966966688632965E-2</v>
      </c>
      <c r="T83" s="107">
        <v>1.8821739300619811E-2</v>
      </c>
      <c r="U83" s="107">
        <v>8.9167866390198469E-3</v>
      </c>
      <c r="V83" s="107">
        <v>7.7287545427680016E-3</v>
      </c>
      <c r="W83" s="107">
        <v>1.7194856191053987E-2</v>
      </c>
      <c r="X83" s="107">
        <v>2.7547710553325999E-2</v>
      </c>
      <c r="Y83" s="108">
        <v>1.1697615984312904E-2</v>
      </c>
      <c r="Z83" s="232"/>
      <c r="AA83" s="221"/>
      <c r="AB83" s="222">
        <f t="shared" si="3"/>
        <v>2.2118911147117615E-8</v>
      </c>
      <c r="AC83" s="222">
        <f t="shared" si="4"/>
        <v>1.7113052308559418E-8</v>
      </c>
      <c r="AD83" s="222">
        <f t="shared" si="5"/>
        <v>7.5669959187507629E-10</v>
      </c>
      <c r="AE83" s="223"/>
    </row>
    <row r="84" spans="1:31">
      <c r="A84" s="226">
        <v>1987</v>
      </c>
      <c r="B84" s="101">
        <v>0.37329563498497009</v>
      </c>
      <c r="C84" s="125">
        <v>4.4702809303998947E-2</v>
      </c>
      <c r="D84" s="125">
        <v>4.0609436924569309E-2</v>
      </c>
      <c r="E84" s="125">
        <v>1.6542801633477211E-2</v>
      </c>
      <c r="F84" s="125">
        <v>1.6431903466582298E-2</v>
      </c>
      <c r="G84" s="125">
        <v>8.3044457715004683E-2</v>
      </c>
      <c r="H84" s="125">
        <v>0.14301027947273712</v>
      </c>
      <c r="I84" s="227">
        <v>2.8953956131072239E-2</v>
      </c>
      <c r="J84" s="124">
        <v>0.26751795411109924</v>
      </c>
      <c r="K84" s="125">
        <v>3.9366543292999268E-2</v>
      </c>
      <c r="L84" s="125">
        <v>3.4445665311068296E-2</v>
      </c>
      <c r="M84" s="125">
        <v>1.3816828839480877E-2</v>
      </c>
      <c r="N84" s="125">
        <v>1.40731455758214E-2</v>
      </c>
      <c r="O84" s="125">
        <v>5.4904061835259199E-2</v>
      </c>
      <c r="P84" s="125">
        <v>8.6782803694143526E-2</v>
      </c>
      <c r="Q84" s="125">
        <v>2.4128916738197573E-2</v>
      </c>
      <c r="R84" s="103">
        <v>0.13016797602176666</v>
      </c>
      <c r="S84" s="107">
        <v>2.8196146711707115E-2</v>
      </c>
      <c r="T84" s="107">
        <v>2.0936207845807076E-2</v>
      </c>
      <c r="U84" s="107">
        <v>8.5331408772617579E-3</v>
      </c>
      <c r="V84" s="107">
        <v>8.3728842437267303E-3</v>
      </c>
      <c r="W84" s="107">
        <v>1.9057728466577828E-2</v>
      </c>
      <c r="X84" s="107">
        <v>3.289399399394391E-2</v>
      </c>
      <c r="Y84" s="108">
        <v>1.217787027386727E-2</v>
      </c>
      <c r="Z84" s="232"/>
      <c r="AA84" s="221"/>
      <c r="AB84" s="222">
        <f t="shared" si="3"/>
        <v>-9.6624717116355896E-9</v>
      </c>
      <c r="AC84" s="222">
        <f t="shared" si="4"/>
        <v>-1.1175870895385742E-8</v>
      </c>
      <c r="AD84" s="222">
        <f t="shared" si="5"/>
        <v>3.6088749766349792E-9</v>
      </c>
      <c r="AE84" s="223"/>
    </row>
    <row r="85" spans="1:31">
      <c r="A85" s="226">
        <v>1988</v>
      </c>
      <c r="B85" s="101">
        <v>0.38990622758865356</v>
      </c>
      <c r="C85" s="125">
        <v>4.8863537609577179E-2</v>
      </c>
      <c r="D85" s="125">
        <v>3.9515452110208571E-2</v>
      </c>
      <c r="E85" s="125">
        <v>1.6781391575932503E-2</v>
      </c>
      <c r="F85" s="125">
        <v>1.7461538314819336E-2</v>
      </c>
      <c r="G85" s="125">
        <v>8.560806792229414E-2</v>
      </c>
      <c r="H85" s="125">
        <v>0.15116289134336586</v>
      </c>
      <c r="I85" s="227">
        <v>3.0513367920984094E-2</v>
      </c>
      <c r="J85" s="124">
        <v>0.28578609228134155</v>
      </c>
      <c r="K85" s="125">
        <v>4.392971470952034E-2</v>
      </c>
      <c r="L85" s="125">
        <v>3.4032041439786553E-2</v>
      </c>
      <c r="M85" s="125">
        <v>1.3811949640512466E-2</v>
      </c>
      <c r="N85" s="125">
        <v>1.5267261303961277E-2</v>
      </c>
      <c r="O85" s="125">
        <v>5.782576953060925E-2</v>
      </c>
      <c r="P85" s="125">
        <v>9.4850790794083442E-2</v>
      </c>
      <c r="Q85" s="125">
        <v>2.6068554152658616E-2</v>
      </c>
      <c r="R85" s="103">
        <v>0.14813424646854401</v>
      </c>
      <c r="S85" s="107">
        <v>3.2998025417327881E-2</v>
      </c>
      <c r="T85" s="107">
        <v>2.0836162962950766E-2</v>
      </c>
      <c r="U85" s="107">
        <v>8.3810642827302217E-3</v>
      </c>
      <c r="V85" s="107">
        <v>9.4833811745047569E-3</v>
      </c>
      <c r="W85" s="107">
        <v>2.2384364390745759E-2</v>
      </c>
      <c r="X85" s="107">
        <v>4.0354489445525617E-2</v>
      </c>
      <c r="Y85" s="108">
        <v>1.3696754254561452E-2</v>
      </c>
      <c r="Z85" s="232"/>
      <c r="AA85" s="221"/>
      <c r="AB85" s="222">
        <f t="shared" si="3"/>
        <v>-1.9208528101444244E-8</v>
      </c>
      <c r="AC85" s="222">
        <f t="shared" si="4"/>
        <v>1.0710209608078003E-8</v>
      </c>
      <c r="AD85" s="222">
        <f t="shared" si="5"/>
        <v>4.5401975512504578E-9</v>
      </c>
      <c r="AE85" s="223"/>
    </row>
    <row r="86" spans="1:31">
      <c r="A86" s="226">
        <v>1989</v>
      </c>
      <c r="B86" s="101">
        <v>0.38561344146728516</v>
      </c>
      <c r="C86" s="125">
        <v>4.8459876328706741E-2</v>
      </c>
      <c r="D86" s="125">
        <v>4.2526509845629334E-2</v>
      </c>
      <c r="E86" s="125">
        <v>1.6335113905370235E-2</v>
      </c>
      <c r="F86" s="125">
        <v>1.6628073528409004E-2</v>
      </c>
      <c r="G86" s="125">
        <v>8.4378105122596025E-2</v>
      </c>
      <c r="H86" s="125">
        <v>0.14828194320902088</v>
      </c>
      <c r="I86" s="227">
        <v>2.9003821157367431E-2</v>
      </c>
      <c r="J86" s="124">
        <v>0.28088712692260742</v>
      </c>
      <c r="K86" s="125">
        <v>4.3465003371238708E-2</v>
      </c>
      <c r="L86" s="125">
        <v>3.651910403277725E-2</v>
      </c>
      <c r="M86" s="125">
        <v>1.3551135547459126E-2</v>
      </c>
      <c r="N86" s="125">
        <v>1.4511259272694588E-2</v>
      </c>
      <c r="O86" s="125">
        <v>5.6261647492647171E-2</v>
      </c>
      <c r="P86" s="125">
        <v>9.1816125996722592E-2</v>
      </c>
      <c r="Q86" s="125">
        <v>2.4762866459475154E-2</v>
      </c>
      <c r="R86" s="103">
        <v>0.1434587687253952</v>
      </c>
      <c r="S86" s="107">
        <v>3.2883830368518829E-2</v>
      </c>
      <c r="T86" s="107">
        <v>2.3346147674601525E-2</v>
      </c>
      <c r="U86" s="107">
        <v>8.0179597716778517E-3</v>
      </c>
      <c r="V86" s="107">
        <v>8.8428249582648277E-3</v>
      </c>
      <c r="W86" s="107">
        <v>2.1784925134852529E-2</v>
      </c>
      <c r="X86" s="107">
        <v>3.5707456355193269E-2</v>
      </c>
      <c r="Y86" s="108">
        <v>1.2875629526352871E-2</v>
      </c>
      <c r="Z86" s="232"/>
      <c r="AA86" s="221"/>
      <c r="AB86" s="222">
        <f t="shared" si="3"/>
        <v>-1.6298145055770874E-9</v>
      </c>
      <c r="AC86" s="222">
        <f t="shared" si="4"/>
        <v>-1.5250407214839612E-8</v>
      </c>
      <c r="AD86" s="222">
        <f t="shared" si="5"/>
        <v>-5.0640664994716644E-9</v>
      </c>
      <c r="AE86" s="223"/>
    </row>
    <row r="87" spans="1:31">
      <c r="A87" s="228">
        <v>1990</v>
      </c>
      <c r="B87" s="116">
        <v>0.38538470864295959</v>
      </c>
      <c r="C87" s="131">
        <v>4.5463103801012039E-2</v>
      </c>
      <c r="D87" s="131">
        <v>4.0385760017670691E-2</v>
      </c>
      <c r="E87" s="131">
        <v>1.7019001767039299E-2</v>
      </c>
      <c r="F87" s="131">
        <v>1.649186946451664E-2</v>
      </c>
      <c r="G87" s="131">
        <v>8.4426337853074074E-2</v>
      </c>
      <c r="H87" s="131">
        <v>0.1525665719790848</v>
      </c>
      <c r="I87" s="229">
        <v>2.9032050372800048E-2</v>
      </c>
      <c r="J87" s="130">
        <v>0.28058570623397827</v>
      </c>
      <c r="K87" s="131">
        <v>4.0806464850902557E-2</v>
      </c>
      <c r="L87" s="131">
        <v>3.4972687484696507E-2</v>
      </c>
      <c r="M87" s="131">
        <v>1.3820059597492218E-2</v>
      </c>
      <c r="N87" s="131">
        <v>1.4438502490520477E-2</v>
      </c>
      <c r="O87" s="131">
        <v>5.6583871832117438E-2</v>
      </c>
      <c r="P87" s="131">
        <v>9.5030651726583551E-2</v>
      </c>
      <c r="Q87" s="131">
        <v>2.4933456144472056E-2</v>
      </c>
      <c r="R87" s="120">
        <v>0.14375819265842438</v>
      </c>
      <c r="S87" s="132">
        <v>3.0529147014021873E-2</v>
      </c>
      <c r="T87" s="132">
        <v>2.2114505816716701E-2</v>
      </c>
      <c r="U87" s="132">
        <v>7.9038981348276138E-3</v>
      </c>
      <c r="V87" s="132">
        <v>8.9959390461444855E-3</v>
      </c>
      <c r="W87" s="132">
        <v>2.2086635231971741E-2</v>
      </c>
      <c r="X87" s="132">
        <v>3.8545858301433034E-2</v>
      </c>
      <c r="Y87" s="133">
        <v>1.3582206610379514E-2</v>
      </c>
      <c r="Z87" s="232"/>
      <c r="AA87" s="221"/>
      <c r="AB87" s="222">
        <f t="shared" si="3"/>
        <v>1.3387762010097504E-8</v>
      </c>
      <c r="AC87" s="222">
        <f t="shared" si="4"/>
        <v>1.2107193470001221E-8</v>
      </c>
      <c r="AD87" s="222">
        <f t="shared" si="5"/>
        <v>2.5029294192790985E-9</v>
      </c>
      <c r="AE87" s="223"/>
    </row>
    <row r="88" spans="1:31">
      <c r="A88" s="226">
        <v>1991</v>
      </c>
      <c r="B88" s="101">
        <v>0.38339999318122864</v>
      </c>
      <c r="C88" s="125">
        <v>4.6667970716953278E-2</v>
      </c>
      <c r="D88" s="125">
        <v>3.585757315158844E-2</v>
      </c>
      <c r="E88" s="125">
        <v>1.878677774220705E-2</v>
      </c>
      <c r="F88" s="125">
        <v>1.631375215947628E-2</v>
      </c>
      <c r="G88" s="125">
        <v>8.478142274543643E-2</v>
      </c>
      <c r="H88" s="125">
        <v>0.15288348130877424</v>
      </c>
      <c r="I88" s="227">
        <v>2.8109025135679949E-2</v>
      </c>
      <c r="J88" s="124">
        <v>0.27663391828536987</v>
      </c>
      <c r="K88" s="125">
        <v>4.1347827762365341E-2</v>
      </c>
      <c r="L88" s="125">
        <v>3.1637699692510068E-2</v>
      </c>
      <c r="M88" s="125">
        <v>1.531529426574707E-2</v>
      </c>
      <c r="N88" s="125">
        <v>1.4210041612386703E-2</v>
      </c>
      <c r="O88" s="125">
        <v>5.6587998755276203E-2</v>
      </c>
      <c r="P88" s="125">
        <v>9.3579885204618726E-2</v>
      </c>
      <c r="Q88" s="125">
        <v>2.39551722730343E-2</v>
      </c>
      <c r="R88" s="103">
        <v>0.13650757074356079</v>
      </c>
      <c r="S88" s="107">
        <v>2.9925215989351273E-2</v>
      </c>
      <c r="T88" s="107">
        <v>2.0546269835904241E-2</v>
      </c>
      <c r="U88" s="107">
        <v>8.5955332033336163E-3</v>
      </c>
      <c r="V88" s="107">
        <v>8.723805658519268E-3</v>
      </c>
      <c r="W88" s="107">
        <v>2.0140374428592622E-2</v>
      </c>
      <c r="X88" s="107">
        <v>3.5942115010854279E-2</v>
      </c>
      <c r="Y88" s="108">
        <v>1.2634260924372399E-2</v>
      </c>
      <c r="Z88" s="232"/>
      <c r="AA88" s="221"/>
      <c r="AB88" s="222">
        <f t="shared" si="3"/>
        <v>-9.7788870334625244E-9</v>
      </c>
      <c r="AC88" s="222">
        <f t="shared" si="4"/>
        <v>-1.280568540096283E-9</v>
      </c>
      <c r="AD88" s="222">
        <f t="shared" si="5"/>
        <v>-4.3073669075965881E-9</v>
      </c>
      <c r="AE88" s="223"/>
    </row>
    <row r="89" spans="1:31">
      <c r="A89" s="226">
        <v>1992</v>
      </c>
      <c r="B89" s="101">
        <v>0.39443066716194153</v>
      </c>
      <c r="C89" s="125">
        <v>5.0855178385972977E-2</v>
      </c>
      <c r="D89" s="125">
        <v>3.101159050129354E-2</v>
      </c>
      <c r="E89" s="125">
        <v>2.0763733424246311E-2</v>
      </c>
      <c r="F89" s="125">
        <v>1.7205724492669106E-2</v>
      </c>
      <c r="G89" s="125">
        <v>8.2490811124444008E-2</v>
      </c>
      <c r="H89" s="125">
        <v>0.16207373114955415</v>
      </c>
      <c r="I89" s="227">
        <v>3.0029887606382481E-2</v>
      </c>
      <c r="J89" s="124">
        <v>0.28830793499946594</v>
      </c>
      <c r="K89" s="125">
        <v>4.5374181121587753E-2</v>
      </c>
      <c r="L89" s="125">
        <v>2.7446904336102307E-2</v>
      </c>
      <c r="M89" s="125">
        <v>1.7075174488127232E-2</v>
      </c>
      <c r="N89" s="125">
        <v>1.5308288857340813E-2</v>
      </c>
      <c r="O89" s="125">
        <v>5.5663491250015795E-2</v>
      </c>
      <c r="P89" s="125">
        <v>0.10125088735946779</v>
      </c>
      <c r="Q89" s="125">
        <v>2.6188998040767863E-2</v>
      </c>
      <c r="R89" s="103">
        <v>0.14684490859508514</v>
      </c>
      <c r="S89" s="107">
        <v>3.3075775951147079E-2</v>
      </c>
      <c r="T89" s="107">
        <v>1.7444784549297765E-2</v>
      </c>
      <c r="U89" s="107">
        <v>9.5310863107442856E-3</v>
      </c>
      <c r="V89" s="107">
        <v>9.7754169255495071E-3</v>
      </c>
      <c r="W89" s="107">
        <v>2.0114075916353613E-2</v>
      </c>
      <c r="X89" s="107">
        <v>4.2349412380581583E-2</v>
      </c>
      <c r="Y89" s="108">
        <v>1.4554360141182453E-2</v>
      </c>
      <c r="Z89" s="232"/>
      <c r="AA89" s="221"/>
      <c r="AB89" s="222">
        <f t="shared" si="3"/>
        <v>1.0477378964424133E-8</v>
      </c>
      <c r="AC89" s="222">
        <f t="shared" si="4"/>
        <v>9.5460563898086548E-9</v>
      </c>
      <c r="AD89" s="222">
        <f t="shared" si="5"/>
        <v>-3.5797711461782455E-9</v>
      </c>
      <c r="AE89" s="223"/>
    </row>
    <row r="90" spans="1:31">
      <c r="A90" s="226">
        <v>1993</v>
      </c>
      <c r="B90" s="101">
        <v>0.39099696278572083</v>
      </c>
      <c r="C90" s="125">
        <v>5.1555220037698746E-2</v>
      </c>
      <c r="D90" s="125">
        <v>2.8771953191608191E-2</v>
      </c>
      <c r="E90" s="125">
        <v>2.248493954539299E-2</v>
      </c>
      <c r="F90" s="125">
        <v>1.7161073163151741E-2</v>
      </c>
      <c r="G90" s="125">
        <v>8.2551008323207498E-2</v>
      </c>
      <c r="H90" s="125">
        <v>0.15806083018119482</v>
      </c>
      <c r="I90" s="227">
        <v>3.0411953011797395E-2</v>
      </c>
      <c r="J90" s="124">
        <v>0.28356015682220459</v>
      </c>
      <c r="K90" s="125">
        <v>4.5442719012498856E-2</v>
      </c>
      <c r="L90" s="125">
        <v>2.5598010164685547E-2</v>
      </c>
      <c r="M90" s="125">
        <v>1.7844641581177711E-2</v>
      </c>
      <c r="N90" s="125">
        <v>1.5103388577699661E-2</v>
      </c>
      <c r="O90" s="125">
        <v>5.4043700452893972E-2</v>
      </c>
      <c r="P90" s="125">
        <v>9.9333741105517417E-2</v>
      </c>
      <c r="Q90" s="125">
        <v>2.6193963029066052E-2</v>
      </c>
      <c r="R90" s="103">
        <v>0.14144390821456909</v>
      </c>
      <c r="S90" s="107">
        <v>3.2783783972263336E-2</v>
      </c>
      <c r="T90" s="107">
        <v>1.660215129959397E-2</v>
      </c>
      <c r="U90" s="107">
        <v>9.5747737213969231E-3</v>
      </c>
      <c r="V90" s="107">
        <v>9.6633099019527435E-3</v>
      </c>
      <c r="W90" s="107">
        <v>1.9955106661655009E-2</v>
      </c>
      <c r="X90" s="107">
        <v>3.8633649979288455E-2</v>
      </c>
      <c r="Y90" s="108">
        <v>1.4231134162714005E-2</v>
      </c>
      <c r="Z90" s="232"/>
      <c r="AA90" s="221"/>
      <c r="AB90" s="222">
        <f t="shared" si="3"/>
        <v>-1.4668330550193787E-8</v>
      </c>
      <c r="AC90" s="222">
        <f t="shared" si="4"/>
        <v>-7.1013346314430237E-9</v>
      </c>
      <c r="AD90" s="222">
        <f t="shared" si="5"/>
        <v>-1.4842953532934189E-9</v>
      </c>
      <c r="AE90" s="223"/>
    </row>
    <row r="91" spans="1:31">
      <c r="A91" s="226">
        <v>1994</v>
      </c>
      <c r="B91" s="101">
        <v>0.39162400364875793</v>
      </c>
      <c r="C91" s="125">
        <v>5.5829428136348724E-2</v>
      </c>
      <c r="D91" s="125">
        <v>2.700296975672245E-2</v>
      </c>
      <c r="E91" s="125">
        <v>2.2775362245738506E-2</v>
      </c>
      <c r="F91" s="125">
        <v>1.6596881672739983E-2</v>
      </c>
      <c r="G91" s="125">
        <v>8.4877765271812677E-2</v>
      </c>
      <c r="H91" s="125">
        <v>0.15402914687367891</v>
      </c>
      <c r="I91" s="227">
        <v>3.0512451088700543E-2</v>
      </c>
      <c r="J91" s="124">
        <v>0.28360858559608459</v>
      </c>
      <c r="K91" s="125">
        <v>4.9877818673849106E-2</v>
      </c>
      <c r="L91" s="125">
        <v>2.401633292902261E-2</v>
      </c>
      <c r="M91" s="125">
        <v>1.7572495155036449E-2</v>
      </c>
      <c r="N91" s="125">
        <v>1.4369875192642212E-2</v>
      </c>
      <c r="O91" s="125">
        <v>5.5958635872229934E-2</v>
      </c>
      <c r="P91" s="125">
        <v>9.6004106765624847E-2</v>
      </c>
      <c r="Q91" s="125">
        <v>2.5809310646715801E-2</v>
      </c>
      <c r="R91" s="103">
        <v>0.14054502546787262</v>
      </c>
      <c r="S91" s="107">
        <v>3.6943685263395309E-2</v>
      </c>
      <c r="T91" s="107">
        <v>1.600727898767218E-2</v>
      </c>
      <c r="U91" s="107">
        <v>8.7199651170521975E-3</v>
      </c>
      <c r="V91" s="107">
        <v>8.9447535574436188E-3</v>
      </c>
      <c r="W91" s="107">
        <v>1.9700790347997099E-2</v>
      </c>
      <c r="X91" s="107">
        <v>3.6562248033288405E-2</v>
      </c>
      <c r="Y91" s="108">
        <v>1.3666300901394797E-2</v>
      </c>
      <c r="Z91" s="232"/>
      <c r="AA91" s="221"/>
      <c r="AB91" s="222">
        <f t="shared" si="3"/>
        <v>-1.3969838619232178E-9</v>
      </c>
      <c r="AC91" s="222">
        <f t="shared" si="4"/>
        <v>1.0360963587086047E-8</v>
      </c>
      <c r="AD91" s="222">
        <f t="shared" si="5"/>
        <v>3.2596290389097504E-9</v>
      </c>
      <c r="AE91" s="223"/>
    </row>
    <row r="92" spans="1:31">
      <c r="A92" s="226">
        <v>1995</v>
      </c>
      <c r="B92" s="101">
        <v>0.39908123016357422</v>
      </c>
      <c r="C92" s="125">
        <v>5.7790510356426239E-2</v>
      </c>
      <c r="D92" s="125">
        <v>2.6742658577859402E-2</v>
      </c>
      <c r="E92" s="125">
        <v>2.3043444380164146E-2</v>
      </c>
      <c r="F92" s="125">
        <v>1.6349149867892265E-2</v>
      </c>
      <c r="G92" s="125">
        <v>8.9847510913386941E-2</v>
      </c>
      <c r="H92" s="125">
        <v>0.15569210672398001</v>
      </c>
      <c r="I92" s="227">
        <v>2.9615841194792693E-2</v>
      </c>
      <c r="J92" s="124">
        <v>0.29049810767173767</v>
      </c>
      <c r="K92" s="125">
        <v>5.1599260419607162E-2</v>
      </c>
      <c r="L92" s="125">
        <v>2.3588341660797596E-2</v>
      </c>
      <c r="M92" s="125">
        <v>1.7523834481835365E-2</v>
      </c>
      <c r="N92" s="125">
        <v>1.4390865340828896E-2</v>
      </c>
      <c r="O92" s="125">
        <v>5.8779334649443626E-2</v>
      </c>
      <c r="P92" s="125">
        <v>9.9090908666509422E-2</v>
      </c>
      <c r="Q92" s="125">
        <v>2.5525547551554405E-2</v>
      </c>
      <c r="R92" s="103">
        <v>0.14523757994174957</v>
      </c>
      <c r="S92" s="107">
        <v>3.8103975355625153E-2</v>
      </c>
      <c r="T92" s="107">
        <v>1.5909838839434087E-2</v>
      </c>
      <c r="U92" s="107">
        <v>8.5950936190783978E-3</v>
      </c>
      <c r="V92" s="107">
        <v>9.064793586730957E-3</v>
      </c>
      <c r="W92" s="107">
        <v>2.0128214615397155E-2</v>
      </c>
      <c r="X92" s="107">
        <v>3.9600827799631949E-2</v>
      </c>
      <c r="Y92" s="108">
        <v>1.3834838919819598E-2</v>
      </c>
      <c r="Z92" s="232"/>
      <c r="AA92" s="221"/>
      <c r="AB92" s="222">
        <f t="shared" si="3"/>
        <v>8.1490724723742858E-9</v>
      </c>
      <c r="AC92" s="222">
        <f t="shared" si="4"/>
        <v>1.4901161193847656E-8</v>
      </c>
      <c r="AD92" s="222">
        <f t="shared" si="5"/>
        <v>-2.7939677238464355E-9</v>
      </c>
      <c r="AE92" s="223"/>
    </row>
    <row r="93" spans="1:31">
      <c r="A93" s="226">
        <v>1996</v>
      </c>
      <c r="B93" s="101">
        <v>0.40813729166984558</v>
      </c>
      <c r="C93" s="125">
        <v>6.2329858541488647E-2</v>
      </c>
      <c r="D93" s="125">
        <v>2.5512071326375008E-2</v>
      </c>
      <c r="E93" s="125">
        <v>2.240345161408186E-2</v>
      </c>
      <c r="F93" s="125">
        <v>1.7889382317662239E-2</v>
      </c>
      <c r="G93" s="125">
        <v>9.110073116607964E-2</v>
      </c>
      <c r="H93" s="125">
        <v>0.15672256813511504</v>
      </c>
      <c r="I93" s="227">
        <v>3.2179234389809241E-2</v>
      </c>
      <c r="J93" s="124">
        <v>0.29993858933448792</v>
      </c>
      <c r="K93" s="125">
        <v>5.5727999657392502E-2</v>
      </c>
      <c r="L93" s="125">
        <v>2.2459131781943142E-2</v>
      </c>
      <c r="M93" s="125">
        <v>1.6826621256768703E-2</v>
      </c>
      <c r="N93" s="125">
        <v>1.5808498486876488E-2</v>
      </c>
      <c r="O93" s="125">
        <v>6.0088489437475801E-2</v>
      </c>
      <c r="P93" s="125">
        <v>0.10131641988773743</v>
      </c>
      <c r="Q93" s="125">
        <v>2.7711414274378624E-2</v>
      </c>
      <c r="R93" s="103">
        <v>0.15247353911399841</v>
      </c>
      <c r="S93" s="107">
        <v>4.1408956050872803E-2</v>
      </c>
      <c r="T93" s="107">
        <v>1.5268006711266935E-2</v>
      </c>
      <c r="U93" s="107">
        <v>8.310326375067234E-3</v>
      </c>
      <c r="V93" s="107">
        <v>1.0253018699586391E-2</v>
      </c>
      <c r="W93" s="107">
        <v>2.0639366644900292E-2</v>
      </c>
      <c r="X93" s="107">
        <v>4.1325849883920115E-2</v>
      </c>
      <c r="Y93" s="108">
        <v>1.526800758884235E-2</v>
      </c>
      <c r="Z93" s="232"/>
      <c r="AA93" s="221"/>
      <c r="AB93" s="222">
        <f t="shared" si="3"/>
        <v>-5.8207660913467407E-9</v>
      </c>
      <c r="AC93" s="222">
        <f t="shared" si="4"/>
        <v>1.4551915228366852E-8</v>
      </c>
      <c r="AD93" s="222">
        <f t="shared" si="5"/>
        <v>7.1595422923564911E-9</v>
      </c>
      <c r="AE93" s="223"/>
    </row>
    <row r="94" spans="1:31">
      <c r="A94" s="226">
        <v>1997</v>
      </c>
      <c r="B94" s="101">
        <v>0.4153759777545929</v>
      </c>
      <c r="C94" s="125">
        <v>6.4108796417713165E-2</v>
      </c>
      <c r="D94" s="125">
        <v>2.5566476862877607E-2</v>
      </c>
      <c r="E94" s="125">
        <v>2.1617992781102657E-2</v>
      </c>
      <c r="F94" s="125">
        <v>1.8527759239077568E-2</v>
      </c>
      <c r="G94" s="125">
        <v>9.2466236790642142E-2</v>
      </c>
      <c r="H94" s="125">
        <v>0.16083229924113945</v>
      </c>
      <c r="I94" s="227">
        <v>3.2256429693386983E-2</v>
      </c>
      <c r="J94" s="124">
        <v>0.30792894959449768</v>
      </c>
      <c r="K94" s="125">
        <v>5.7710085064172745E-2</v>
      </c>
      <c r="L94" s="125">
        <v>2.2550198365934193E-2</v>
      </c>
      <c r="M94" s="125">
        <v>1.64455221965909E-2</v>
      </c>
      <c r="N94" s="125">
        <v>1.6474230214953423E-2</v>
      </c>
      <c r="O94" s="125">
        <v>6.1671084025874734E-2</v>
      </c>
      <c r="P94" s="125">
        <v>0.10513726041071068</v>
      </c>
      <c r="Q94" s="125">
        <v>2.7940574322119837E-2</v>
      </c>
      <c r="R94" s="103">
        <v>0.1598799079656601</v>
      </c>
      <c r="S94" s="107">
        <v>4.2943984270095825E-2</v>
      </c>
      <c r="T94" s="107">
        <v>1.5258642612025142E-2</v>
      </c>
      <c r="U94" s="107">
        <v>7.8469677828252316E-3</v>
      </c>
      <c r="V94" s="107">
        <v>1.0953724384307861E-2</v>
      </c>
      <c r="W94" s="107">
        <v>2.2565237479284406E-2</v>
      </c>
      <c r="X94" s="107">
        <v>4.4702477401974132E-2</v>
      </c>
      <c r="Y94" s="108">
        <v>1.5608882649881313E-2</v>
      </c>
      <c r="Z94" s="232"/>
      <c r="AA94" s="221"/>
      <c r="AB94" s="222">
        <f t="shared" si="3"/>
        <v>-1.3271346688270569E-8</v>
      </c>
      <c r="AC94" s="222">
        <f t="shared" si="4"/>
        <v>-5.005858838558197E-9</v>
      </c>
      <c r="AD94" s="222">
        <f t="shared" si="5"/>
        <v>-8.6147338151931763E-9</v>
      </c>
      <c r="AE94" s="223"/>
    </row>
    <row r="95" spans="1:31">
      <c r="A95" s="226">
        <v>1998</v>
      </c>
      <c r="B95" s="101">
        <v>0.41923579573631287</v>
      </c>
      <c r="C95" s="125">
        <v>6.0127053409814835E-2</v>
      </c>
      <c r="D95" s="125">
        <v>2.7141154161654413E-2</v>
      </c>
      <c r="E95" s="125">
        <v>2.1592344157397747E-2</v>
      </c>
      <c r="F95" s="125">
        <v>1.9496642053127289E-2</v>
      </c>
      <c r="G95" s="125">
        <v>9.0367961209267378E-2</v>
      </c>
      <c r="H95" s="125">
        <v>0.16680471100961269</v>
      </c>
      <c r="I95" s="227">
        <v>3.3705923099765167E-2</v>
      </c>
      <c r="J95" s="124">
        <v>0.31216827034950256</v>
      </c>
      <c r="K95" s="125">
        <v>5.4358400404453278E-2</v>
      </c>
      <c r="L95" s="125">
        <v>2.4487170041538775E-2</v>
      </c>
      <c r="M95" s="125">
        <v>1.6044842079281807E-2</v>
      </c>
      <c r="N95" s="125">
        <v>1.7504492774605751E-2</v>
      </c>
      <c r="O95" s="125">
        <v>6.0839658603072166E-2</v>
      </c>
      <c r="P95" s="125">
        <v>0.10941443854437817</v>
      </c>
      <c r="Q95" s="125">
        <v>2.951928152276527E-2</v>
      </c>
      <c r="R95" s="103">
        <v>0.16331233084201813</v>
      </c>
      <c r="S95" s="107">
        <v>4.1156888008117676E-2</v>
      </c>
      <c r="T95" s="107">
        <v>1.7009905131999403E-2</v>
      </c>
      <c r="U95" s="107">
        <v>7.527519715949893E-3</v>
      </c>
      <c r="V95" s="107">
        <v>1.1665069498121738E-2</v>
      </c>
      <c r="W95" s="107">
        <v>2.1089352550916374E-2</v>
      </c>
      <c r="X95" s="107">
        <v>4.8271795728799874E-2</v>
      </c>
      <c r="Y95" s="108">
        <v>1.6591808997469967E-2</v>
      </c>
      <c r="Z95" s="232"/>
      <c r="AA95" s="221"/>
      <c r="AB95" s="222">
        <f t="shared" si="3"/>
        <v>6.6356733441352844E-9</v>
      </c>
      <c r="AC95" s="222">
        <f t="shared" si="4"/>
        <v>-1.3620592653751373E-8</v>
      </c>
      <c r="AD95" s="222">
        <f t="shared" si="5"/>
        <v>-8.7893567979335785E-9</v>
      </c>
      <c r="AE95" s="223"/>
    </row>
    <row r="96" spans="1:31">
      <c r="A96" s="230">
        <v>1999</v>
      </c>
      <c r="B96" s="110">
        <v>0.42286616563796997</v>
      </c>
      <c r="C96" s="139">
        <v>5.9350904077291489E-2</v>
      </c>
      <c r="D96" s="139">
        <v>2.560445514973253E-2</v>
      </c>
      <c r="E96" s="139">
        <v>2.0597456023097038E-2</v>
      </c>
      <c r="F96" s="139">
        <v>2.0754134282469749E-2</v>
      </c>
      <c r="G96" s="139">
        <v>8.8744988664984703E-2</v>
      </c>
      <c r="H96" s="139">
        <v>0.17272192689349608</v>
      </c>
      <c r="I96" s="231">
        <v>3.5092295308208898E-2</v>
      </c>
      <c r="J96" s="138">
        <v>0.31601783633232117</v>
      </c>
      <c r="K96" s="139">
        <v>5.3504336625337601E-2</v>
      </c>
      <c r="L96" s="139">
        <v>2.294698660261929E-2</v>
      </c>
      <c r="M96" s="139">
        <v>1.515903789550066E-2</v>
      </c>
      <c r="N96" s="139">
        <v>1.8463056534528732E-2</v>
      </c>
      <c r="O96" s="139">
        <v>6.0077394591644406E-2</v>
      </c>
      <c r="P96" s="139">
        <v>0.1156427648337871</v>
      </c>
      <c r="Q96" s="139">
        <v>3.0224275547048436E-2</v>
      </c>
      <c r="R96" s="114">
        <v>0.16763405501842499</v>
      </c>
      <c r="S96" s="140">
        <v>4.0321681648492813E-2</v>
      </c>
      <c r="T96" s="140">
        <v>1.6092369856778532E-2</v>
      </c>
      <c r="U96" s="140">
        <v>6.9536350201815367E-3</v>
      </c>
      <c r="V96" s="140">
        <v>1.2518951669335365E-2</v>
      </c>
      <c r="W96" s="140">
        <v>2.1345263114199042E-2</v>
      </c>
      <c r="X96" s="140">
        <v>5.2797059112280713E-2</v>
      </c>
      <c r="Y96" s="141">
        <v>1.7605096518009799E-2</v>
      </c>
      <c r="Z96" s="232"/>
      <c r="AA96" s="221"/>
      <c r="AB96" s="222">
        <f t="shared" si="3"/>
        <v>5.2386894822120667E-9</v>
      </c>
      <c r="AC96" s="222">
        <f t="shared" si="4"/>
        <v>-1.6298145055770874E-8</v>
      </c>
      <c r="AD96" s="222">
        <f t="shared" si="5"/>
        <v>-1.9208528101444244E-9</v>
      </c>
      <c r="AE96" s="223"/>
    </row>
    <row r="97" spans="1:31">
      <c r="A97" s="226">
        <v>2000</v>
      </c>
      <c r="B97" s="101">
        <v>0.42754602432250977</v>
      </c>
      <c r="C97" s="125">
        <v>5.422375351190567E-2</v>
      </c>
      <c r="D97" s="125">
        <v>2.764429384842515E-2</v>
      </c>
      <c r="E97" s="125">
        <v>1.9212870858609676E-2</v>
      </c>
      <c r="F97" s="125">
        <v>2.1602239459753036E-2</v>
      </c>
      <c r="G97" s="125">
        <v>8.8297695387154818E-2</v>
      </c>
      <c r="H97" s="125">
        <v>0.18100565818426687</v>
      </c>
      <c r="I97" s="227">
        <v>3.5559509347104251E-2</v>
      </c>
      <c r="J97" s="124">
        <v>0.32097777724266052</v>
      </c>
      <c r="K97" s="125">
        <v>4.9160238355398178E-2</v>
      </c>
      <c r="L97" s="125">
        <v>2.4864878738299012E-2</v>
      </c>
      <c r="M97" s="125">
        <v>1.4036611653864384E-2</v>
      </c>
      <c r="N97" s="125">
        <v>1.948276162147522E-2</v>
      </c>
      <c r="O97" s="125">
        <v>5.935319559648633E-2</v>
      </c>
      <c r="P97" s="125">
        <v>0.12276629325782265</v>
      </c>
      <c r="Q97" s="125">
        <v>3.1313781022677768E-2</v>
      </c>
      <c r="R97" s="103">
        <v>0.17347079515457153</v>
      </c>
      <c r="S97" s="107">
        <v>3.7587083876132965E-2</v>
      </c>
      <c r="T97" s="107">
        <v>1.7519992834422737E-2</v>
      </c>
      <c r="U97" s="107">
        <v>6.2534285243600607E-3</v>
      </c>
      <c r="V97" s="107">
        <v>1.3412998989224434E-2</v>
      </c>
      <c r="W97" s="107">
        <v>2.1548916934989393E-2</v>
      </c>
      <c r="X97" s="107">
        <v>5.8418626038025258E-2</v>
      </c>
      <c r="Y97" s="108">
        <v>1.8729753021483189E-2</v>
      </c>
      <c r="Z97" s="232"/>
      <c r="AA97" s="221"/>
      <c r="AB97" s="222">
        <f t="shared" si="3"/>
        <v>3.7252902984619141E-9</v>
      </c>
      <c r="AC97" s="222">
        <f t="shared" si="4"/>
        <v>1.6996636986732483E-8</v>
      </c>
      <c r="AD97" s="222">
        <f t="shared" si="5"/>
        <v>-5.0640664994716644E-9</v>
      </c>
      <c r="AE97" s="223"/>
    </row>
    <row r="98" spans="1:31">
      <c r="A98" s="226">
        <v>2001</v>
      </c>
      <c r="B98" s="101">
        <v>0.41961464285850525</v>
      </c>
      <c r="C98" s="125">
        <v>5.0945866852998734E-2</v>
      </c>
      <c r="D98" s="125">
        <v>2.8138940222561359E-2</v>
      </c>
      <c r="E98" s="125">
        <v>1.9895483739674091E-2</v>
      </c>
      <c r="F98" s="125">
        <v>2.4420350790023804E-2</v>
      </c>
      <c r="G98" s="125">
        <v>8.4083731519058347E-2</v>
      </c>
      <c r="H98" s="125">
        <v>0.17426986782132706</v>
      </c>
      <c r="I98" s="227">
        <v>3.786040121436992E-2</v>
      </c>
      <c r="J98" s="124">
        <v>0.31271836161613464</v>
      </c>
      <c r="K98" s="125">
        <v>4.6454209834337234E-2</v>
      </c>
      <c r="L98" s="125">
        <v>2.5541536859236658E-2</v>
      </c>
      <c r="M98" s="125">
        <v>1.4758555218577385E-2</v>
      </c>
      <c r="N98" s="125">
        <v>2.2201672196388245E-2</v>
      </c>
      <c r="O98" s="125">
        <v>5.5041325394995511E-2</v>
      </c>
      <c r="P98" s="125">
        <v>0.11552063881986112</v>
      </c>
      <c r="Q98" s="125">
        <v>3.3200406063270863E-2</v>
      </c>
      <c r="R98" s="103">
        <v>0.16609311103820801</v>
      </c>
      <c r="S98" s="107">
        <v>3.5582702606916428E-2</v>
      </c>
      <c r="T98" s="107">
        <v>1.8077283224556595E-2</v>
      </c>
      <c r="U98" s="107">
        <v>6.895201513543725E-3</v>
      </c>
      <c r="V98" s="107">
        <v>1.5977457165718079E-2</v>
      </c>
      <c r="W98" s="107">
        <v>1.8945963587611914E-2</v>
      </c>
      <c r="X98" s="107">
        <v>5.0080942356438674E-2</v>
      </c>
      <c r="Y98" s="108">
        <v>2.0533562271444764E-2</v>
      </c>
      <c r="Z98" s="232"/>
      <c r="AA98" s="221"/>
      <c r="AB98" s="222">
        <f t="shared" si="3"/>
        <v>6.9849198647276012E-10</v>
      </c>
      <c r="AC98" s="222">
        <f t="shared" si="4"/>
        <v>1.7229467630386353E-8</v>
      </c>
      <c r="AD98" s="222">
        <f t="shared" si="5"/>
        <v>-1.6880221664905548E-9</v>
      </c>
      <c r="AE98" s="223"/>
    </row>
    <row r="99" spans="1:31">
      <c r="A99" s="226">
        <v>2002</v>
      </c>
      <c r="B99" s="101">
        <v>0.41510152816772461</v>
      </c>
      <c r="C99" s="125">
        <v>5.3918540477752686E-2</v>
      </c>
      <c r="D99" s="125">
        <v>2.4168978095985949E-2</v>
      </c>
      <c r="E99" s="125">
        <v>2.0768665708601475E-2</v>
      </c>
      <c r="F99" s="125">
        <v>2.5249291211366653E-2</v>
      </c>
      <c r="G99" s="125">
        <v>8.3814051584340632E-2</v>
      </c>
      <c r="H99" s="125">
        <v>0.16878444463593775</v>
      </c>
      <c r="I99" s="227">
        <v>3.839756227450556E-2</v>
      </c>
      <c r="J99" s="124">
        <v>0.30757921934127808</v>
      </c>
      <c r="K99" s="125">
        <v>4.9173831939697266E-2</v>
      </c>
      <c r="L99" s="125">
        <v>2.2615989204496145E-2</v>
      </c>
      <c r="M99" s="125">
        <v>1.5394792892038822E-2</v>
      </c>
      <c r="N99" s="125">
        <v>2.3133553564548492E-2</v>
      </c>
      <c r="O99" s="125">
        <v>5.505345540586859E-2</v>
      </c>
      <c r="P99" s="125">
        <v>0.10804836257844612</v>
      </c>
      <c r="Q99" s="125">
        <v>3.4159226422017359E-2</v>
      </c>
      <c r="R99" s="103">
        <v>0.16102790832519531</v>
      </c>
      <c r="S99" s="107">
        <v>3.74339260160923E-2</v>
      </c>
      <c r="T99" s="107">
        <v>1.6187805245863274E-2</v>
      </c>
      <c r="U99" s="107">
        <v>7.1203939151018858E-3</v>
      </c>
      <c r="V99" s="107">
        <v>1.6894454136490822E-2</v>
      </c>
      <c r="W99" s="107">
        <v>1.7768184246961027E-2</v>
      </c>
      <c r="X99" s="107">
        <v>4.4214533980846953E-2</v>
      </c>
      <c r="Y99" s="108">
        <v>2.1408609939827968E-2</v>
      </c>
      <c r="Z99" s="232"/>
      <c r="AA99" s="221"/>
      <c r="AB99" s="222">
        <f t="shared" si="3"/>
        <v>-5.820766146857892E-9</v>
      </c>
      <c r="AC99" s="222">
        <f t="shared" si="4"/>
        <v>7.3341652750968933E-9</v>
      </c>
      <c r="AD99" s="222">
        <f t="shared" si="5"/>
        <v>8.440110832452774E-10</v>
      </c>
      <c r="AE99" s="223"/>
    </row>
    <row r="100" spans="1:31">
      <c r="A100" s="226">
        <v>2003</v>
      </c>
      <c r="B100" s="101">
        <v>0.41639548540115356</v>
      </c>
      <c r="C100" s="125">
        <v>5.8068551123142242E-2</v>
      </c>
      <c r="D100" s="125">
        <v>2.2813603864051402E-2</v>
      </c>
      <c r="E100" s="125">
        <v>2.1406874060630798E-2</v>
      </c>
      <c r="F100" s="125">
        <v>2.5728290900588036E-2</v>
      </c>
      <c r="G100" s="125">
        <v>8.2727311411872506E-2</v>
      </c>
      <c r="H100" s="125">
        <v>0.16788255023021634</v>
      </c>
      <c r="I100" s="227">
        <v>3.7768312076140093E-2</v>
      </c>
      <c r="J100" s="124">
        <v>0.30862706899642944</v>
      </c>
      <c r="K100" s="125">
        <v>5.3226683288812637E-2</v>
      </c>
      <c r="L100" s="125">
        <v>2.0942650269716978E-2</v>
      </c>
      <c r="M100" s="125">
        <v>1.5717560425400734E-2</v>
      </c>
      <c r="N100" s="125">
        <v>2.3424116894602776E-2</v>
      </c>
      <c r="O100" s="125">
        <v>5.3879742859862745E-2</v>
      </c>
      <c r="P100" s="125">
        <v>0.10830892512010031</v>
      </c>
      <c r="Q100" s="125">
        <v>3.3127383502259924E-2</v>
      </c>
      <c r="R100" s="103">
        <v>0.16334238648414612</v>
      </c>
      <c r="S100" s="107">
        <v>4.1002355515956879E-2</v>
      </c>
      <c r="T100" s="107">
        <v>1.530192355858162E-2</v>
      </c>
      <c r="U100" s="107">
        <v>7.103269686922431E-3</v>
      </c>
      <c r="V100" s="107">
        <v>1.736261323094368E-2</v>
      </c>
      <c r="W100" s="107">
        <v>1.7578538216184825E-2</v>
      </c>
      <c r="X100" s="107">
        <v>4.3896383103192278E-2</v>
      </c>
      <c r="Y100" s="108">
        <v>2.109730666482406E-2</v>
      </c>
      <c r="Z100" s="232"/>
      <c r="AA100" s="221"/>
      <c r="AB100" s="222">
        <f t="shared" si="3"/>
        <v>-8.2654878497123718E-9</v>
      </c>
      <c r="AC100" s="222">
        <f t="shared" si="4"/>
        <v>6.6356733441352844E-9</v>
      </c>
      <c r="AD100" s="222">
        <f t="shared" si="5"/>
        <v>-3.4924596548080444E-9</v>
      </c>
      <c r="AE100" s="223"/>
    </row>
    <row r="101" spans="1:31">
      <c r="A101" s="226">
        <v>2004</v>
      </c>
      <c r="B101" s="101">
        <v>0.42434641718864441</v>
      </c>
      <c r="C101" s="125">
        <v>6.6647946834564209E-2</v>
      </c>
      <c r="D101" s="125">
        <v>2.0133628975600004E-2</v>
      </c>
      <c r="E101" s="125">
        <v>2.1261679008603096E-2</v>
      </c>
      <c r="F101" s="125">
        <v>2.5915797799825668E-2</v>
      </c>
      <c r="G101" s="125">
        <v>8.4349902346730232E-2</v>
      </c>
      <c r="H101" s="125">
        <v>0.16828301518187466</v>
      </c>
      <c r="I101" s="227">
        <v>3.7754442850494951E-2</v>
      </c>
      <c r="J101" s="124">
        <v>0.31732285022735596</v>
      </c>
      <c r="K101" s="125">
        <v>6.1200942844152451E-2</v>
      </c>
      <c r="L101" s="125">
        <v>1.9054221804253757E-2</v>
      </c>
      <c r="M101" s="125">
        <v>1.5302367508411407E-2</v>
      </c>
      <c r="N101" s="125">
        <v>2.3407861590385437E-2</v>
      </c>
      <c r="O101" s="125">
        <v>5.600208998657763E-2</v>
      </c>
      <c r="P101" s="125">
        <v>0.10929957533367797</v>
      </c>
      <c r="Q101" s="125">
        <v>3.3055781031764299E-2</v>
      </c>
      <c r="R101" s="103">
        <v>0.17064918577671051</v>
      </c>
      <c r="S101" s="107">
        <v>4.6897951513528824E-2</v>
      </c>
      <c r="T101" s="107">
        <v>1.3948348932899535E-2</v>
      </c>
      <c r="U101" s="107">
        <v>6.9239202421158552E-3</v>
      </c>
      <c r="V101" s="107">
        <v>1.703379862010479E-2</v>
      </c>
      <c r="W101" s="107">
        <v>1.7691812943667173E-2</v>
      </c>
      <c r="X101" s="107">
        <v>4.7301010220615045E-2</v>
      </c>
      <c r="Y101" s="108">
        <v>2.0852351569267139E-2</v>
      </c>
      <c r="Z101" s="232"/>
      <c r="AA101" s="221"/>
      <c r="AB101" s="222">
        <f t="shared" si="3"/>
        <v>4.1909515857696533E-9</v>
      </c>
      <c r="AC101" s="222">
        <f t="shared" si="4"/>
        <v>1.0128132998943329E-8</v>
      </c>
      <c r="AD101" s="222">
        <f t="shared" si="5"/>
        <v>-8.2654878497123718E-9</v>
      </c>
      <c r="AE101" s="223"/>
    </row>
    <row r="102" spans="1:31">
      <c r="A102" s="226">
        <v>2005</v>
      </c>
      <c r="B102" s="101">
        <v>0.43597492575645447</v>
      </c>
      <c r="C102" s="125">
        <v>7.4383750557899475E-2</v>
      </c>
      <c r="D102" s="125">
        <v>2.538802835624665E-2</v>
      </c>
      <c r="E102" s="125">
        <v>1.9772236235439777E-2</v>
      </c>
      <c r="F102" s="125">
        <v>2.5304095819592476E-2</v>
      </c>
      <c r="G102" s="125">
        <v>8.9065879816189408E-2</v>
      </c>
      <c r="H102" s="125">
        <v>0.16643775340135641</v>
      </c>
      <c r="I102" s="227">
        <v>3.5623175166887566E-2</v>
      </c>
      <c r="J102" s="124">
        <v>0.32885938882827759</v>
      </c>
      <c r="K102" s="125">
        <v>6.8533822894096375E-2</v>
      </c>
      <c r="L102" s="125">
        <v>2.375257620587945E-2</v>
      </c>
      <c r="M102" s="125">
        <v>1.4547066763043404E-2</v>
      </c>
      <c r="N102" s="125">
        <v>2.2995393723249435E-2</v>
      </c>
      <c r="O102" s="125">
        <v>5.7263792492449284E-2</v>
      </c>
      <c r="P102" s="125">
        <v>0.11056624500404837</v>
      </c>
      <c r="Q102" s="125">
        <v>3.1200496867785442E-2</v>
      </c>
      <c r="R102" s="103">
        <v>0.18078486621379852</v>
      </c>
      <c r="S102" s="107">
        <v>5.2687622606754303E-2</v>
      </c>
      <c r="T102" s="107">
        <v>1.7746194818755612E-2</v>
      </c>
      <c r="U102" s="107">
        <v>6.6264972556382418E-3</v>
      </c>
      <c r="V102" s="107">
        <v>1.666015200316906E-2</v>
      </c>
      <c r="W102" s="107">
        <v>1.8744885048363358E-2</v>
      </c>
      <c r="X102" s="107">
        <v>4.9213726916472245E-2</v>
      </c>
      <c r="Y102" s="108">
        <v>1.9105794229422879E-2</v>
      </c>
      <c r="Z102" s="232"/>
      <c r="AA102" s="221"/>
      <c r="AB102" s="222">
        <f t="shared" si="3"/>
        <v>6.4028427004814148E-9</v>
      </c>
      <c r="AC102" s="222">
        <f t="shared" si="4"/>
        <v>-5.1222741603851318E-9</v>
      </c>
      <c r="AD102" s="222">
        <f t="shared" si="5"/>
        <v>-6.6647771745920181E-9</v>
      </c>
      <c r="AE102" s="223"/>
    </row>
    <row r="103" spans="1:31">
      <c r="A103" s="226">
        <v>2006</v>
      </c>
      <c r="B103" s="101">
        <v>0.44316571950912476</v>
      </c>
      <c r="C103" s="125">
        <v>7.7633507549762726E-2</v>
      </c>
      <c r="D103" s="125">
        <v>2.7961980318650603E-2</v>
      </c>
      <c r="E103" s="125">
        <v>1.7485992051661015E-2</v>
      </c>
      <c r="F103" s="125">
        <v>2.5632010772824287E-2</v>
      </c>
      <c r="G103" s="125">
        <v>9.0889199869707227E-2</v>
      </c>
      <c r="H103" s="125">
        <v>0.1679006535449539</v>
      </c>
      <c r="I103" s="227">
        <v>3.5662375401564986E-2</v>
      </c>
      <c r="J103" s="124">
        <v>0.33503186702728271</v>
      </c>
      <c r="K103" s="125">
        <v>7.1158364415168762E-2</v>
      </c>
      <c r="L103" s="125">
        <v>2.554671186953783E-2</v>
      </c>
      <c r="M103" s="125">
        <v>1.2758998200297356E-2</v>
      </c>
      <c r="N103" s="125">
        <v>2.3403842002153397E-2</v>
      </c>
      <c r="O103" s="125">
        <v>5.8908213046379387E-2</v>
      </c>
      <c r="P103" s="125">
        <v>0.11180451022281145</v>
      </c>
      <c r="Q103" s="125">
        <v>3.1451226456027284E-2</v>
      </c>
      <c r="R103" s="103">
        <v>0.18543411791324615</v>
      </c>
      <c r="S103" s="107">
        <v>5.5097904056310654E-2</v>
      </c>
      <c r="T103" s="107">
        <v>1.8973318859934807E-2</v>
      </c>
      <c r="U103" s="107">
        <v>5.815782118588686E-3</v>
      </c>
      <c r="V103" s="107">
        <v>1.7330199480056763E-2</v>
      </c>
      <c r="W103" s="107">
        <v>1.8964822287671268E-2</v>
      </c>
      <c r="X103" s="107">
        <v>4.9392807345628148E-2</v>
      </c>
      <c r="Y103" s="108">
        <v>1.985929040072917E-2</v>
      </c>
      <c r="Z103" s="232"/>
      <c r="AA103" s="221"/>
      <c r="AB103" s="222">
        <f t="shared" si="3"/>
        <v>0</v>
      </c>
      <c r="AC103" s="222">
        <f t="shared" si="4"/>
        <v>8.149072527885437E-10</v>
      </c>
      <c r="AD103" s="222">
        <f t="shared" si="5"/>
        <v>-6.6356733441352844E-9</v>
      </c>
      <c r="AE103" s="223"/>
    </row>
    <row r="104" spans="1:31">
      <c r="A104" s="226">
        <v>2007</v>
      </c>
      <c r="B104" s="101">
        <v>0.44036290049552917</v>
      </c>
      <c r="C104" s="125">
        <v>7.2115093469619751E-2</v>
      </c>
      <c r="D104" s="125">
        <v>3.0507160234265029E-2</v>
      </c>
      <c r="E104" s="125">
        <v>1.7344031482934952E-2</v>
      </c>
      <c r="F104" s="125">
        <v>2.5155173614621162E-2</v>
      </c>
      <c r="G104" s="125">
        <v>9.1993380105122924E-2</v>
      </c>
      <c r="H104" s="125">
        <v>0.17188457173130553</v>
      </c>
      <c r="I104" s="227">
        <v>3.13634988216396E-2</v>
      </c>
      <c r="J104" s="124">
        <v>0.33267974853515625</v>
      </c>
      <c r="K104" s="125">
        <v>6.6248618066310883E-2</v>
      </c>
      <c r="L104" s="125">
        <v>2.779146283864975E-2</v>
      </c>
      <c r="M104" s="125">
        <v>1.2737815268337727E-2</v>
      </c>
      <c r="N104" s="125">
        <v>2.3151826113462448E-2</v>
      </c>
      <c r="O104" s="125">
        <v>5.9031831566244364E-2</v>
      </c>
      <c r="P104" s="125">
        <v>0.11574388278855681</v>
      </c>
      <c r="Q104" s="125">
        <v>2.7974313290578125E-2</v>
      </c>
      <c r="R104" s="103">
        <v>0.18384772539138794</v>
      </c>
      <c r="S104" s="107">
        <v>5.0794985145330429E-2</v>
      </c>
      <c r="T104" s="107">
        <v>2.0806146552786231E-2</v>
      </c>
      <c r="U104" s="107">
        <v>5.6245699524879456E-3</v>
      </c>
      <c r="V104" s="107">
        <v>1.7383679747581482E-2</v>
      </c>
      <c r="W104" s="107">
        <v>1.8200322927441448E-2</v>
      </c>
      <c r="X104" s="107">
        <v>5.3318724749408776E-2</v>
      </c>
      <c r="Y104" s="108">
        <v>1.7719296956635898E-2</v>
      </c>
      <c r="Z104" s="232"/>
      <c r="AA104" s="221"/>
      <c r="AB104" s="222">
        <f t="shared" si="3"/>
        <v>-8.9639797806739807E-9</v>
      </c>
      <c r="AC104" s="222">
        <f t="shared" si="4"/>
        <v>-1.3969838619232178E-9</v>
      </c>
      <c r="AD104" s="222">
        <f t="shared" si="5"/>
        <v>-6.4028427004814148E-10</v>
      </c>
      <c r="AE104" s="223"/>
    </row>
    <row r="105" spans="1:31">
      <c r="A105" s="226">
        <v>2008</v>
      </c>
      <c r="B105" s="101">
        <v>0.43558698892593384</v>
      </c>
      <c r="C105" s="125">
        <v>6.3274852931499481E-2</v>
      </c>
      <c r="D105" s="125">
        <v>2.9791051521897316E-2</v>
      </c>
      <c r="E105" s="125">
        <v>2.1304367110133171E-2</v>
      </c>
      <c r="F105" s="125">
        <v>2.6560923084616661E-2</v>
      </c>
      <c r="G105" s="125">
        <v>8.7453945976449177E-2</v>
      </c>
      <c r="H105" s="125">
        <v>0.17730740671820475</v>
      </c>
      <c r="I105" s="227">
        <v>2.9894431775142415E-2</v>
      </c>
      <c r="J105" s="124">
        <v>0.32752853631973267</v>
      </c>
      <c r="K105" s="125">
        <v>5.8469045907258987E-2</v>
      </c>
      <c r="L105" s="125">
        <v>2.7072923956438899E-2</v>
      </c>
      <c r="M105" s="125">
        <v>1.5689190477132797E-2</v>
      </c>
      <c r="N105" s="125">
        <v>2.4677665904164314E-2</v>
      </c>
      <c r="O105" s="125">
        <v>5.7195066765416414E-2</v>
      </c>
      <c r="P105" s="125">
        <v>0.11772735262530357</v>
      </c>
      <c r="Q105" s="125">
        <v>2.6697290742225353E-2</v>
      </c>
      <c r="R105" s="103">
        <v>0.17938856780529022</v>
      </c>
      <c r="S105" s="107">
        <v>4.5864138752222061E-2</v>
      </c>
      <c r="T105" s="107">
        <v>1.9848624360747635E-2</v>
      </c>
      <c r="U105" s="107">
        <v>7.2758016176521778E-3</v>
      </c>
      <c r="V105" s="107">
        <v>1.8998231738805771E-2</v>
      </c>
      <c r="W105" s="107">
        <v>1.8514561917982064E-2</v>
      </c>
      <c r="X105" s="107">
        <v>5.1593886253828172E-2</v>
      </c>
      <c r="Y105" s="108">
        <v>1.7293322334593176E-2</v>
      </c>
      <c r="Z105" s="232"/>
      <c r="AA105" s="221"/>
      <c r="AB105" s="222">
        <f t="shared" si="3"/>
        <v>9.8079908639192581E-9</v>
      </c>
      <c r="AC105" s="222">
        <f t="shared" si="4"/>
        <v>-5.8207660913467407E-11</v>
      </c>
      <c r="AD105" s="222">
        <f t="shared" si="5"/>
        <v>8.2945916801691055E-10</v>
      </c>
      <c r="AE105" s="223"/>
    </row>
    <row r="106" spans="1:31">
      <c r="A106" s="230">
        <v>2009</v>
      </c>
      <c r="B106" s="110">
        <v>0.42492884397506714</v>
      </c>
      <c r="C106" s="140">
        <v>6.2183663249015808E-2</v>
      </c>
      <c r="D106" s="140">
        <v>2.7080565225332975E-2</v>
      </c>
      <c r="E106" s="140">
        <v>2.4671620689332485E-2</v>
      </c>
      <c r="F106" s="140">
        <v>2.5649664923548698E-2</v>
      </c>
      <c r="G106" s="140">
        <v>8.3428095560520887E-2</v>
      </c>
      <c r="H106" s="140">
        <v>0.17300757236445397</v>
      </c>
      <c r="I106" s="141">
        <v>2.8907647061701121E-2</v>
      </c>
      <c r="J106" s="138">
        <v>0.31472447514533997</v>
      </c>
      <c r="K106" s="140">
        <v>5.6990060955286026E-2</v>
      </c>
      <c r="L106" s="140">
        <v>2.4187025264836848E-2</v>
      </c>
      <c r="M106" s="140">
        <v>1.8015457317233086E-2</v>
      </c>
      <c r="N106" s="140">
        <v>2.3779047653079033E-2</v>
      </c>
      <c r="O106" s="140">
        <v>5.3426237544044852E-2</v>
      </c>
      <c r="P106" s="140">
        <v>0.11236797542436515</v>
      </c>
      <c r="Q106" s="140">
        <v>2.5958676923676385E-2</v>
      </c>
      <c r="R106" s="114">
        <v>0.16761614382266998</v>
      </c>
      <c r="S106" s="140">
        <v>4.491347074508667E-2</v>
      </c>
      <c r="T106" s="140">
        <v>1.7123340279795229E-2</v>
      </c>
      <c r="U106" s="140">
        <v>8.3280694670975208E-3</v>
      </c>
      <c r="V106" s="140">
        <v>1.8461486324667931E-2</v>
      </c>
      <c r="W106" s="140">
        <v>1.6403526184149086E-2</v>
      </c>
      <c r="X106" s="140">
        <v>4.5399629018594359E-2</v>
      </c>
      <c r="Y106" s="141">
        <v>1.6986624830077554E-2</v>
      </c>
      <c r="Z106" s="232"/>
      <c r="AA106" s="221"/>
      <c r="AB106" s="222">
        <f t="shared" si="3"/>
        <v>1.4901161193847656E-8</v>
      </c>
      <c r="AC106" s="222">
        <f t="shared" si="4"/>
        <v>-5.9371814131736755E-9</v>
      </c>
      <c r="AD106" s="222">
        <f t="shared" si="5"/>
        <v>-3.0267983675003052E-9</v>
      </c>
      <c r="AE106" s="223"/>
    </row>
    <row r="107" spans="1:31">
      <c r="A107" s="226">
        <v>2010</v>
      </c>
      <c r="B107" s="101">
        <v>0.43899047374725342</v>
      </c>
      <c r="C107" s="107">
        <v>7.2838246822357178E-2</v>
      </c>
      <c r="D107" s="107">
        <v>2.4331662454642355E-2</v>
      </c>
      <c r="E107" s="107">
        <v>2.5911296717822552E-2</v>
      </c>
      <c r="F107" s="107">
        <v>2.6967504993081093E-2</v>
      </c>
      <c r="G107" s="107">
        <v>8.9573710225522518E-2</v>
      </c>
      <c r="H107" s="107">
        <v>0.16676342820037771</v>
      </c>
      <c r="I107" s="108">
        <v>3.2604642610655529E-2</v>
      </c>
      <c r="J107" s="124">
        <v>0.32929608225822449</v>
      </c>
      <c r="K107" s="107">
        <v>6.6647037863731384E-2</v>
      </c>
      <c r="L107" s="107">
        <v>2.1875139093026519E-2</v>
      </c>
      <c r="M107" s="107">
        <v>1.8803324550390244E-2</v>
      </c>
      <c r="N107" s="107">
        <v>2.4956908077001572E-2</v>
      </c>
      <c r="O107" s="107">
        <v>5.8379427064210176E-2</v>
      </c>
      <c r="P107" s="107">
        <v>0.10922239000120491</v>
      </c>
      <c r="Q107" s="107">
        <v>2.941187074265152E-2</v>
      </c>
      <c r="R107" s="103">
        <v>0.17937779426574707</v>
      </c>
      <c r="S107" s="107">
        <v>5.2872631698846817E-2</v>
      </c>
      <c r="T107" s="107">
        <v>1.6195606323890388E-2</v>
      </c>
      <c r="U107" s="107">
        <v>8.4694796241819859E-3</v>
      </c>
      <c r="V107" s="107">
        <v>1.8888890743255615E-2</v>
      </c>
      <c r="W107" s="107">
        <v>1.8374598817899823E-2</v>
      </c>
      <c r="X107" s="107">
        <v>4.565991758100648E-2</v>
      </c>
      <c r="Y107" s="108">
        <v>1.8916661676839402E-2</v>
      </c>
      <c r="Z107" s="232"/>
      <c r="AA107" s="221"/>
      <c r="AB107" s="222">
        <f t="shared" si="3"/>
        <v>-1.8277205526828766E-8</v>
      </c>
      <c r="AC107" s="222">
        <f t="shared" si="4"/>
        <v>-1.5133991837501526E-8</v>
      </c>
      <c r="AD107" s="222">
        <f t="shared" si="5"/>
        <v>7.7998265624046326E-9</v>
      </c>
      <c r="AE107" s="223"/>
    </row>
    <row r="108" spans="1:31">
      <c r="A108" s="226">
        <v>2011</v>
      </c>
      <c r="B108" s="101">
        <v>0.44342678785324097</v>
      </c>
      <c r="C108" s="107">
        <v>7.3135480284690857E-2</v>
      </c>
      <c r="D108" s="107">
        <v>2.2440605913288891E-2</v>
      </c>
      <c r="E108" s="107">
        <v>2.733561210334301E-2</v>
      </c>
      <c r="F108" s="107">
        <v>2.94365044683218E-2</v>
      </c>
      <c r="G108" s="107">
        <v>8.5050401277840137E-2</v>
      </c>
      <c r="H108" s="107">
        <v>0.1705950536916335</v>
      </c>
      <c r="I108" s="108">
        <v>3.5433139543763835E-2</v>
      </c>
      <c r="J108" s="124">
        <v>0.33315736055374146</v>
      </c>
      <c r="K108" s="107">
        <v>6.7346550524234772E-2</v>
      </c>
      <c r="L108" s="107">
        <v>2.0420768181793392E-2</v>
      </c>
      <c r="M108" s="107">
        <v>1.9763983320444822E-2</v>
      </c>
      <c r="N108" s="107">
        <v>2.7207957580685616E-2</v>
      </c>
      <c r="O108" s="107">
        <v>5.5062682833522558E-2</v>
      </c>
      <c r="P108" s="107">
        <v>0.11182502091748549</v>
      </c>
      <c r="Q108" s="107">
        <v>3.1530395216514337E-2</v>
      </c>
      <c r="R108" s="103">
        <v>0.1818658858537674</v>
      </c>
      <c r="S108" s="107">
        <v>5.3389225155115128E-2</v>
      </c>
      <c r="T108" s="107">
        <v>1.5035078191431239E-2</v>
      </c>
      <c r="U108" s="107">
        <v>9.0833951253443956E-3</v>
      </c>
      <c r="V108" s="107">
        <v>2.0572204142808914E-2</v>
      </c>
      <c r="W108" s="107">
        <v>1.7264832742512226E-2</v>
      </c>
      <c r="X108" s="107">
        <v>4.6001985403498764E-2</v>
      </c>
      <c r="Y108" s="108">
        <v>2.0519155808934812E-2</v>
      </c>
      <c r="Z108" s="232"/>
      <c r="AA108" s="221"/>
      <c r="AB108" s="222">
        <f t="shared" si="3"/>
        <v>-9.42964106798172E-9</v>
      </c>
      <c r="AC108" s="222">
        <f t="shared" si="4"/>
        <v>1.9790604710578918E-9</v>
      </c>
      <c r="AD108" s="222">
        <f t="shared" si="5"/>
        <v>9.2841219156980515E-9</v>
      </c>
      <c r="AE108" s="223"/>
    </row>
    <row r="109" spans="1:31">
      <c r="A109" s="226">
        <v>2012</v>
      </c>
      <c r="B109" s="101">
        <v>0.45695224404335022</v>
      </c>
      <c r="C109" s="107">
        <v>7.9511262476444244E-2</v>
      </c>
      <c r="D109" s="107">
        <v>2.3757758783176541E-2</v>
      </c>
      <c r="E109" s="107">
        <v>2.7746578678488731E-2</v>
      </c>
      <c r="F109" s="107">
        <v>3.143204003572464E-2</v>
      </c>
      <c r="G109" s="107">
        <v>8.3740665577352047E-2</v>
      </c>
      <c r="H109" s="107">
        <v>0.17393334191632903</v>
      </c>
      <c r="I109" s="108">
        <v>3.6830580044859278E-2</v>
      </c>
      <c r="J109" s="124">
        <v>0.34756270051002502</v>
      </c>
      <c r="K109" s="107">
        <v>7.3903486132621765E-2</v>
      </c>
      <c r="L109" s="107">
        <v>2.147719613276422E-2</v>
      </c>
      <c r="M109" s="107">
        <v>1.9837161060422659E-2</v>
      </c>
      <c r="N109" s="107">
        <v>2.9260823503136635E-2</v>
      </c>
      <c r="O109" s="107">
        <v>5.4863926488906145E-2</v>
      </c>
      <c r="P109" s="107">
        <v>0.1152150570167888</v>
      </c>
      <c r="Q109" s="107">
        <v>3.3005049942554147E-2</v>
      </c>
      <c r="R109" s="103">
        <v>0.195400670170784</v>
      </c>
      <c r="S109" s="107">
        <v>5.991683155298233E-2</v>
      </c>
      <c r="T109" s="107">
        <v>1.5977586997905746E-2</v>
      </c>
      <c r="U109" s="107">
        <v>9.158220374956727E-3</v>
      </c>
      <c r="V109" s="107">
        <v>2.2469235584139824E-2</v>
      </c>
      <c r="W109" s="107">
        <v>1.7478352645412087E-2</v>
      </c>
      <c r="X109" s="107">
        <v>4.8631315001440661E-2</v>
      </c>
      <c r="Y109" s="108">
        <v>2.1769136308538301E-2</v>
      </c>
      <c r="Z109" s="232"/>
      <c r="AA109" s="221"/>
      <c r="AB109" s="222">
        <f t="shared" si="3"/>
        <v>1.6530975699424744E-8</v>
      </c>
      <c r="AC109" s="222">
        <f t="shared" si="4"/>
        <v>2.3283064365386963E-10</v>
      </c>
      <c r="AD109" s="222">
        <f t="shared" si="5"/>
        <v>-8.2945916801691055E-9</v>
      </c>
      <c r="AE109" s="223"/>
    </row>
    <row r="110" spans="1:31">
      <c r="A110" s="226">
        <v>2013</v>
      </c>
      <c r="B110" s="101">
        <v>0.44727522134780884</v>
      </c>
      <c r="C110" s="107">
        <v>7.6552726328372955E-2</v>
      </c>
      <c r="D110" s="107">
        <v>2.3706252104602754E-2</v>
      </c>
      <c r="E110" s="107">
        <v>2.8727025724947453E-2</v>
      </c>
      <c r="F110" s="107">
        <v>3.1672108918428421E-2</v>
      </c>
      <c r="G110" s="107">
        <v>7.9417538363486528E-2</v>
      </c>
      <c r="H110" s="107">
        <v>0.16971099497534151</v>
      </c>
      <c r="I110" s="108">
        <v>3.7488571090923614E-2</v>
      </c>
      <c r="J110" s="124">
        <v>0.33692914247512817</v>
      </c>
      <c r="K110" s="107">
        <v>7.1066386997699738E-2</v>
      </c>
      <c r="L110" s="107">
        <v>2.1263144910335541E-2</v>
      </c>
      <c r="M110" s="107">
        <v>2.0637940149754286E-2</v>
      </c>
      <c r="N110" s="107">
        <v>2.9211452230811119E-2</v>
      </c>
      <c r="O110" s="107">
        <v>4.9947176594287157E-2</v>
      </c>
      <c r="P110" s="107">
        <v>0.11145333901849415</v>
      </c>
      <c r="Q110" s="107">
        <v>3.3349680222004401E-2</v>
      </c>
      <c r="R110" s="103">
        <v>0.1846853643655777</v>
      </c>
      <c r="S110" s="107">
        <v>5.5537920445203781E-2</v>
      </c>
      <c r="T110" s="107">
        <v>1.5223225025692955E-2</v>
      </c>
      <c r="U110" s="107">
        <v>9.2047963989898562E-3</v>
      </c>
      <c r="V110" s="107">
        <v>2.2323133423924446E-2</v>
      </c>
      <c r="W110" s="107">
        <v>1.4595650602132082E-2</v>
      </c>
      <c r="X110" s="107">
        <v>4.6337465790473403E-2</v>
      </c>
      <c r="Y110" s="108">
        <v>2.1463166421837623E-2</v>
      </c>
      <c r="Z110" s="232"/>
      <c r="AA110" s="221"/>
      <c r="AB110" s="222">
        <f t="shared" si="3"/>
        <v>3.8417056202888489E-9</v>
      </c>
      <c r="AC110" s="222">
        <f t="shared" si="4"/>
        <v>2.2351741790771484E-8</v>
      </c>
      <c r="AD110" s="222">
        <f t="shared" si="5"/>
        <v>6.2573235481977463E-9</v>
      </c>
      <c r="AE110" s="223"/>
    </row>
    <row r="111" spans="1:31">
      <c r="A111" s="226">
        <v>2014</v>
      </c>
      <c r="B111" s="101">
        <v>0.45367085933685303</v>
      </c>
      <c r="C111" s="107">
        <v>8.2758136093616486E-2</v>
      </c>
      <c r="D111" s="107">
        <v>2.1889341645874083E-2</v>
      </c>
      <c r="E111" s="107">
        <v>2.8481607791036367E-2</v>
      </c>
      <c r="F111" s="107">
        <v>3.1529955565929413E-2</v>
      </c>
      <c r="G111" s="107">
        <v>8.2621883135288954E-2</v>
      </c>
      <c r="H111" s="107">
        <v>0.1702668076282037</v>
      </c>
      <c r="I111" s="108">
        <v>3.6123141097496675E-2</v>
      </c>
      <c r="J111" s="124">
        <v>0.34334483742713928</v>
      </c>
      <c r="K111" s="107">
        <v>7.6817870140075684E-2</v>
      </c>
      <c r="L111" s="107">
        <v>1.9801408052444458E-2</v>
      </c>
      <c r="M111" s="107">
        <v>2.0437897648662329E-2</v>
      </c>
      <c r="N111" s="107">
        <v>2.9235081747174263E-2</v>
      </c>
      <c r="O111" s="107">
        <v>5.1989297848194838E-2</v>
      </c>
      <c r="P111" s="107">
        <v>0.11266077589257757</v>
      </c>
      <c r="Q111" s="107">
        <v>3.2402508891977863E-2</v>
      </c>
      <c r="R111" s="103">
        <v>0.18966582417488098</v>
      </c>
      <c r="S111" s="107">
        <v>6.0307115316390991E-2</v>
      </c>
      <c r="T111" s="107">
        <v>1.4539000985678285E-2</v>
      </c>
      <c r="U111" s="107">
        <v>9.1000596294179559E-3</v>
      </c>
      <c r="V111" s="107">
        <v>2.226911298930645E-2</v>
      </c>
      <c r="W111" s="107">
        <v>1.5603994950652122E-2</v>
      </c>
      <c r="X111" s="107">
        <v>4.753039589473728E-2</v>
      </c>
      <c r="Y111" s="108">
        <v>2.0316146795211994E-2</v>
      </c>
      <c r="Z111" s="232"/>
      <c r="AA111" s="221"/>
      <c r="AB111" s="222">
        <f t="shared" si="3"/>
        <v>-1.3620592653751373E-8</v>
      </c>
      <c r="AC111" s="222">
        <f t="shared" si="4"/>
        <v>-2.7939677238464355E-9</v>
      </c>
      <c r="AD111" s="222">
        <f t="shared" si="5"/>
        <v>-2.3865140974521637E-9</v>
      </c>
      <c r="AE111" s="223"/>
    </row>
    <row r="112" spans="1:31">
      <c r="A112" s="226">
        <v>2015</v>
      </c>
      <c r="B112" s="101">
        <v>0.45325320959091187</v>
      </c>
      <c r="C112" s="107">
        <v>8.3267994225025177E-2</v>
      </c>
      <c r="D112" s="107">
        <v>2.3337081423960626E-2</v>
      </c>
      <c r="E112" s="107">
        <v>2.8739011846482754E-2</v>
      </c>
      <c r="F112" s="107">
        <v>2.9007822275161743E-2</v>
      </c>
      <c r="G112" s="107">
        <v>7.9750591423362494E-2</v>
      </c>
      <c r="H112" s="107">
        <v>0.17552852603012531</v>
      </c>
      <c r="I112" s="108">
        <v>3.3622186906991321E-2</v>
      </c>
      <c r="J112" s="124">
        <v>0.34278261661529541</v>
      </c>
      <c r="K112" s="107">
        <v>7.7518567442893982E-2</v>
      </c>
      <c r="L112" s="107">
        <v>2.1065212204121053E-2</v>
      </c>
      <c r="M112" s="107">
        <v>2.0705715287476778E-2</v>
      </c>
      <c r="N112" s="107">
        <v>2.691306546330452E-2</v>
      </c>
      <c r="O112" s="107">
        <v>5.0332848448306322E-2</v>
      </c>
      <c r="P112" s="107">
        <v>0.11610907676115581</v>
      </c>
      <c r="Q112" s="107">
        <v>3.0138140670508653E-2</v>
      </c>
      <c r="R112" s="103">
        <v>0.18906210362911224</v>
      </c>
      <c r="S112" s="107">
        <v>6.1386875808238983E-2</v>
      </c>
      <c r="T112" s="107">
        <v>1.5269249211996794E-2</v>
      </c>
      <c r="U112" s="107">
        <v>9.2122221831232309E-3</v>
      </c>
      <c r="V112" s="107">
        <v>2.0228197798132896E-2</v>
      </c>
      <c r="W112" s="107">
        <v>1.4880917733535171E-2</v>
      </c>
      <c r="X112" s="107">
        <v>4.927467002550219E-2</v>
      </c>
      <c r="Y112" s="108">
        <v>1.8809973662550706E-2</v>
      </c>
      <c r="Z112" s="232"/>
      <c r="AA112" s="221"/>
      <c r="AB112" s="222">
        <f t="shared" si="3"/>
        <v>-4.5401975512504578E-9</v>
      </c>
      <c r="AC112" s="222">
        <f t="shared" si="4"/>
        <v>-9.6624716561244384E-9</v>
      </c>
      <c r="AD112" s="222">
        <f t="shared" si="5"/>
        <v>-2.7939677238464355E-9</v>
      </c>
      <c r="AE112" s="223"/>
    </row>
    <row r="113" spans="1:31">
      <c r="A113" s="226">
        <v>2016</v>
      </c>
      <c r="B113" s="101">
        <v>0.45153173804283142</v>
      </c>
      <c r="C113" s="107">
        <v>8.2659825682640076E-2</v>
      </c>
      <c r="D113" s="107">
        <v>2.1884557325392962E-2</v>
      </c>
      <c r="E113" s="107">
        <v>2.9184591025114059E-2</v>
      </c>
      <c r="F113" s="107">
        <v>2.8977843001484871E-2</v>
      </c>
      <c r="G113" s="107">
        <v>7.8888123854994774E-2</v>
      </c>
      <c r="H113" s="107">
        <v>0.17784298656787489</v>
      </c>
      <c r="I113" s="108">
        <v>3.2093803600410468E-2</v>
      </c>
      <c r="J113" s="124">
        <v>0.34057965874671936</v>
      </c>
      <c r="K113" s="107">
        <v>7.692892849445343E-2</v>
      </c>
      <c r="L113" s="107">
        <v>1.9955855095759034E-2</v>
      </c>
      <c r="M113" s="107">
        <v>2.0943276584148407E-2</v>
      </c>
      <c r="N113" s="107">
        <v>2.682177908718586E-2</v>
      </c>
      <c r="O113" s="107">
        <v>5.0140170846134424E-2</v>
      </c>
      <c r="P113" s="107">
        <v>0.11735508104545411</v>
      </c>
      <c r="Q113" s="107">
        <v>2.8434547802979382E-2</v>
      </c>
      <c r="R113" s="103">
        <v>0.186695396900177</v>
      </c>
      <c r="S113" s="107">
        <v>6.0653045773506165E-2</v>
      </c>
      <c r="T113" s="107">
        <v>1.4605361764552072E-2</v>
      </c>
      <c r="U113" s="107">
        <v>9.5594677841290832E-3</v>
      </c>
      <c r="V113" s="107">
        <v>2.039555087685585E-2</v>
      </c>
      <c r="W113" s="107">
        <v>1.4787359978072345E-2</v>
      </c>
      <c r="X113" s="107">
        <v>4.866604203678479E-2</v>
      </c>
      <c r="Y113" s="108">
        <v>1.8028572440670826E-2</v>
      </c>
      <c r="Z113" s="232"/>
      <c r="AA113" s="221"/>
      <c r="AB113" s="222">
        <f t="shared" si="3"/>
        <v>6.9849193096160889E-9</v>
      </c>
      <c r="AC113" s="222">
        <f t="shared" si="4"/>
        <v>1.9790604710578918E-8</v>
      </c>
      <c r="AD113" s="222">
        <f t="shared" si="5"/>
        <v>-3.7543941289186478E-9</v>
      </c>
      <c r="AE113" s="223"/>
    </row>
    <row r="114" spans="1:31">
      <c r="A114" s="226">
        <v>2017</v>
      </c>
      <c r="B114" s="101">
        <v>0.45414531230926514</v>
      </c>
      <c r="C114" s="107">
        <v>8.2310199737548828E-2</v>
      </c>
      <c r="D114" s="107">
        <v>2.2020619246177375E-2</v>
      </c>
      <c r="E114" s="107">
        <v>2.8522699140012264E-2</v>
      </c>
      <c r="F114" s="107">
        <v>3.05765550583601E-2</v>
      </c>
      <c r="G114" s="107">
        <v>8.046181732788682E-2</v>
      </c>
      <c r="H114" s="107">
        <v>0.17812345206687674</v>
      </c>
      <c r="I114" s="108">
        <v>3.2129984051487585E-2</v>
      </c>
      <c r="J114" s="124">
        <v>0.34404218196868896</v>
      </c>
      <c r="K114" s="107">
        <v>7.6230466365814209E-2</v>
      </c>
      <c r="L114" s="107">
        <v>2.0166386035270989E-2</v>
      </c>
      <c r="M114" s="107">
        <v>2.0418023690581322E-2</v>
      </c>
      <c r="N114" s="107">
        <v>2.8493303805589676E-2</v>
      </c>
      <c r="O114" s="107">
        <v>5.1538993837311864E-2</v>
      </c>
      <c r="P114" s="107">
        <v>0.11867097379878845</v>
      </c>
      <c r="Q114" s="107">
        <v>2.8524035715900998E-2</v>
      </c>
      <c r="R114" s="103">
        <v>0.19097436964511871</v>
      </c>
      <c r="S114" s="107">
        <v>5.9853263199329376E-2</v>
      </c>
      <c r="T114" s="107">
        <v>1.5289363975171E-2</v>
      </c>
      <c r="U114" s="107">
        <v>9.3894337769597769E-3</v>
      </c>
      <c r="V114" s="107">
        <v>2.1733636036515236E-2</v>
      </c>
      <c r="W114" s="107">
        <v>1.6434666234999895E-2</v>
      </c>
      <c r="X114" s="107">
        <v>4.9805877234647841E-2</v>
      </c>
      <c r="Y114" s="108">
        <v>1.8365720782567884E-2</v>
      </c>
      <c r="Z114" s="232"/>
      <c r="AA114" s="221"/>
      <c r="AB114" s="222">
        <f t="shared" si="3"/>
        <v>-1.4319084584712982E-8</v>
      </c>
      <c r="AC114" s="222">
        <f t="shared" si="4"/>
        <v>-1.280568540096283E-9</v>
      </c>
      <c r="AD114" s="222">
        <f t="shared" si="5"/>
        <v>1.0240840492770076E-4</v>
      </c>
      <c r="AE114" s="223"/>
    </row>
    <row r="115" spans="1:31">
      <c r="A115" s="226">
        <v>2018</v>
      </c>
      <c r="B115" s="101">
        <v>0.45759317278862</v>
      </c>
      <c r="C115" s="107">
        <v>8.6064860224723816E-2</v>
      </c>
      <c r="D115" s="107">
        <v>2.0423422218300402E-2</v>
      </c>
      <c r="E115" s="107">
        <v>2.7530599851161242E-2</v>
      </c>
      <c r="F115" s="107">
        <v>3.1727105379104614E-2</v>
      </c>
      <c r="G115" s="107">
        <v>8.3791908342391253E-2</v>
      </c>
      <c r="H115" s="107">
        <v>0.17613814172334619</v>
      </c>
      <c r="I115" s="108">
        <v>3.1917142150927107E-2</v>
      </c>
      <c r="J115" s="124">
        <v>0.34764346480369568</v>
      </c>
      <c r="K115" s="107">
        <v>7.9826489090919495E-2</v>
      </c>
      <c r="L115" s="107">
        <v>1.9167846068739891E-2</v>
      </c>
      <c r="M115" s="107">
        <v>1.9694159738719463E-2</v>
      </c>
      <c r="N115" s="107">
        <v>2.9589993879199028E-2</v>
      </c>
      <c r="O115" s="107">
        <v>5.4606988094747066E-2</v>
      </c>
      <c r="P115" s="107">
        <v>0.11640906824012287</v>
      </c>
      <c r="Q115" s="107">
        <v>2.8348910378022122E-2</v>
      </c>
      <c r="R115" s="103">
        <v>0.19315692782402039</v>
      </c>
      <c r="S115" s="107">
        <v>6.2447983771562576E-2</v>
      </c>
      <c r="T115" s="107">
        <v>1.492816160316579E-2</v>
      </c>
      <c r="U115" s="107">
        <v>8.9003650937229395E-3</v>
      </c>
      <c r="V115" s="107">
        <v>2.26894561201334E-2</v>
      </c>
      <c r="W115" s="107">
        <v>1.7137863324023783E-2</v>
      </c>
      <c r="X115" s="107">
        <v>4.8228514739732449E-2</v>
      </c>
      <c r="Y115" s="108">
        <v>1.8495267829437549E-2</v>
      </c>
      <c r="Z115" s="232"/>
      <c r="AA115" s="221"/>
      <c r="AB115" s="222">
        <f t="shared" si="3"/>
        <v>-7.1013346314430237E-9</v>
      </c>
      <c r="AC115" s="222">
        <f t="shared" si="4"/>
        <v>9.3132257461547852E-9</v>
      </c>
      <c r="AD115" s="222">
        <f t="shared" si="5"/>
        <v>3.2931534224189818E-4</v>
      </c>
      <c r="AE115" s="223"/>
    </row>
    <row r="116" spans="1:31">
      <c r="A116" s="226">
        <v>2019</v>
      </c>
      <c r="B116" s="101">
        <v>0.45595899224281311</v>
      </c>
      <c r="C116" s="107">
        <v>8.7044954299926758E-2</v>
      </c>
      <c r="D116" s="107">
        <v>1.877981296274811E-2</v>
      </c>
      <c r="E116" s="107">
        <v>2.7398000005632639E-2</v>
      </c>
      <c r="F116" s="107">
        <v>3.180992603302002E-2</v>
      </c>
      <c r="G116" s="107">
        <v>8.2358118146657944E-2</v>
      </c>
      <c r="H116" s="107">
        <v>0.17812551750773731</v>
      </c>
      <c r="I116" s="108">
        <v>3.0442660609537934E-2</v>
      </c>
      <c r="J116" s="124">
        <v>0.34579980373382568</v>
      </c>
      <c r="K116" s="107">
        <v>8.0583527684211731E-2</v>
      </c>
      <c r="L116" s="107">
        <v>1.7919330741278827E-2</v>
      </c>
      <c r="M116" s="107">
        <v>1.9540549255907536E-2</v>
      </c>
      <c r="N116" s="107">
        <v>2.9732158407568932E-2</v>
      </c>
      <c r="O116" s="107">
        <v>5.3066522348672152E-2</v>
      </c>
      <c r="P116" s="107">
        <v>0.1178792207418433</v>
      </c>
      <c r="Q116" s="107">
        <v>2.707848000242798E-2</v>
      </c>
      <c r="R116" s="103">
        <v>0.19220195710659027</v>
      </c>
      <c r="S116" s="107">
        <v>6.2869839370250702E-2</v>
      </c>
      <c r="T116" s="107">
        <v>1.3716287881834432E-2</v>
      </c>
      <c r="U116" s="107">
        <v>9.0080462396144867E-3</v>
      </c>
      <c r="V116" s="107">
        <v>2.2719124332070351E-2</v>
      </c>
      <c r="W116" s="107">
        <v>1.6489663859829307E-2</v>
      </c>
      <c r="X116" s="107">
        <v>4.8439431658613238E-2</v>
      </c>
      <c r="Y116" s="108">
        <v>1.773905874915167E-2</v>
      </c>
      <c r="AB116" s="222">
        <f t="shared" si="3"/>
        <v>2.6775524020195007E-9</v>
      </c>
      <c r="AC116" s="222">
        <f t="shared" si="4"/>
        <v>1.4551915228366852E-8</v>
      </c>
      <c r="AD116" s="222">
        <f t="shared" si="5"/>
        <v>1.220505015226081E-3</v>
      </c>
      <c r="AE116" s="223"/>
    </row>
    <row r="117" spans="1:31">
      <c r="A117" s="226">
        <v>2020</v>
      </c>
      <c r="B117" s="101"/>
      <c r="C117" s="107"/>
      <c r="D117" s="107"/>
      <c r="E117" s="107"/>
      <c r="F117" s="107"/>
      <c r="G117" s="107"/>
      <c r="H117" s="107"/>
      <c r="I117" s="108"/>
      <c r="J117" s="124"/>
      <c r="K117" s="107"/>
      <c r="L117" s="107"/>
      <c r="M117" s="107"/>
      <c r="N117" s="107"/>
      <c r="O117" s="107"/>
      <c r="P117" s="107"/>
      <c r="Q117" s="107"/>
      <c r="R117" s="103">
        <v>0.19043980538845062</v>
      </c>
      <c r="S117" s="107"/>
      <c r="T117" s="107"/>
      <c r="U117" s="107"/>
      <c r="V117" s="107"/>
      <c r="W117" s="107"/>
      <c r="X117" s="107"/>
      <c r="Y117" s="108"/>
      <c r="AB117" s="222"/>
      <c r="AC117" s="222"/>
      <c r="AD117" s="222"/>
    </row>
    <row r="118" spans="1:31" ht="17" thickBot="1">
      <c r="A118" s="233">
        <v>2021</v>
      </c>
      <c r="B118" s="234"/>
      <c r="C118" s="235"/>
      <c r="D118" s="235"/>
      <c r="E118" s="235"/>
      <c r="F118" s="235"/>
      <c r="G118" s="235"/>
      <c r="H118" s="235"/>
      <c r="I118" s="236"/>
      <c r="J118" s="235"/>
      <c r="K118" s="235"/>
      <c r="L118" s="235"/>
      <c r="M118" s="235"/>
      <c r="N118" s="235"/>
      <c r="O118" s="235"/>
      <c r="P118" s="235"/>
      <c r="Q118" s="235"/>
      <c r="R118" s="103">
        <v>0.20582470297813416</v>
      </c>
      <c r="S118" s="235"/>
      <c r="T118" s="235"/>
      <c r="U118" s="235"/>
      <c r="V118" s="235"/>
      <c r="W118" s="235"/>
      <c r="X118" s="235"/>
      <c r="Y118" s="236"/>
    </row>
    <row r="119" spans="1:31" ht="17" thickTop="1"/>
  </sheetData>
  <mergeCells count="3">
    <mergeCell ref="A4:Y4"/>
    <mergeCell ref="B7:Y7"/>
    <mergeCell ref="B8:X8"/>
  </mergeCells>
  <hyperlinks>
    <hyperlink ref="A1" location="Index!A1" display="Back to index" xr:uid="{43CEBD4D-D115-2A47-9BB9-078DFC667894}"/>
  </hyperlinks>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9729-C714-BE4E-8310-4E3E8963F5EE}">
  <sheetPr>
    <tabColor theme="6" tint="0.39997558519241921"/>
  </sheetPr>
  <dimension ref="A1:S67"/>
  <sheetViews>
    <sheetView workbookViewId="0">
      <pane xSplit="1" ySplit="6" topLeftCell="B7" activePane="bottomRight" state="frozen"/>
      <selection activeCell="B7" sqref="B7:D55"/>
      <selection pane="topRight" activeCell="B7" sqref="B7:D55"/>
      <selection pane="bottomLeft" activeCell="B7" sqref="B7:D55"/>
      <selection pane="bottomRight" activeCell="N7" sqref="N7"/>
    </sheetView>
  </sheetViews>
  <sheetFormatPr baseColWidth="10" defaultRowHeight="16"/>
  <cols>
    <col min="1" max="1" width="10.83203125" style="243"/>
    <col min="2" max="9" width="18.6640625" style="243" customWidth="1"/>
    <col min="10" max="16384" width="10.83203125" style="243"/>
  </cols>
  <sheetData>
    <row r="1" spans="1:19">
      <c r="A1" s="1" t="s">
        <v>1</v>
      </c>
    </row>
    <row r="2" spans="1:19" ht="17" thickBot="1"/>
    <row r="3" spans="1:19" ht="17" thickTop="1">
      <c r="A3" s="519" t="s">
        <v>91</v>
      </c>
      <c r="B3" s="520"/>
      <c r="C3" s="520"/>
      <c r="D3" s="520"/>
      <c r="E3" s="520"/>
      <c r="F3" s="520"/>
      <c r="G3" s="520"/>
      <c r="H3" s="520"/>
      <c r="I3" s="521"/>
    </row>
    <row r="4" spans="1:19">
      <c r="A4" s="522"/>
      <c r="B4" s="523"/>
      <c r="C4" s="523"/>
      <c r="D4" s="523"/>
      <c r="E4" s="523"/>
      <c r="F4" s="523"/>
      <c r="G4" s="523"/>
      <c r="H4" s="523"/>
      <c r="I4" s="524"/>
    </row>
    <row r="5" spans="1:19" ht="47" customHeight="1">
      <c r="A5" s="244"/>
      <c r="B5" s="525" t="s">
        <v>92</v>
      </c>
      <c r="C5" s="526"/>
      <c r="D5" s="527"/>
      <c r="E5" s="528" t="s">
        <v>93</v>
      </c>
      <c r="F5" s="529"/>
      <c r="G5" s="528" t="s">
        <v>94</v>
      </c>
      <c r="H5" s="531" t="s">
        <v>95</v>
      </c>
      <c r="I5" s="533" t="s">
        <v>96</v>
      </c>
    </row>
    <row r="6" spans="1:19" s="251" customFormat="1" ht="66" customHeight="1">
      <c r="A6" s="245"/>
      <c r="B6" s="246" t="s">
        <v>97</v>
      </c>
      <c r="C6" s="247" t="s">
        <v>98</v>
      </c>
      <c r="D6" s="248" t="s">
        <v>99</v>
      </c>
      <c r="E6" s="249" t="s">
        <v>98</v>
      </c>
      <c r="F6" s="250" t="s">
        <v>99</v>
      </c>
      <c r="G6" s="530"/>
      <c r="H6" s="532"/>
      <c r="I6" s="533"/>
      <c r="K6" s="252" t="s">
        <v>100</v>
      </c>
      <c r="L6" s="252" t="s">
        <v>101</v>
      </c>
      <c r="M6" s="252" t="s">
        <v>102</v>
      </c>
      <c r="N6" s="252" t="s">
        <v>103</v>
      </c>
      <c r="O6" s="252" t="s">
        <v>104</v>
      </c>
      <c r="Q6" s="251" t="s">
        <v>105</v>
      </c>
      <c r="R6" s="251" t="s">
        <v>106</v>
      </c>
      <c r="S6" s="251" t="s">
        <v>107</v>
      </c>
    </row>
    <row r="7" spans="1:19">
      <c r="A7" s="253">
        <v>1962</v>
      </c>
      <c r="B7" s="254">
        <f t="shared" ref="B7:B64" si="0">C7*S7/Q7+D7*R7/Q7</f>
        <v>0.45366262563961163</v>
      </c>
      <c r="C7" s="255">
        <v>0.45326463818366186</v>
      </c>
      <c r="D7" s="256">
        <f>$I7*F7+G7*M7/K7</f>
        <v>0.45400878438265996</v>
      </c>
      <c r="E7" s="257">
        <f t="shared" ref="E7:E64" si="1">C7*L7/K7</f>
        <v>0.38880885961280209</v>
      </c>
      <c r="F7" s="258">
        <f t="shared" ref="F7:F64" si="2">H7</f>
        <v>0.52128141232626701</v>
      </c>
      <c r="G7" s="259">
        <v>0.1114332237305688</v>
      </c>
      <c r="H7" s="259">
        <v>0.52128141232626701</v>
      </c>
      <c r="I7" s="260">
        <f t="shared" ref="I7:I64" si="3">L7/K7</f>
        <v>0.85779658693616767</v>
      </c>
      <c r="K7" s="261">
        <f t="shared" ref="K7:K65" si="4">L7+M7+N7+O7</f>
        <v>486.62729425089475</v>
      </c>
      <c r="L7" s="261">
        <v>417.42723211839967</v>
      </c>
      <c r="M7" s="261">
        <v>29.937294250894762</v>
      </c>
      <c r="N7" s="261">
        <v>39.262767881600311</v>
      </c>
      <c r="O7" s="261">
        <v>0</v>
      </c>
      <c r="P7" s="262"/>
      <c r="Q7" s="261">
        <v>50.080000000000005</v>
      </c>
      <c r="R7" s="261">
        <f t="shared" ref="R7:R65" si="5">Q7-S7</f>
        <v>26.784000000000006</v>
      </c>
      <c r="S7" s="261">
        <v>23.295999999999999</v>
      </c>
    </row>
    <row r="8" spans="1:19">
      <c r="A8" s="253">
        <v>1963</v>
      </c>
      <c r="B8" s="263">
        <f t="shared" si="0"/>
        <v>0.45220850910010302</v>
      </c>
      <c r="C8" s="264">
        <f>(C7+C9)/2</f>
        <v>0.45110659584645663</v>
      </c>
      <c r="D8" s="265">
        <f t="shared" ref="D8:D64" si="6">$I8*F8+G8*M8/K8</f>
        <v>0.4531386349568764</v>
      </c>
      <c r="E8" s="257">
        <f t="shared" si="1"/>
        <v>0.38466083650383215</v>
      </c>
      <c r="F8" s="266">
        <f t="shared" si="2"/>
        <v>0.522980611359117</v>
      </c>
      <c r="G8" s="267">
        <f>(G7+G9)/2</f>
        <v>0.10784418489002692</v>
      </c>
      <c r="H8" s="267">
        <f>(H7+H9)/2</f>
        <v>0.522980611359117</v>
      </c>
      <c r="I8" s="268">
        <f t="shared" si="3"/>
        <v>0.85270497050049643</v>
      </c>
      <c r="K8" s="261">
        <f t="shared" si="4"/>
        <v>497.59226666093014</v>
      </c>
      <c r="L8" s="261">
        <v>424.29939906438358</v>
      </c>
      <c r="M8" s="261">
        <v>33.176766660930177</v>
      </c>
      <c r="N8" s="261">
        <v>40.116100935616402</v>
      </c>
      <c r="O8" s="261">
        <v>0</v>
      </c>
      <c r="P8" s="262"/>
      <c r="Q8" s="261">
        <v>55.69</v>
      </c>
      <c r="R8" s="261">
        <f t="shared" si="5"/>
        <v>30.198999999999998</v>
      </c>
      <c r="S8" s="261">
        <v>25.491</v>
      </c>
    </row>
    <row r="9" spans="1:19">
      <c r="A9" s="253">
        <v>1964</v>
      </c>
      <c r="B9" s="263">
        <f t="shared" si="0"/>
        <v>0.45059533883274672</v>
      </c>
      <c r="C9" s="264">
        <v>0.44894855350925145</v>
      </c>
      <c r="D9" s="265">
        <f t="shared" si="6"/>
        <v>0.45187790943567296</v>
      </c>
      <c r="E9" s="257">
        <f t="shared" si="1"/>
        <v>0.38018289801498495</v>
      </c>
      <c r="F9" s="266">
        <f t="shared" si="2"/>
        <v>0.52467981039196698</v>
      </c>
      <c r="G9" s="267">
        <v>0.10425514604948505</v>
      </c>
      <c r="H9" s="267">
        <v>0.52467981039196698</v>
      </c>
      <c r="I9" s="268">
        <f t="shared" si="3"/>
        <v>0.84682954214519046</v>
      </c>
      <c r="K9" s="261">
        <f t="shared" si="4"/>
        <v>558.01996523163564</v>
      </c>
      <c r="L9" s="261">
        <v>472.5477916649811</v>
      </c>
      <c r="M9" s="261">
        <v>40.483465231635712</v>
      </c>
      <c r="N9" s="261">
        <v>44.988708335018856</v>
      </c>
      <c r="O9" s="261">
        <v>0</v>
      </c>
      <c r="P9" s="262"/>
      <c r="Q9" s="261">
        <v>60.692000000000007</v>
      </c>
      <c r="R9" s="261">
        <f t="shared" si="5"/>
        <v>34.119000000000007</v>
      </c>
      <c r="S9" s="261">
        <v>26.573</v>
      </c>
    </row>
    <row r="10" spans="1:19">
      <c r="A10" s="253">
        <v>1965</v>
      </c>
      <c r="B10" s="263">
        <f t="shared" si="0"/>
        <v>0.44730462062582044</v>
      </c>
      <c r="C10" s="264">
        <f>(C9+C11)/2</f>
        <v>0.44684079766981349</v>
      </c>
      <c r="D10" s="265">
        <f t="shared" si="6"/>
        <v>0.44763998002331906</v>
      </c>
      <c r="E10" s="257">
        <f t="shared" si="1"/>
        <v>0.37697913997978144</v>
      </c>
      <c r="F10" s="266">
        <f t="shared" si="2"/>
        <v>0.52220942130715264</v>
      </c>
      <c r="G10" s="267">
        <f>(G9+G11)/2</f>
        <v>9.3478483046373656E-2</v>
      </c>
      <c r="H10" s="267">
        <f>(H9+H11)/2</f>
        <v>0.52220942130715264</v>
      </c>
      <c r="I10" s="268">
        <f t="shared" si="3"/>
        <v>0.84365425436901276</v>
      </c>
      <c r="K10" s="261">
        <f t="shared" si="4"/>
        <v>642.28744143247945</v>
      </c>
      <c r="L10" s="261">
        <v>541.86853249229944</v>
      </c>
      <c r="M10" s="261">
        <v>48.617441432479488</v>
      </c>
      <c r="N10" s="261">
        <v>51.801467507700472</v>
      </c>
      <c r="O10" s="261">
        <v>0</v>
      </c>
      <c r="P10" s="262"/>
      <c r="Q10" s="261">
        <v>70.939000000000021</v>
      </c>
      <c r="R10" s="261">
        <f t="shared" si="5"/>
        <v>41.171000000000021</v>
      </c>
      <c r="S10" s="261">
        <v>29.768000000000001</v>
      </c>
    </row>
    <row r="11" spans="1:19">
      <c r="A11" s="253">
        <v>1966</v>
      </c>
      <c r="B11" s="263">
        <f t="shared" si="0"/>
        <v>0.44272592895920515</v>
      </c>
      <c r="C11" s="264">
        <v>0.44473304183037554</v>
      </c>
      <c r="D11" s="265">
        <f t="shared" si="6"/>
        <v>0.4412709052971216</v>
      </c>
      <c r="E11" s="257">
        <f t="shared" si="1"/>
        <v>0.37177654073498773</v>
      </c>
      <c r="F11" s="266">
        <f t="shared" si="2"/>
        <v>0.51973903222233819</v>
      </c>
      <c r="G11" s="267">
        <v>8.2701820043262264E-2</v>
      </c>
      <c r="H11" s="267">
        <v>0.51973903222233819</v>
      </c>
      <c r="I11" s="268">
        <f t="shared" si="3"/>
        <v>0.83595439458439436</v>
      </c>
      <c r="K11" s="261">
        <f t="shared" si="4"/>
        <v>637.96083121056097</v>
      </c>
      <c r="L11" s="261">
        <v>533.3061604231815</v>
      </c>
      <c r="M11" s="261">
        <v>52.399401047837934</v>
      </c>
      <c r="N11" s="261">
        <v>52.25526973954149</v>
      </c>
      <c r="O11" s="261">
        <v>0</v>
      </c>
      <c r="P11" s="262"/>
      <c r="Q11" s="261">
        <v>76.694000000000017</v>
      </c>
      <c r="R11" s="261">
        <f t="shared" si="5"/>
        <v>44.462000000000018</v>
      </c>
      <c r="S11" s="261">
        <v>32.231999999999999</v>
      </c>
    </row>
    <row r="12" spans="1:19">
      <c r="A12" s="253">
        <v>1967</v>
      </c>
      <c r="B12" s="263">
        <f t="shared" si="0"/>
        <v>0.42922619370764398</v>
      </c>
      <c r="C12" s="264">
        <v>0.43032836917851947</v>
      </c>
      <c r="D12" s="265">
        <f t="shared" si="6"/>
        <v>0.42842461154700734</v>
      </c>
      <c r="E12" s="257">
        <f t="shared" si="1"/>
        <v>0.3575453619677697</v>
      </c>
      <c r="F12" s="266">
        <f t="shared" si="2"/>
        <v>0.50772938468713025</v>
      </c>
      <c r="G12" s="267">
        <v>7.531790499543882E-2</v>
      </c>
      <c r="H12" s="267">
        <v>0.50772938468713025</v>
      </c>
      <c r="I12" s="268">
        <f t="shared" si="3"/>
        <v>0.83086635131750719</v>
      </c>
      <c r="K12" s="261">
        <f t="shared" si="4"/>
        <v>679.21462359723546</v>
      </c>
      <c r="L12" s="261">
        <v>564.33657606972906</v>
      </c>
      <c r="M12" s="261">
        <v>59.242204727245152</v>
      </c>
      <c r="N12" s="261">
        <v>55.635842800261202</v>
      </c>
      <c r="O12" s="261">
        <v>0</v>
      </c>
      <c r="P12" s="262"/>
      <c r="Q12" s="261">
        <v>73.606000000000009</v>
      </c>
      <c r="R12" s="261">
        <f t="shared" si="5"/>
        <v>42.614000000000004</v>
      </c>
      <c r="S12" s="261">
        <v>30.992000000000001</v>
      </c>
    </row>
    <row r="13" spans="1:19">
      <c r="A13" s="253">
        <v>1968</v>
      </c>
      <c r="B13" s="263">
        <f t="shared" si="0"/>
        <v>0.43631442939366871</v>
      </c>
      <c r="C13" s="264">
        <v>0.43669581271099883</v>
      </c>
      <c r="D13" s="265">
        <f t="shared" si="6"/>
        <v>0.43598207941347644</v>
      </c>
      <c r="E13" s="257">
        <f t="shared" si="1"/>
        <v>0.3620024874916104</v>
      </c>
      <c r="F13" s="266">
        <f t="shared" si="2"/>
        <v>0.51232921315198954</v>
      </c>
      <c r="G13" s="267">
        <v>0.12653011687545557</v>
      </c>
      <c r="H13" s="267">
        <v>0.51232921315198954</v>
      </c>
      <c r="I13" s="268">
        <f t="shared" si="3"/>
        <v>0.82895799995036878</v>
      </c>
      <c r="K13" s="261">
        <f t="shared" si="4"/>
        <v>830.71364909491876</v>
      </c>
      <c r="L13" s="261">
        <v>688.62672508519631</v>
      </c>
      <c r="M13" s="261">
        <v>74.074664140674059</v>
      </c>
      <c r="N13" s="261">
        <v>68.012259869048364</v>
      </c>
      <c r="O13" s="261">
        <v>0</v>
      </c>
      <c r="P13" s="262"/>
      <c r="Q13" s="261">
        <v>79.811000000000021</v>
      </c>
      <c r="R13" s="261">
        <f t="shared" si="5"/>
        <v>42.64700000000002</v>
      </c>
      <c r="S13" s="261">
        <v>37.164000000000001</v>
      </c>
    </row>
    <row r="14" spans="1:19">
      <c r="A14" s="253">
        <v>1969</v>
      </c>
      <c r="B14" s="263">
        <f t="shared" si="0"/>
        <v>0.41958630038914513</v>
      </c>
      <c r="C14" s="264">
        <v>0.41953129269301664</v>
      </c>
      <c r="D14" s="265">
        <f t="shared" si="6"/>
        <v>0.41963810515518019</v>
      </c>
      <c r="E14" s="257">
        <f t="shared" si="1"/>
        <v>0.3432682696608606</v>
      </c>
      <c r="F14" s="266">
        <f t="shared" si="2"/>
        <v>0.50301581872865908</v>
      </c>
      <c r="G14" s="267">
        <v>8.0748183919365391E-2</v>
      </c>
      <c r="H14" s="267">
        <v>0.50301581872865908</v>
      </c>
      <c r="I14" s="268">
        <f t="shared" si="3"/>
        <v>0.81821851108503618</v>
      </c>
      <c r="K14" s="261">
        <f t="shared" si="4"/>
        <v>825.87642827488867</v>
      </c>
      <c r="L14" s="261">
        <v>675.74738148330709</v>
      </c>
      <c r="M14" s="261">
        <v>82.448877236389393</v>
      </c>
      <c r="N14" s="261">
        <v>67.680169555192109</v>
      </c>
      <c r="O14" s="261">
        <v>0</v>
      </c>
      <c r="P14" s="262"/>
      <c r="Q14" s="261">
        <v>76.200999999999993</v>
      </c>
      <c r="R14" s="261">
        <f t="shared" si="5"/>
        <v>39.242999999999995</v>
      </c>
      <c r="S14" s="261">
        <v>36.957999999999998</v>
      </c>
    </row>
    <row r="15" spans="1:19">
      <c r="A15" s="253">
        <v>1970</v>
      </c>
      <c r="B15" s="263">
        <f t="shared" si="0"/>
        <v>0.38304377319155336</v>
      </c>
      <c r="C15" s="264">
        <v>0.38319804495998344</v>
      </c>
      <c r="D15" s="265">
        <f t="shared" si="6"/>
        <v>0.38289368766809212</v>
      </c>
      <c r="E15" s="257">
        <f t="shared" si="1"/>
        <v>0.30600982345088246</v>
      </c>
      <c r="F15" s="266">
        <f t="shared" si="2"/>
        <v>0.4684066616178123</v>
      </c>
      <c r="G15" s="267">
        <v>7.3996738179332541E-2</v>
      </c>
      <c r="H15" s="267">
        <v>0.4684066616178123</v>
      </c>
      <c r="I15" s="268">
        <f t="shared" si="3"/>
        <v>0.79856833163863972</v>
      </c>
      <c r="J15" s="269"/>
      <c r="K15" s="261">
        <f t="shared" si="4"/>
        <v>741.45099478251041</v>
      </c>
      <c r="L15" s="261">
        <v>592.09928389527909</v>
      </c>
      <c r="M15" s="261">
        <v>88.566832309322024</v>
      </c>
      <c r="N15" s="261">
        <v>60.784878577909275</v>
      </c>
      <c r="O15" s="261">
        <v>0</v>
      </c>
      <c r="P15" s="262"/>
      <c r="Q15" s="261">
        <v>63.398000000000025</v>
      </c>
      <c r="R15" s="261">
        <f t="shared" si="5"/>
        <v>32.135000000000019</v>
      </c>
      <c r="S15" s="261">
        <v>31.263000000000002</v>
      </c>
    </row>
    <row r="16" spans="1:19">
      <c r="A16" s="253">
        <v>1971</v>
      </c>
      <c r="B16" s="263">
        <f t="shared" si="0"/>
        <v>0.38097622301686979</v>
      </c>
      <c r="C16" s="264">
        <v>0.38104220136714534</v>
      </c>
      <c r="D16" s="265">
        <f t="shared" si="6"/>
        <v>0.38092165181602405</v>
      </c>
      <c r="E16" s="257">
        <f t="shared" si="1"/>
        <v>0.29741266507083491</v>
      </c>
      <c r="F16" s="266">
        <f t="shared" si="2"/>
        <v>0.47531891002016985</v>
      </c>
      <c r="G16" s="267">
        <v>7.215217053072992E-2</v>
      </c>
      <c r="H16" s="267">
        <v>0.47531891002016985</v>
      </c>
      <c r="I16" s="268">
        <f t="shared" si="3"/>
        <v>0.78052421491305912</v>
      </c>
      <c r="J16" s="269"/>
      <c r="K16" s="261">
        <f t="shared" si="4"/>
        <v>799.24225035780296</v>
      </c>
      <c r="L16" s="261">
        <v>623.82792998587081</v>
      </c>
      <c r="M16" s="261">
        <v>109.92692843591701</v>
      </c>
      <c r="N16" s="261">
        <v>65.487391936015158</v>
      </c>
      <c r="O16" s="261">
        <v>0</v>
      </c>
      <c r="P16" s="262"/>
      <c r="Q16" s="261">
        <v>76.891999999999996</v>
      </c>
      <c r="R16" s="261">
        <f t="shared" si="5"/>
        <v>42.083999999999996</v>
      </c>
      <c r="S16" s="261">
        <v>34.808</v>
      </c>
    </row>
    <row r="17" spans="1:19">
      <c r="A17" s="253">
        <v>1972</v>
      </c>
      <c r="B17" s="263">
        <f t="shared" si="0"/>
        <v>0.37410735337344547</v>
      </c>
      <c r="C17" s="264">
        <v>0.37312539199453149</v>
      </c>
      <c r="D17" s="265">
        <f t="shared" si="6"/>
        <v>0.37482936479510187</v>
      </c>
      <c r="E17" s="257">
        <f t="shared" si="1"/>
        <v>0.28766850374900987</v>
      </c>
      <c r="F17" s="266">
        <f t="shared" si="2"/>
        <v>0.47392644460792471</v>
      </c>
      <c r="G17" s="267">
        <v>6.4155878393351878E-2</v>
      </c>
      <c r="H17" s="267">
        <v>0.47392644460792471</v>
      </c>
      <c r="I17" s="268">
        <f t="shared" si="3"/>
        <v>0.77097005435970423</v>
      </c>
      <c r="J17" s="269"/>
      <c r="K17" s="261">
        <f t="shared" si="4"/>
        <v>967.53838149709043</v>
      </c>
      <c r="L17" s="261">
        <v>745.94311857791206</v>
      </c>
      <c r="M17" s="261">
        <v>142.45969524446542</v>
      </c>
      <c r="N17" s="261">
        <v>79.135567674712917</v>
      </c>
      <c r="O17" s="261">
        <v>0</v>
      </c>
      <c r="P17" s="262"/>
      <c r="Q17" s="261">
        <v>92.301000000000016</v>
      </c>
      <c r="R17" s="261">
        <f t="shared" si="5"/>
        <v>53.191000000000017</v>
      </c>
      <c r="S17" s="261">
        <v>39.11</v>
      </c>
    </row>
    <row r="18" spans="1:19">
      <c r="A18" s="253">
        <v>1973</v>
      </c>
      <c r="B18" s="263">
        <f t="shared" si="0"/>
        <v>0.35452865723861166</v>
      </c>
      <c r="C18" s="264">
        <v>0.35579126824958057</v>
      </c>
      <c r="D18" s="265">
        <f t="shared" si="6"/>
        <v>0.35357045960265343</v>
      </c>
      <c r="E18" s="257">
        <f t="shared" si="1"/>
        <v>0.26962358792844249</v>
      </c>
      <c r="F18" s="266">
        <f t="shared" si="2"/>
        <v>0.4521949907295566</v>
      </c>
      <c r="G18" s="267">
        <v>6.7924908061273076E-2</v>
      </c>
      <c r="H18" s="267">
        <v>0.4521949907295566</v>
      </c>
      <c r="I18" s="268">
        <f t="shared" si="3"/>
        <v>0.75781395438661203</v>
      </c>
      <c r="J18" s="269"/>
      <c r="K18" s="261">
        <f t="shared" si="4"/>
        <v>936.93355077172919</v>
      </c>
      <c r="L18" s="261">
        <v>710.02131910781361</v>
      </c>
      <c r="M18" s="261">
        <v>150.22386695844108</v>
      </c>
      <c r="N18" s="261">
        <v>76.688364705474413</v>
      </c>
      <c r="O18" s="261">
        <v>0</v>
      </c>
      <c r="P18" s="262"/>
      <c r="Q18" s="261">
        <v>105.76100000000005</v>
      </c>
      <c r="R18" s="261">
        <f t="shared" si="5"/>
        <v>60.129000000000055</v>
      </c>
      <c r="S18" s="261">
        <v>45.631999999999998</v>
      </c>
    </row>
    <row r="19" spans="1:19">
      <c r="A19" s="253">
        <v>1974</v>
      </c>
      <c r="B19" s="263">
        <f t="shared" si="0"/>
        <v>0.32128713026389255</v>
      </c>
      <c r="C19" s="264">
        <v>0.32169240455513237</v>
      </c>
      <c r="D19" s="265">
        <f t="shared" si="6"/>
        <v>0.32089174989859293</v>
      </c>
      <c r="E19" s="257">
        <f t="shared" si="1"/>
        <v>0.23218177463267445</v>
      </c>
      <c r="F19" s="266">
        <f t="shared" si="2"/>
        <v>0.42692221382731382</v>
      </c>
      <c r="G19" s="267">
        <v>6.5101900206587821E-2</v>
      </c>
      <c r="H19" s="267">
        <v>0.42692221382731382</v>
      </c>
      <c r="I19" s="268">
        <f t="shared" si="3"/>
        <v>0.72175087551028139</v>
      </c>
      <c r="J19" s="269"/>
      <c r="K19" s="261">
        <f t="shared" si="4"/>
        <v>655.06069278447012</v>
      </c>
      <c r="L19" s="261">
        <v>472.79062852956281</v>
      </c>
      <c r="M19" s="261">
        <v>128.39487268759095</v>
      </c>
      <c r="N19" s="261">
        <v>53.875191567316406</v>
      </c>
      <c r="O19" s="261">
        <v>0</v>
      </c>
      <c r="P19" s="262"/>
      <c r="Q19" s="261">
        <v>95.651999999999987</v>
      </c>
      <c r="R19" s="261">
        <f t="shared" si="5"/>
        <v>48.416999999999987</v>
      </c>
      <c r="S19" s="261">
        <v>47.234999999999999</v>
      </c>
    </row>
    <row r="20" spans="1:19">
      <c r="A20" s="253">
        <v>1975</v>
      </c>
      <c r="B20" s="263">
        <f t="shared" si="0"/>
        <v>0.30660797296861719</v>
      </c>
      <c r="C20" s="264">
        <v>0.30640883833797189</v>
      </c>
      <c r="D20" s="265">
        <f t="shared" si="6"/>
        <v>0.30674665885207431</v>
      </c>
      <c r="E20" s="257">
        <f t="shared" si="1"/>
        <v>0.21047460961115105</v>
      </c>
      <c r="F20" s="266">
        <f t="shared" si="2"/>
        <v>0.4227925295189624</v>
      </c>
      <c r="G20" s="267">
        <v>7.0667520588097138E-2</v>
      </c>
      <c r="H20" s="267">
        <v>0.4227925295189624</v>
      </c>
      <c r="I20" s="268">
        <f t="shared" si="3"/>
        <v>0.68690776268991149</v>
      </c>
      <c r="J20" s="269"/>
      <c r="K20" s="261">
        <f t="shared" si="4"/>
        <v>602.28425593328348</v>
      </c>
      <c r="L20" s="261">
        <v>413.71373074648983</v>
      </c>
      <c r="M20" s="261">
        <v>139.15315530913463</v>
      </c>
      <c r="N20" s="261">
        <v>49.417369877659041</v>
      </c>
      <c r="O20" s="261">
        <v>0</v>
      </c>
      <c r="P20" s="262"/>
      <c r="Q20" s="261">
        <v>112.69299999999998</v>
      </c>
      <c r="R20" s="261">
        <f t="shared" si="5"/>
        <v>66.428999999999974</v>
      </c>
      <c r="S20" s="261">
        <v>46.264000000000003</v>
      </c>
    </row>
    <row r="21" spans="1:19">
      <c r="A21" s="253">
        <v>1976</v>
      </c>
      <c r="B21" s="263">
        <f t="shared" si="0"/>
        <v>0.2960407747357317</v>
      </c>
      <c r="C21" s="264">
        <v>0.29621749839215689</v>
      </c>
      <c r="D21" s="265">
        <f t="shared" si="6"/>
        <v>0.29591219217527087</v>
      </c>
      <c r="E21" s="257">
        <f t="shared" si="1"/>
        <v>0.20451093558255909</v>
      </c>
      <c r="F21" s="266">
        <f t="shared" si="2"/>
        <v>0.40818938280829342</v>
      </c>
      <c r="G21" s="267">
        <v>6.1822200741412911E-2</v>
      </c>
      <c r="H21" s="267">
        <v>0.40818938280829342</v>
      </c>
      <c r="I21" s="268">
        <f t="shared" si="3"/>
        <v>0.69040801671956198</v>
      </c>
      <c r="J21" s="269"/>
      <c r="K21" s="261">
        <f t="shared" si="4"/>
        <v>782.26465409068169</v>
      </c>
      <c r="L21" s="261">
        <v>540.08178838056176</v>
      </c>
      <c r="M21" s="261">
        <v>178.35011785267577</v>
      </c>
      <c r="N21" s="261">
        <v>63.832747857444176</v>
      </c>
      <c r="O21" s="261">
        <v>0</v>
      </c>
      <c r="P21" s="262"/>
      <c r="Q21" s="261">
        <v>141.08199999999999</v>
      </c>
      <c r="R21" s="261">
        <f t="shared" si="5"/>
        <v>81.663999999999987</v>
      </c>
      <c r="S21" s="261">
        <v>59.417999999999999</v>
      </c>
    </row>
    <row r="22" spans="1:19">
      <c r="A22" s="253">
        <v>1977</v>
      </c>
      <c r="B22" s="263">
        <f t="shared" si="0"/>
        <v>0.29636067757755657</v>
      </c>
      <c r="C22" s="264">
        <v>0.2964524950408487</v>
      </c>
      <c r="D22" s="265">
        <f t="shared" si="6"/>
        <v>0.29629589973735881</v>
      </c>
      <c r="E22" s="257">
        <f t="shared" si="1"/>
        <v>0.20209498114410993</v>
      </c>
      <c r="F22" s="266">
        <f t="shared" si="2"/>
        <v>0.413311049967651</v>
      </c>
      <c r="G22" s="267">
        <v>6.1426067592323705E-2</v>
      </c>
      <c r="H22" s="267">
        <v>0.413311049967651</v>
      </c>
      <c r="I22" s="268">
        <f t="shared" si="3"/>
        <v>0.68171118315689305</v>
      </c>
      <c r="J22" s="269"/>
      <c r="K22" s="261">
        <f t="shared" si="4"/>
        <v>810.09345532433986</v>
      </c>
      <c r="L22" s="261">
        <v>552.24976789681136</v>
      </c>
      <c r="M22" s="261">
        <v>191.71726702427148</v>
      </c>
      <c r="N22" s="261">
        <v>66.126420403257015</v>
      </c>
      <c r="O22" s="261">
        <v>0</v>
      </c>
      <c r="P22" s="262"/>
      <c r="Q22" s="261">
        <v>165.60300000000007</v>
      </c>
      <c r="R22" s="261">
        <f t="shared" si="5"/>
        <v>97.099000000000061</v>
      </c>
      <c r="S22" s="261">
        <v>68.504000000000005</v>
      </c>
    </row>
    <row r="23" spans="1:19">
      <c r="A23" s="253">
        <v>1978</v>
      </c>
      <c r="B23" s="263">
        <f t="shared" si="0"/>
        <v>0.2748129861992743</v>
      </c>
      <c r="C23" s="264">
        <v>0.27538597692677624</v>
      </c>
      <c r="D23" s="265">
        <f t="shared" si="6"/>
        <v>0.27442242722716431</v>
      </c>
      <c r="E23" s="257">
        <f t="shared" si="1"/>
        <v>0.17913735055782717</v>
      </c>
      <c r="F23" s="266">
        <f t="shared" si="2"/>
        <v>0.39591568347373368</v>
      </c>
      <c r="G23" s="267">
        <v>6.3069864433876341E-2</v>
      </c>
      <c r="H23" s="267">
        <v>0.39591568347373368</v>
      </c>
      <c r="I23" s="268">
        <f t="shared" si="3"/>
        <v>0.65049554286295008</v>
      </c>
      <c r="J23" s="269"/>
      <c r="K23" s="261">
        <f t="shared" si="4"/>
        <v>771.00399748938423</v>
      </c>
      <c r="L23" s="261">
        <v>501.53466389636156</v>
      </c>
      <c r="M23" s="261">
        <v>206.36399439595371</v>
      </c>
      <c r="N23" s="261">
        <v>63.105339197068886</v>
      </c>
      <c r="O23" s="261">
        <v>0</v>
      </c>
      <c r="P23" s="262"/>
      <c r="Q23" s="261">
        <v>192.06899999999996</v>
      </c>
      <c r="R23" s="261">
        <f t="shared" si="5"/>
        <v>114.21699999999996</v>
      </c>
      <c r="S23" s="261">
        <v>77.852000000000004</v>
      </c>
    </row>
    <row r="24" spans="1:19">
      <c r="A24" s="253">
        <v>1979</v>
      </c>
      <c r="B24" s="263">
        <f t="shared" si="0"/>
        <v>0.3017411494628619</v>
      </c>
      <c r="C24" s="264">
        <v>0.30183038152022995</v>
      </c>
      <c r="D24" s="265">
        <f t="shared" si="6"/>
        <v>0.30167792309386177</v>
      </c>
      <c r="E24" s="257">
        <f t="shared" si="1"/>
        <v>0.19284454956662966</v>
      </c>
      <c r="F24" s="266">
        <f t="shared" si="2"/>
        <v>0.44282494653986115</v>
      </c>
      <c r="G24" s="267">
        <v>6.7085600357103245E-2</v>
      </c>
      <c r="H24" s="267">
        <v>0.44282494653986115</v>
      </c>
      <c r="I24" s="268">
        <f t="shared" si="3"/>
        <v>0.63891695923826153</v>
      </c>
      <c r="J24" s="269"/>
      <c r="K24" s="261">
        <f t="shared" si="4"/>
        <v>865.80504441058588</v>
      </c>
      <c r="L24" s="261">
        <v>553.17752626795948</v>
      </c>
      <c r="M24" s="261">
        <v>241.98127495170638</v>
      </c>
      <c r="N24" s="261">
        <v>70.64624319092006</v>
      </c>
      <c r="O24" s="261">
        <v>0</v>
      </c>
      <c r="P24" s="262"/>
      <c r="Q24" s="261">
        <v>194.68200000000002</v>
      </c>
      <c r="R24" s="261">
        <f t="shared" si="5"/>
        <v>113.94500000000002</v>
      </c>
      <c r="S24" s="261">
        <v>80.736999999999995</v>
      </c>
    </row>
    <row r="25" spans="1:19">
      <c r="A25" s="253">
        <v>1980</v>
      </c>
      <c r="B25" s="263">
        <f t="shared" si="0"/>
        <v>0.3006929754829083</v>
      </c>
      <c r="C25" s="264">
        <v>0.29986379520271261</v>
      </c>
      <c r="D25" s="265">
        <f t="shared" si="6"/>
        <v>0.3014037875331308</v>
      </c>
      <c r="E25" s="257">
        <f t="shared" si="1"/>
        <v>0.19474585791418586</v>
      </c>
      <c r="F25" s="266">
        <f t="shared" si="2"/>
        <v>0.43329944150690425</v>
      </c>
      <c r="G25" s="267">
        <v>7.4132504368434091E-2</v>
      </c>
      <c r="H25" s="267">
        <v>0.43329944150690425</v>
      </c>
      <c r="I25" s="268">
        <f t="shared" si="3"/>
        <v>0.64944771936383527</v>
      </c>
      <c r="J25" s="269"/>
      <c r="K25" s="261">
        <f t="shared" si="4"/>
        <v>1091.4529640978496</v>
      </c>
      <c r="L25" s="261">
        <v>708.84163832624643</v>
      </c>
      <c r="M25" s="261">
        <v>294.43725766057747</v>
      </c>
      <c r="N25" s="261">
        <v>88.17406811102569</v>
      </c>
      <c r="O25" s="261">
        <v>0</v>
      </c>
      <c r="P25" s="262"/>
      <c r="Q25" s="261">
        <v>163.53800000000001</v>
      </c>
      <c r="R25" s="261">
        <f t="shared" si="5"/>
        <v>88.054000000000016</v>
      </c>
      <c r="S25" s="261">
        <v>75.483999999999995</v>
      </c>
    </row>
    <row r="26" spans="1:19">
      <c r="A26" s="253">
        <v>1981</v>
      </c>
      <c r="B26" s="263">
        <f t="shared" si="0"/>
        <v>0.29778684066901545</v>
      </c>
      <c r="C26" s="264">
        <v>0.29616395310628718</v>
      </c>
      <c r="D26" s="265">
        <f t="shared" si="6"/>
        <v>0.29883497325444286</v>
      </c>
      <c r="E26" s="257">
        <f t="shared" si="1"/>
        <v>0.19045491923663588</v>
      </c>
      <c r="F26" s="266">
        <f t="shared" si="2"/>
        <v>0.43179952975959118</v>
      </c>
      <c r="G26" s="267">
        <v>7.6560173334781906E-2</v>
      </c>
      <c r="H26" s="267">
        <v>0.43179952975959118</v>
      </c>
      <c r="I26" s="268">
        <f t="shared" si="3"/>
        <v>0.64307258611005069</v>
      </c>
      <c r="J26" s="269"/>
      <c r="K26" s="261">
        <f t="shared" si="4"/>
        <v>1184.5946058849718</v>
      </c>
      <c r="L26" s="261">
        <v>761.78031669846507</v>
      </c>
      <c r="M26" s="261">
        <v>327.34924367128195</v>
      </c>
      <c r="N26" s="261">
        <v>95.465045515224688</v>
      </c>
      <c r="O26" s="261">
        <v>0</v>
      </c>
      <c r="P26" s="262"/>
      <c r="Q26" s="261">
        <v>179.1880000000001</v>
      </c>
      <c r="R26" s="261">
        <f t="shared" si="5"/>
        <v>108.8730000000001</v>
      </c>
      <c r="S26" s="261">
        <v>70.314999999999998</v>
      </c>
    </row>
    <row r="27" spans="1:19">
      <c r="A27" s="253">
        <v>1982</v>
      </c>
      <c r="B27" s="263">
        <f t="shared" si="0"/>
        <v>0.31969524149399675</v>
      </c>
      <c r="C27" s="264">
        <v>0.31830218405449195</v>
      </c>
      <c r="D27" s="265">
        <f t="shared" si="6"/>
        <v>0.32036012307416217</v>
      </c>
      <c r="E27" s="257">
        <f t="shared" si="1"/>
        <v>0.19312865194401185</v>
      </c>
      <c r="F27" s="266">
        <f t="shared" si="2"/>
        <v>0.4780948714003288</v>
      </c>
      <c r="G27" s="267">
        <v>9.6951110722224537E-2</v>
      </c>
      <c r="H27" s="267">
        <v>0.4780948714003288</v>
      </c>
      <c r="I27" s="268">
        <f t="shared" si="3"/>
        <v>0.60674623555504426</v>
      </c>
      <c r="J27" s="269"/>
      <c r="K27" s="261">
        <f t="shared" si="4"/>
        <v>1192.5898686678986</v>
      </c>
      <c r="L27" s="261">
        <v>723.59941337533212</v>
      </c>
      <c r="M27" s="261">
        <v>372.44615715513089</v>
      </c>
      <c r="N27" s="261">
        <v>96.544298137435618</v>
      </c>
      <c r="O27" s="261">
        <v>0</v>
      </c>
      <c r="P27" s="262"/>
      <c r="Q27" s="261">
        <v>158.7650000000001</v>
      </c>
      <c r="R27" s="261">
        <f t="shared" si="5"/>
        <v>107.4710000000001</v>
      </c>
      <c r="S27" s="261">
        <v>51.293999999999997</v>
      </c>
    </row>
    <row r="28" spans="1:19">
      <c r="A28" s="253">
        <v>1983</v>
      </c>
      <c r="B28" s="263">
        <f t="shared" si="0"/>
        <v>0.30675635240241861</v>
      </c>
      <c r="C28" s="264">
        <v>0.30289188569343772</v>
      </c>
      <c r="D28" s="265">
        <f t="shared" si="6"/>
        <v>0.30857937304465138</v>
      </c>
      <c r="E28" s="257">
        <f t="shared" si="1"/>
        <v>0.17171600489902836</v>
      </c>
      <c r="F28" s="266">
        <f t="shared" si="2"/>
        <v>0.47956321968291532</v>
      </c>
      <c r="G28" s="267">
        <v>0.10450792956585384</v>
      </c>
      <c r="H28" s="267">
        <v>0.47956321968291532</v>
      </c>
      <c r="I28" s="268">
        <f t="shared" si="3"/>
        <v>0.56692177311354319</v>
      </c>
      <c r="J28" s="269"/>
      <c r="K28" s="261">
        <f t="shared" si="4"/>
        <v>1353.5843165941612</v>
      </c>
      <c r="L28" s="261">
        <v>767.37642082224545</v>
      </c>
      <c r="M28" s="261">
        <v>475.39639246345138</v>
      </c>
      <c r="N28" s="261">
        <v>110.81150330846445</v>
      </c>
      <c r="O28" s="261">
        <v>0</v>
      </c>
      <c r="P28" s="262"/>
      <c r="Q28" s="261">
        <v>207.21499999999992</v>
      </c>
      <c r="R28" s="261">
        <f t="shared" si="5"/>
        <v>140.79599999999994</v>
      </c>
      <c r="S28" s="261">
        <v>66.418999999999997</v>
      </c>
    </row>
    <row r="29" spans="1:19">
      <c r="A29" s="253">
        <v>1984</v>
      </c>
      <c r="B29" s="263">
        <f t="shared" si="0"/>
        <v>0.29525202980342558</v>
      </c>
      <c r="C29" s="264">
        <v>0.28996719195765491</v>
      </c>
      <c r="D29" s="265">
        <f t="shared" si="6"/>
        <v>0.29758577721224938</v>
      </c>
      <c r="E29" s="257">
        <f t="shared" si="1"/>
        <v>0.15254662953005443</v>
      </c>
      <c r="F29" s="266">
        <f t="shared" si="2"/>
        <v>0.47497697196656474</v>
      </c>
      <c r="G29" s="267">
        <v>0.12227247736657625</v>
      </c>
      <c r="H29" s="267">
        <v>0.47497697196656474</v>
      </c>
      <c r="I29" s="268">
        <f t="shared" si="3"/>
        <v>0.52608237676878777</v>
      </c>
      <c r="J29" s="269"/>
      <c r="K29" s="261">
        <f t="shared" si="4"/>
        <v>1393.834268093676</v>
      </c>
      <c r="L29" s="261">
        <v>733.27164458050481</v>
      </c>
      <c r="M29" s="261">
        <v>543.85181388423928</v>
      </c>
      <c r="N29" s="261">
        <v>116.71080962893186</v>
      </c>
      <c r="O29" s="261">
        <v>0</v>
      </c>
      <c r="P29" s="262"/>
      <c r="Q29" s="261">
        <v>265.98400000000015</v>
      </c>
      <c r="R29" s="261">
        <f t="shared" si="5"/>
        <v>184.50700000000015</v>
      </c>
      <c r="S29" s="261">
        <v>81.477000000000004</v>
      </c>
    </row>
    <row r="30" spans="1:19">
      <c r="A30" s="253">
        <v>1985</v>
      </c>
      <c r="B30" s="263">
        <f t="shared" si="0"/>
        <v>0.28528862807477873</v>
      </c>
      <c r="C30" s="264">
        <v>0.28018665771277262</v>
      </c>
      <c r="D30" s="265">
        <f t="shared" si="6"/>
        <v>0.28749704013405197</v>
      </c>
      <c r="E30" s="257">
        <f t="shared" si="1"/>
        <v>0.13775671464101258</v>
      </c>
      <c r="F30" s="266">
        <f t="shared" si="2"/>
        <v>0.48723421039203746</v>
      </c>
      <c r="G30" s="267">
        <v>0.11306703901638696</v>
      </c>
      <c r="H30" s="267">
        <v>0.48723421039203746</v>
      </c>
      <c r="I30" s="268">
        <f t="shared" si="3"/>
        <v>0.4916605086250429</v>
      </c>
      <c r="J30" s="269"/>
      <c r="K30" s="261">
        <f t="shared" si="4"/>
        <v>1543.2975870222269</v>
      </c>
      <c r="L30" s="261">
        <v>758.77847659514953</v>
      </c>
      <c r="M30" s="261">
        <v>654.39633913010164</v>
      </c>
      <c r="N30" s="261">
        <v>130.12277129697586</v>
      </c>
      <c r="O30" s="261">
        <v>0</v>
      </c>
      <c r="P30" s="262"/>
      <c r="Q30" s="261">
        <v>270.14900000000011</v>
      </c>
      <c r="R30" s="261">
        <f t="shared" si="5"/>
        <v>188.5390000000001</v>
      </c>
      <c r="S30" s="261">
        <v>81.61</v>
      </c>
    </row>
    <row r="31" spans="1:19">
      <c r="A31" s="253">
        <v>1986</v>
      </c>
      <c r="B31" s="263">
        <f t="shared" si="0"/>
        <v>0.27229176564306046</v>
      </c>
      <c r="C31" s="264">
        <v>0.26798400217320306</v>
      </c>
      <c r="D31" s="265">
        <f t="shared" si="6"/>
        <v>0.27509317950534834</v>
      </c>
      <c r="E31" s="257">
        <f t="shared" si="1"/>
        <v>0.13278442778202459</v>
      </c>
      <c r="F31" s="266">
        <f t="shared" si="2"/>
        <v>0.46121641402619329</v>
      </c>
      <c r="G31" s="267">
        <v>0.11092480005215416</v>
      </c>
      <c r="H31" s="267">
        <v>0.46121641402619329</v>
      </c>
      <c r="I31" s="268">
        <f t="shared" si="3"/>
        <v>0.49549386047381866</v>
      </c>
      <c r="J31" s="269"/>
      <c r="K31" s="261">
        <f t="shared" si="4"/>
        <v>1875.8872000641006</v>
      </c>
      <c r="L31" s="261">
        <v>929.49059057318379</v>
      </c>
      <c r="M31" s="261">
        <v>787.44750644308431</v>
      </c>
      <c r="N31" s="261">
        <v>158.83960304783258</v>
      </c>
      <c r="O31" s="261">
        <v>0.1095</v>
      </c>
      <c r="P31" s="262"/>
      <c r="Q31" s="261">
        <v>233.14199999999983</v>
      </c>
      <c r="R31" s="261">
        <f t="shared" si="5"/>
        <v>141.27099999999984</v>
      </c>
      <c r="S31" s="261">
        <v>91.870999999999995</v>
      </c>
    </row>
    <row r="32" spans="1:19">
      <c r="A32" s="253">
        <v>1987</v>
      </c>
      <c r="B32" s="263">
        <f t="shared" si="0"/>
        <v>0.266090250869433</v>
      </c>
      <c r="C32" s="264">
        <v>0.26351699362127251</v>
      </c>
      <c r="D32" s="265">
        <f t="shared" si="6"/>
        <v>0.2679290469382532</v>
      </c>
      <c r="E32" s="257">
        <f t="shared" si="1"/>
        <v>0.12551402637867828</v>
      </c>
      <c r="F32" s="266">
        <f t="shared" si="2"/>
        <v>0.45307274796176039</v>
      </c>
      <c r="G32" s="267">
        <v>0.11958881835410634</v>
      </c>
      <c r="H32" s="267">
        <v>0.45307274796176039</v>
      </c>
      <c r="I32" s="268">
        <f t="shared" si="3"/>
        <v>0.47630334823517101</v>
      </c>
      <c r="J32" s="269"/>
      <c r="K32" s="261">
        <f t="shared" si="4"/>
        <v>1955.6020929913902</v>
      </c>
      <c r="L32" s="261">
        <v>931.45982470750744</v>
      </c>
      <c r="M32" s="261">
        <v>852.4504545865509</v>
      </c>
      <c r="N32" s="261">
        <v>171.23881369733186</v>
      </c>
      <c r="O32" s="261">
        <v>0.45300000000000001</v>
      </c>
      <c r="P32" s="262"/>
      <c r="Q32" s="261">
        <v>270.42000000000007</v>
      </c>
      <c r="R32" s="261">
        <f t="shared" si="5"/>
        <v>157.71800000000007</v>
      </c>
      <c r="S32" s="261">
        <v>112.702</v>
      </c>
    </row>
    <row r="33" spans="1:19">
      <c r="A33" s="253">
        <v>1988</v>
      </c>
      <c r="B33" s="263">
        <f t="shared" si="0"/>
        <v>0.28874703013627834</v>
      </c>
      <c r="C33" s="264">
        <v>0.28610548286314114</v>
      </c>
      <c r="D33" s="265">
        <f t="shared" si="6"/>
        <v>0.29054102553149119</v>
      </c>
      <c r="E33" s="257">
        <f t="shared" si="1"/>
        <v>0.13285604297035977</v>
      </c>
      <c r="F33" s="266">
        <f t="shared" si="2"/>
        <v>0.49371022884530136</v>
      </c>
      <c r="G33" s="267">
        <v>0.13782092672908275</v>
      </c>
      <c r="H33" s="267">
        <v>0.49371022884530136</v>
      </c>
      <c r="I33" s="268">
        <f t="shared" si="3"/>
        <v>0.4643603528350122</v>
      </c>
      <c r="J33" s="269"/>
      <c r="K33" s="261">
        <f t="shared" si="4"/>
        <v>2037.4353713343039</v>
      </c>
      <c r="L33" s="261">
        <v>946.10420791133151</v>
      </c>
      <c r="M33" s="261">
        <v>905.93816342297225</v>
      </c>
      <c r="N33" s="261">
        <v>184.1585</v>
      </c>
      <c r="O33" s="261">
        <v>1.2345000000000002</v>
      </c>
      <c r="P33" s="262"/>
      <c r="Q33" s="261">
        <v>307.24</v>
      </c>
      <c r="R33" s="261">
        <f t="shared" si="5"/>
        <v>182.97399999999999</v>
      </c>
      <c r="S33" s="261">
        <v>124.26600000000001</v>
      </c>
    </row>
    <row r="34" spans="1:19">
      <c r="A34" s="253">
        <v>1989</v>
      </c>
      <c r="B34" s="263">
        <f t="shared" si="0"/>
        <v>0.29958868099697655</v>
      </c>
      <c r="C34" s="264">
        <v>0.29785942213297162</v>
      </c>
      <c r="D34" s="265">
        <f t="shared" si="6"/>
        <v>0.3009985906086331</v>
      </c>
      <c r="E34" s="257">
        <f t="shared" si="1"/>
        <v>0.14723889658724926</v>
      </c>
      <c r="F34" s="266">
        <f t="shared" si="2"/>
        <v>0.49622930809843913</v>
      </c>
      <c r="G34" s="267">
        <v>0.13369432761519956</v>
      </c>
      <c r="H34" s="267">
        <v>0.49622930809843913</v>
      </c>
      <c r="I34" s="268">
        <f t="shared" si="3"/>
        <v>0.4943234480644304</v>
      </c>
      <c r="J34" s="269"/>
      <c r="K34" s="261">
        <f t="shared" si="4"/>
        <v>2487.1784878312806</v>
      </c>
      <c r="L34" s="261">
        <v>1229.4706460564346</v>
      </c>
      <c r="M34" s="261">
        <v>1036.2283417748463</v>
      </c>
      <c r="N34" s="261">
        <v>218.19800000000001</v>
      </c>
      <c r="O34" s="261">
        <v>3.2814999999999999</v>
      </c>
      <c r="P34" s="262"/>
      <c r="Q34" s="261">
        <v>277.02599999999984</v>
      </c>
      <c r="R34" s="261">
        <f t="shared" si="5"/>
        <v>152.60399999999984</v>
      </c>
      <c r="S34" s="261">
        <v>124.422</v>
      </c>
    </row>
    <row r="35" spans="1:19">
      <c r="A35" s="253">
        <v>1990</v>
      </c>
      <c r="B35" s="263">
        <f t="shared" si="0"/>
        <v>0.28663882156449005</v>
      </c>
      <c r="C35" s="264">
        <v>0.28416082545733401</v>
      </c>
      <c r="D35" s="265">
        <f t="shared" si="6"/>
        <v>0.2886271467330449</v>
      </c>
      <c r="E35" s="257">
        <f t="shared" si="1"/>
        <v>0.13506774635759422</v>
      </c>
      <c r="F35" s="266">
        <f t="shared" si="2"/>
        <v>0.48529966874914121</v>
      </c>
      <c r="G35" s="267">
        <v>0.13449242943594988</v>
      </c>
      <c r="H35" s="267">
        <v>0.48529966874914121</v>
      </c>
      <c r="I35" s="268">
        <f t="shared" si="3"/>
        <v>0.47532148789409501</v>
      </c>
      <c r="J35" s="269"/>
      <c r="K35" s="261">
        <f t="shared" si="4"/>
        <v>2661.2520014813072</v>
      </c>
      <c r="L35" s="261">
        <v>1264.9502610052332</v>
      </c>
      <c r="M35" s="261">
        <v>1146.7532404760739</v>
      </c>
      <c r="N35" s="261">
        <v>242.36099999999999</v>
      </c>
      <c r="O35" s="261">
        <v>7.1875</v>
      </c>
      <c r="P35" s="262"/>
      <c r="Q35" s="261">
        <v>273.63200000000006</v>
      </c>
      <c r="R35" s="261">
        <f t="shared" si="5"/>
        <v>151.81600000000006</v>
      </c>
      <c r="S35" s="261">
        <v>121.816</v>
      </c>
    </row>
    <row r="36" spans="1:19">
      <c r="A36" s="253">
        <v>1991</v>
      </c>
      <c r="B36" s="263">
        <f t="shared" si="0"/>
        <v>0.27048582917916875</v>
      </c>
      <c r="C36" s="264">
        <v>0.26731990586733329</v>
      </c>
      <c r="D36" s="265">
        <f t="shared" si="6"/>
        <v>0.27261237096539687</v>
      </c>
      <c r="E36" s="257">
        <f t="shared" si="1"/>
        <v>0.12847373039388535</v>
      </c>
      <c r="F36" s="266">
        <f t="shared" si="2"/>
        <v>0.45821332614346327</v>
      </c>
      <c r="G36" s="267">
        <v>0.12200542979983788</v>
      </c>
      <c r="H36" s="267">
        <v>0.45821332614346327</v>
      </c>
      <c r="I36" s="268">
        <f t="shared" si="3"/>
        <v>0.48059919061038747</v>
      </c>
      <c r="J36" s="269"/>
      <c r="K36" s="261">
        <f t="shared" si="4"/>
        <v>3145.0554238711916</v>
      </c>
      <c r="L36" s="261">
        <v>1511.5110911373038</v>
      </c>
      <c r="M36" s="261">
        <v>1350.6488327338877</v>
      </c>
      <c r="N36" s="261">
        <v>270.28600000000006</v>
      </c>
      <c r="O36" s="261">
        <v>12.609500000000001</v>
      </c>
      <c r="P36" s="262"/>
      <c r="Q36" s="261">
        <v>293.20900000000006</v>
      </c>
      <c r="R36" s="261">
        <f t="shared" si="5"/>
        <v>175.39600000000007</v>
      </c>
      <c r="S36" s="261">
        <v>117.813</v>
      </c>
    </row>
    <row r="37" spans="1:19">
      <c r="A37" s="253">
        <v>1992</v>
      </c>
      <c r="B37" s="263">
        <f t="shared" si="0"/>
        <v>0.28390554839564519</v>
      </c>
      <c r="C37" s="264">
        <v>0.28117300612194746</v>
      </c>
      <c r="D37" s="265">
        <f t="shared" si="6"/>
        <v>0.28588591606181135</v>
      </c>
      <c r="E37" s="257">
        <f t="shared" si="1"/>
        <v>0.13925858009418343</v>
      </c>
      <c r="F37" s="266">
        <f t="shared" si="2"/>
        <v>0.46772869367785741</v>
      </c>
      <c r="G37" s="267">
        <v>0.12901954617146269</v>
      </c>
      <c r="H37" s="267">
        <v>0.46772869367785741</v>
      </c>
      <c r="I37" s="268">
        <f t="shared" si="3"/>
        <v>0.49527720322407343</v>
      </c>
      <c r="J37" s="269"/>
      <c r="K37" s="261">
        <f t="shared" si="4"/>
        <v>3932.8417894637523</v>
      </c>
      <c r="L37" s="261">
        <v>1947.8468822083676</v>
      </c>
      <c r="M37" s="261">
        <v>1653.0844072553846</v>
      </c>
      <c r="N37" s="261">
        <v>312.78550000000001</v>
      </c>
      <c r="O37" s="261">
        <v>19.125</v>
      </c>
      <c r="P37" s="262"/>
      <c r="Q37" s="261">
        <v>313.93100000000004</v>
      </c>
      <c r="R37" s="261">
        <f t="shared" si="5"/>
        <v>182.01700000000005</v>
      </c>
      <c r="S37" s="261">
        <v>131.91399999999999</v>
      </c>
    </row>
    <row r="38" spans="1:19">
      <c r="A38" s="253">
        <v>1993</v>
      </c>
      <c r="B38" s="263">
        <f t="shared" si="0"/>
        <v>0.27798694858371609</v>
      </c>
      <c r="C38" s="264">
        <v>0.2768448858945507</v>
      </c>
      <c r="D38" s="265">
        <f t="shared" si="6"/>
        <v>0.27893974495149926</v>
      </c>
      <c r="E38" s="257">
        <f t="shared" si="1"/>
        <v>0.13670423969903234</v>
      </c>
      <c r="F38" s="266">
        <f t="shared" si="2"/>
        <v>0.45716889364301322</v>
      </c>
      <c r="G38" s="267">
        <v>0.12552630690296027</v>
      </c>
      <c r="H38" s="267">
        <v>0.45716889364301322</v>
      </c>
      <c r="I38" s="268">
        <f t="shared" si="3"/>
        <v>0.49379362474877914</v>
      </c>
      <c r="J38" s="269"/>
      <c r="K38" s="261">
        <f t="shared" si="4"/>
        <v>4566.2664125521433</v>
      </c>
      <c r="L38" s="261">
        <v>2254.7932434227268</v>
      </c>
      <c r="M38" s="261">
        <v>1934.9876691294171</v>
      </c>
      <c r="N38" s="261">
        <v>349.75549999999998</v>
      </c>
      <c r="O38" s="261">
        <v>26.73</v>
      </c>
      <c r="P38" s="262"/>
      <c r="Q38" s="261">
        <v>340.89300000000003</v>
      </c>
      <c r="R38" s="261">
        <f t="shared" si="5"/>
        <v>185.84600000000003</v>
      </c>
      <c r="S38" s="261">
        <v>155.047</v>
      </c>
    </row>
    <row r="39" spans="1:19">
      <c r="A39" s="253">
        <v>1994</v>
      </c>
      <c r="B39" s="263">
        <f t="shared" si="0"/>
        <v>0.27066119194567495</v>
      </c>
      <c r="C39" s="264">
        <v>0.26994803801950173</v>
      </c>
      <c r="D39" s="265">
        <f t="shared" si="6"/>
        <v>0.27119062344382522</v>
      </c>
      <c r="E39" s="257">
        <f t="shared" si="1"/>
        <v>0.12427720762516828</v>
      </c>
      <c r="F39" s="266">
        <f t="shared" si="2"/>
        <v>0.47221731370023118</v>
      </c>
      <c r="G39" s="267">
        <v>0.11912922007228095</v>
      </c>
      <c r="H39" s="267">
        <v>0.47221731370023118</v>
      </c>
      <c r="I39" s="268">
        <f t="shared" si="3"/>
        <v>0.46037455406951378</v>
      </c>
      <c r="J39" s="269"/>
      <c r="K39" s="261">
        <f t="shared" si="4"/>
        <v>4832.6819353218543</v>
      </c>
      <c r="L39" s="261">
        <v>2224.8437909335935</v>
      </c>
      <c r="M39" s="261">
        <v>2182.2376443882613</v>
      </c>
      <c r="N39" s="261">
        <v>389.93549999999999</v>
      </c>
      <c r="O39" s="261">
        <v>35.664999999999999</v>
      </c>
      <c r="P39" s="262"/>
      <c r="Q39" s="261">
        <v>405.26199999999994</v>
      </c>
      <c r="R39" s="261">
        <f t="shared" si="5"/>
        <v>232.59099999999995</v>
      </c>
      <c r="S39" s="261">
        <v>172.67099999999999</v>
      </c>
    </row>
    <row r="40" spans="1:19">
      <c r="A40" s="253">
        <v>1995</v>
      </c>
      <c r="B40" s="263">
        <f t="shared" si="0"/>
        <v>0.26889984323091431</v>
      </c>
      <c r="C40" s="264">
        <v>0.26824527698766093</v>
      </c>
      <c r="D40" s="265">
        <f t="shared" si="6"/>
        <v>0.26938298652081372</v>
      </c>
      <c r="E40" s="257">
        <f t="shared" si="1"/>
        <v>0.12085759018385066</v>
      </c>
      <c r="F40" s="266">
        <f t="shared" si="2"/>
        <v>0.47737959436429983</v>
      </c>
      <c r="G40" s="267">
        <v>0.11853228735546802</v>
      </c>
      <c r="H40" s="267">
        <v>0.47737959436429983</v>
      </c>
      <c r="I40" s="268">
        <f t="shared" si="3"/>
        <v>0.45054880943685738</v>
      </c>
      <c r="J40" s="269"/>
      <c r="K40" s="261">
        <f t="shared" si="4"/>
        <v>5722.420911873266</v>
      </c>
      <c r="L40" s="261">
        <v>2578.2299289410757</v>
      </c>
      <c r="M40" s="261">
        <v>2621.4669829321901</v>
      </c>
      <c r="N40" s="261">
        <v>470.91199999999998</v>
      </c>
      <c r="O40" s="261">
        <v>51.811999999999998</v>
      </c>
      <c r="P40" s="262"/>
      <c r="Q40" s="261">
        <v>457.89000000000033</v>
      </c>
      <c r="R40" s="261">
        <f t="shared" si="5"/>
        <v>263.44100000000032</v>
      </c>
      <c r="S40" s="261">
        <v>194.44900000000001</v>
      </c>
    </row>
    <row r="41" spans="1:19">
      <c r="A41" s="253">
        <v>1996</v>
      </c>
      <c r="B41" s="263">
        <f t="shared" si="0"/>
        <v>0.27574423324524699</v>
      </c>
      <c r="C41" s="264">
        <v>0.27496683208116102</v>
      </c>
      <c r="D41" s="265">
        <f t="shared" si="6"/>
        <v>0.27630721941645175</v>
      </c>
      <c r="E41" s="257">
        <f t="shared" si="1"/>
        <v>0.12320991236089074</v>
      </c>
      <c r="F41" s="266">
        <f t="shared" si="2"/>
        <v>0.49396983996557114</v>
      </c>
      <c r="G41" s="267">
        <v>0.11937898582855451</v>
      </c>
      <c r="H41" s="267">
        <v>0.49396983996557114</v>
      </c>
      <c r="I41" s="268">
        <f t="shared" si="3"/>
        <v>0.4480900893694818</v>
      </c>
      <c r="J41" s="269"/>
      <c r="K41" s="261">
        <f t="shared" si="4"/>
        <v>7222.3679703950502</v>
      </c>
      <c r="L41" s="261">
        <v>3236.2715093136007</v>
      </c>
      <c r="M41" s="261">
        <v>3325.3079610814493</v>
      </c>
      <c r="N41" s="261">
        <v>584.12950000000001</v>
      </c>
      <c r="O41" s="261">
        <v>76.658999999999992</v>
      </c>
      <c r="P41" s="262"/>
      <c r="Q41" s="261">
        <v>503.27899999999977</v>
      </c>
      <c r="R41" s="261">
        <f t="shared" si="5"/>
        <v>291.8929999999998</v>
      </c>
      <c r="S41" s="261">
        <v>211.386</v>
      </c>
    </row>
    <row r="42" spans="1:19">
      <c r="A42" s="253">
        <v>1997</v>
      </c>
      <c r="B42" s="263">
        <f t="shared" si="0"/>
        <v>0.28167976807535816</v>
      </c>
      <c r="C42" s="264">
        <v>0.28218185430572573</v>
      </c>
      <c r="D42" s="265">
        <f t="shared" si="6"/>
        <v>0.28131134595724794</v>
      </c>
      <c r="E42" s="257">
        <f t="shared" si="1"/>
        <v>0.12689234694804274</v>
      </c>
      <c r="F42" s="266">
        <f t="shared" si="2"/>
        <v>0.49251031486893654</v>
      </c>
      <c r="G42" s="267">
        <v>0.1296242182873989</v>
      </c>
      <c r="H42" s="267">
        <v>0.49251031486893654</v>
      </c>
      <c r="I42" s="268">
        <f t="shared" si="3"/>
        <v>0.44968287298361542</v>
      </c>
      <c r="J42" s="269"/>
      <c r="K42" s="261">
        <f t="shared" si="4"/>
        <v>8898.3743176359785</v>
      </c>
      <c r="L42" s="261">
        <v>4001.4465280381655</v>
      </c>
      <c r="M42" s="261">
        <v>4107.7197895978115</v>
      </c>
      <c r="N42" s="261">
        <v>686.49099999999999</v>
      </c>
      <c r="O42" s="261">
        <v>102.717</v>
      </c>
      <c r="P42" s="262"/>
      <c r="Q42" s="261">
        <v>531.06799999999976</v>
      </c>
      <c r="R42" s="261">
        <f t="shared" si="5"/>
        <v>306.30599999999976</v>
      </c>
      <c r="S42" s="261">
        <v>224.762</v>
      </c>
    </row>
    <row r="43" spans="1:19">
      <c r="A43" s="253">
        <v>1998</v>
      </c>
      <c r="B43" s="263">
        <f t="shared" si="0"/>
        <v>0.29071987453458314</v>
      </c>
      <c r="C43" s="264">
        <v>0.29066500930426792</v>
      </c>
      <c r="D43" s="265">
        <f t="shared" si="6"/>
        <v>0.29077018868283788</v>
      </c>
      <c r="E43" s="257">
        <f t="shared" si="1"/>
        <v>0.13303469047371969</v>
      </c>
      <c r="F43" s="266">
        <f t="shared" si="2"/>
        <v>0.5097387796812628</v>
      </c>
      <c r="G43" s="267">
        <v>0.12444424113893199</v>
      </c>
      <c r="H43" s="267">
        <v>0.5097387796812628</v>
      </c>
      <c r="I43" s="268">
        <f t="shared" si="3"/>
        <v>0.45769076502242162</v>
      </c>
      <c r="J43" s="269"/>
      <c r="K43" s="261">
        <f t="shared" si="4"/>
        <v>10908.557779621135</v>
      </c>
      <c r="L43" s="261">
        <v>4992.746155446086</v>
      </c>
      <c r="M43" s="261">
        <v>5037.4936241750484</v>
      </c>
      <c r="N43" s="261">
        <v>749.40550000000007</v>
      </c>
      <c r="O43" s="261">
        <v>128.91250000000002</v>
      </c>
      <c r="P43" s="262"/>
      <c r="Q43" s="261">
        <v>463.67300000000023</v>
      </c>
      <c r="R43" s="261">
        <f t="shared" si="5"/>
        <v>241.86800000000022</v>
      </c>
      <c r="S43" s="261">
        <v>221.80500000000001</v>
      </c>
    </row>
    <row r="44" spans="1:19">
      <c r="A44" s="253">
        <v>1999</v>
      </c>
      <c r="B44" s="263">
        <f t="shared" si="0"/>
        <v>0.2927639795482857</v>
      </c>
      <c r="C44" s="264">
        <v>0.29254780250756629</v>
      </c>
      <c r="D44" s="265">
        <f t="shared" si="6"/>
        <v>0.29294626699388771</v>
      </c>
      <c r="E44" s="257">
        <f t="shared" si="1"/>
        <v>0.13553542916859526</v>
      </c>
      <c r="F44" s="266">
        <f t="shared" si="2"/>
        <v>0.50309583458308882</v>
      </c>
      <c r="G44" s="267">
        <v>0.12876313431110112</v>
      </c>
      <c r="H44" s="267">
        <v>0.50309583458308882</v>
      </c>
      <c r="I44" s="268">
        <f t="shared" si="3"/>
        <v>0.46329327380638879</v>
      </c>
      <c r="J44" s="269"/>
      <c r="K44" s="261">
        <f t="shared" si="4"/>
        <v>13181.751964536808</v>
      </c>
      <c r="L44" s="261">
        <v>6107.0170221540548</v>
      </c>
      <c r="M44" s="261">
        <v>6128.5414423827515</v>
      </c>
      <c r="N44" s="261">
        <v>803.93149999999991</v>
      </c>
      <c r="O44" s="261">
        <v>142.262</v>
      </c>
      <c r="P44" s="262"/>
      <c r="Q44" s="261">
        <v>497.04599999999982</v>
      </c>
      <c r="R44" s="261">
        <f t="shared" si="5"/>
        <v>269.65999999999985</v>
      </c>
      <c r="S44" s="261">
        <v>227.386</v>
      </c>
    </row>
    <row r="45" spans="1:19">
      <c r="A45" s="253">
        <v>2000</v>
      </c>
      <c r="B45" s="263">
        <f t="shared" si="0"/>
        <v>0.30280835540848505</v>
      </c>
      <c r="C45" s="264">
        <v>0.30326895460816305</v>
      </c>
      <c r="D45" s="265">
        <f t="shared" si="6"/>
        <v>0.30228890631685984</v>
      </c>
      <c r="E45" s="257">
        <f t="shared" si="1"/>
        <v>0.13549027579640271</v>
      </c>
      <c r="F45" s="266">
        <f t="shared" si="2"/>
        <v>0.53494371218196457</v>
      </c>
      <c r="G45" s="267">
        <v>0.13078512850238749</v>
      </c>
      <c r="H45" s="267">
        <v>0.53494371218196457</v>
      </c>
      <c r="I45" s="268">
        <f t="shared" si="3"/>
        <v>0.44676605942557546</v>
      </c>
      <c r="J45" s="269"/>
      <c r="K45" s="261">
        <f t="shared" si="4"/>
        <v>13828.972450551457</v>
      </c>
      <c r="L45" s="261">
        <v>6178.3155276377183</v>
      </c>
      <c r="M45" s="261">
        <v>6692.6104229137381</v>
      </c>
      <c r="N45" s="261">
        <v>819.92250000000001</v>
      </c>
      <c r="O45" s="261">
        <v>138.124</v>
      </c>
      <c r="P45" s="262"/>
      <c r="Q45" s="261">
        <v>440.44799999999987</v>
      </c>
      <c r="R45" s="261">
        <f t="shared" si="5"/>
        <v>206.99999999999986</v>
      </c>
      <c r="S45" s="261">
        <v>233.44800000000001</v>
      </c>
    </row>
    <row r="46" spans="1:19">
      <c r="A46" s="253">
        <v>2001</v>
      </c>
      <c r="B46" s="263">
        <f t="shared" si="0"/>
        <v>0.2872784713389025</v>
      </c>
      <c r="C46" s="264">
        <v>0.28707109959286781</v>
      </c>
      <c r="D46" s="265">
        <f t="shared" si="6"/>
        <v>0.28740182949909771</v>
      </c>
      <c r="E46" s="257">
        <f t="shared" si="1"/>
        <v>0.12057803041233307</v>
      </c>
      <c r="F46" s="266">
        <f t="shared" si="2"/>
        <v>0.54286064072067064</v>
      </c>
      <c r="G46" s="267">
        <v>0.11668590335964248</v>
      </c>
      <c r="H46" s="267">
        <v>0.54286064072067064</v>
      </c>
      <c r="I46" s="268">
        <f t="shared" si="3"/>
        <v>0.42002845491357432</v>
      </c>
      <c r="J46" s="269"/>
      <c r="K46" s="261">
        <f t="shared" si="4"/>
        <v>12575.132143046138</v>
      </c>
      <c r="L46" s="261">
        <v>5281.9133243776942</v>
      </c>
      <c r="M46" s="261">
        <v>6399.8573186684425</v>
      </c>
      <c r="N46" s="261">
        <v>763.03950000000009</v>
      </c>
      <c r="O46" s="261">
        <v>130.322</v>
      </c>
      <c r="P46" s="262"/>
      <c r="Q46" s="261">
        <v>456.17600000000039</v>
      </c>
      <c r="R46" s="261">
        <f t="shared" si="5"/>
        <v>286.02800000000036</v>
      </c>
      <c r="S46" s="261">
        <v>170.148</v>
      </c>
    </row>
    <row r="47" spans="1:19">
      <c r="A47" s="253">
        <v>2002</v>
      </c>
      <c r="B47" s="263">
        <f t="shared" si="0"/>
        <v>0.26444068253884084</v>
      </c>
      <c r="C47" s="264">
        <v>0.2635559088780719</v>
      </c>
      <c r="D47" s="265">
        <f t="shared" si="6"/>
        <v>0.26478600713826705</v>
      </c>
      <c r="E47" s="257">
        <f t="shared" si="1"/>
        <v>0.10341554526522345</v>
      </c>
      <c r="F47" s="266">
        <f t="shared" si="2"/>
        <v>0.52732971377233218</v>
      </c>
      <c r="G47" s="267">
        <v>0.10925044679852347</v>
      </c>
      <c r="H47" s="267">
        <v>0.52732971377233218</v>
      </c>
      <c r="I47" s="268">
        <f t="shared" si="3"/>
        <v>0.39238560693043045</v>
      </c>
      <c r="J47" s="269"/>
      <c r="K47" s="261">
        <f t="shared" si="4"/>
        <v>10724.951216574789</v>
      </c>
      <c r="L47" s="261">
        <v>4208.3164924149569</v>
      </c>
      <c r="M47" s="261">
        <v>5680.9532241598308</v>
      </c>
      <c r="N47" s="261">
        <v>715.83150000000001</v>
      </c>
      <c r="O47" s="261">
        <v>119.85</v>
      </c>
      <c r="P47" s="262"/>
      <c r="Q47" s="261">
        <v>572.34500000000025</v>
      </c>
      <c r="R47" s="261">
        <f t="shared" si="5"/>
        <v>411.67100000000028</v>
      </c>
      <c r="S47" s="261">
        <v>160.67400000000001</v>
      </c>
    </row>
    <row r="48" spans="1:19">
      <c r="A48" s="253">
        <v>2003</v>
      </c>
      <c r="B48" s="263">
        <f t="shared" si="0"/>
        <v>0.27269640416399671</v>
      </c>
      <c r="C48" s="264">
        <v>0.27236337622107981</v>
      </c>
      <c r="D48" s="265">
        <f t="shared" si="6"/>
        <v>0.27285742529485046</v>
      </c>
      <c r="E48" s="257">
        <f t="shared" si="1"/>
        <v>0.10316342058484053</v>
      </c>
      <c r="F48" s="266">
        <f t="shared" si="2"/>
        <v>0.56964256449541983</v>
      </c>
      <c r="G48" s="267">
        <v>0.10609786503984124</v>
      </c>
      <c r="H48" s="267">
        <v>0.56964256449541983</v>
      </c>
      <c r="I48" s="268">
        <f t="shared" si="3"/>
        <v>0.37877126512450726</v>
      </c>
      <c r="J48" s="269"/>
      <c r="K48" s="261">
        <f t="shared" si="4"/>
        <v>11070.255117042832</v>
      </c>
      <c r="L48" s="261">
        <v>4193.0945359333637</v>
      </c>
      <c r="M48" s="261">
        <v>5957.1055811094684</v>
      </c>
      <c r="N48" s="261">
        <v>789.84749999999997</v>
      </c>
      <c r="O48" s="261">
        <v>130.20750000000001</v>
      </c>
      <c r="P48" s="262"/>
      <c r="Q48" s="261">
        <v>655.87300000000005</v>
      </c>
      <c r="R48" s="261">
        <f t="shared" si="5"/>
        <v>442.11</v>
      </c>
      <c r="S48" s="261">
        <v>213.76300000000001</v>
      </c>
    </row>
    <row r="49" spans="1:19">
      <c r="A49" s="253">
        <v>2004</v>
      </c>
      <c r="B49" s="263">
        <f t="shared" si="0"/>
        <v>0.27377378363076699</v>
      </c>
      <c r="C49" s="264">
        <v>0.27341798682087115</v>
      </c>
      <c r="D49" s="265">
        <f t="shared" si="6"/>
        <v>0.27397660505694782</v>
      </c>
      <c r="E49" s="257">
        <f t="shared" si="1"/>
        <v>0.10553466165472378</v>
      </c>
      <c r="F49" s="266">
        <f t="shared" si="2"/>
        <v>0.56012180205805473</v>
      </c>
      <c r="G49" s="267">
        <v>0.10813561500125106</v>
      </c>
      <c r="H49" s="267">
        <v>0.56012180205805473</v>
      </c>
      <c r="I49" s="268">
        <f t="shared" si="3"/>
        <v>0.38598287874844328</v>
      </c>
      <c r="J49" s="269"/>
      <c r="K49" s="261">
        <f t="shared" si="4"/>
        <v>13534.368790487753</v>
      </c>
      <c r="L49" s="261">
        <v>5224.0346277955496</v>
      </c>
      <c r="M49" s="261">
        <v>7231.7036626922045</v>
      </c>
      <c r="N49" s="261">
        <v>925.07600000000002</v>
      </c>
      <c r="O49" s="261">
        <v>153.55450000000002</v>
      </c>
      <c r="P49" s="262"/>
      <c r="Q49" s="261">
        <v>767.08800000000019</v>
      </c>
      <c r="R49" s="261">
        <f t="shared" si="5"/>
        <v>488.57600000000019</v>
      </c>
      <c r="S49" s="261">
        <v>278.512</v>
      </c>
    </row>
    <row r="50" spans="1:19">
      <c r="A50" s="253">
        <v>2005</v>
      </c>
      <c r="B50" s="263">
        <f t="shared" si="0"/>
        <v>0.27801719003763209</v>
      </c>
      <c r="C50" s="264">
        <v>0.27742573432750162</v>
      </c>
      <c r="D50" s="265">
        <f t="shared" si="6"/>
        <v>0.27841474724407489</v>
      </c>
      <c r="E50" s="257">
        <f t="shared" si="1"/>
        <v>0.10831258176993777</v>
      </c>
      <c r="F50" s="266">
        <f t="shared" si="2"/>
        <v>0.55855629158633879</v>
      </c>
      <c r="G50" s="267">
        <v>0.11329587361512902</v>
      </c>
      <c r="H50" s="267">
        <v>0.55855629158633879</v>
      </c>
      <c r="I50" s="268">
        <f t="shared" si="3"/>
        <v>0.39042009578705689</v>
      </c>
      <c r="J50" s="269"/>
      <c r="K50" s="261">
        <f t="shared" si="4"/>
        <v>15131.729808365852</v>
      </c>
      <c r="L50" s="261">
        <v>5907.7314012060597</v>
      </c>
      <c r="M50" s="261">
        <v>8059.3949071597935</v>
      </c>
      <c r="N50" s="261">
        <v>1001.3920000000001</v>
      </c>
      <c r="O50" s="261">
        <v>163.2115</v>
      </c>
      <c r="P50" s="262"/>
      <c r="Q50" s="261">
        <v>944.71099999999979</v>
      </c>
      <c r="R50" s="261">
        <f t="shared" si="5"/>
        <v>564.96199999999976</v>
      </c>
      <c r="S50" s="261">
        <v>379.74900000000002</v>
      </c>
    </row>
    <row r="51" spans="1:19">
      <c r="A51" s="253">
        <v>2006</v>
      </c>
      <c r="B51" s="263">
        <f t="shared" si="0"/>
        <v>0.29253453451913525</v>
      </c>
      <c r="C51" s="264">
        <v>0.29277796969819453</v>
      </c>
      <c r="D51" s="265">
        <f t="shared" si="6"/>
        <v>0.29232619870816456</v>
      </c>
      <c r="E51" s="257">
        <f t="shared" si="1"/>
        <v>0.11974272058751473</v>
      </c>
      <c r="F51" s="266">
        <f t="shared" si="2"/>
        <v>0.57434115329087609</v>
      </c>
      <c r="G51" s="267">
        <v>0.1116068136315457</v>
      </c>
      <c r="H51" s="267">
        <v>0.57434115329087609</v>
      </c>
      <c r="I51" s="268">
        <f t="shared" si="3"/>
        <v>0.40898815136586125</v>
      </c>
      <c r="J51" s="269"/>
      <c r="K51" s="261">
        <f t="shared" si="4"/>
        <v>17111.763243985213</v>
      </c>
      <c r="L51" s="261">
        <v>6998.5084157678057</v>
      </c>
      <c r="M51" s="261">
        <v>8804.8863282174061</v>
      </c>
      <c r="N51" s="261">
        <v>1131.5530000000001</v>
      </c>
      <c r="O51" s="261">
        <v>176.81549999999999</v>
      </c>
      <c r="P51" s="262"/>
      <c r="Q51" s="261">
        <v>932.76299999999901</v>
      </c>
      <c r="R51" s="261">
        <f t="shared" si="5"/>
        <v>502.61599999999902</v>
      </c>
      <c r="S51" s="261">
        <v>430.14699999999999</v>
      </c>
    </row>
    <row r="52" spans="1:19">
      <c r="A52" s="253">
        <v>2007</v>
      </c>
      <c r="B52" s="263">
        <f t="shared" si="0"/>
        <v>0.29650115699657692</v>
      </c>
      <c r="C52" s="264">
        <v>0.30120826404105877</v>
      </c>
      <c r="D52" s="265">
        <f t="shared" si="6"/>
        <v>0.29129926311814175</v>
      </c>
      <c r="E52" s="257">
        <f t="shared" si="1"/>
        <v>0.12374780453444321</v>
      </c>
      <c r="F52" s="266">
        <f t="shared" si="2"/>
        <v>0.57177245030272095</v>
      </c>
      <c r="G52" s="267">
        <v>0.10983325562783358</v>
      </c>
      <c r="H52" s="267">
        <v>0.57177245030272095</v>
      </c>
      <c r="I52" s="268">
        <f t="shared" si="3"/>
        <v>0.41083801245763535</v>
      </c>
      <c r="J52" s="269"/>
      <c r="K52" s="261">
        <f t="shared" si="4"/>
        <v>18654.617090480016</v>
      </c>
      <c r="L52" s="261">
        <v>7664.0258086110462</v>
      </c>
      <c r="M52" s="261">
        <v>9578.1317818689749</v>
      </c>
      <c r="N52" s="261">
        <v>1219.4559999999999</v>
      </c>
      <c r="O52" s="261">
        <v>193.0035</v>
      </c>
      <c r="P52" s="262"/>
      <c r="Q52" s="261">
        <v>746.29899999999998</v>
      </c>
      <c r="R52" s="261">
        <f t="shared" si="5"/>
        <v>354.517</v>
      </c>
      <c r="S52" s="261">
        <v>391.78199999999998</v>
      </c>
    </row>
    <row r="53" spans="1:19">
      <c r="A53" s="253">
        <v>2008</v>
      </c>
      <c r="B53" s="263">
        <f t="shared" si="0"/>
        <v>0.29709994841265031</v>
      </c>
      <c r="C53" s="264">
        <v>0.29745887490136219</v>
      </c>
      <c r="D53" s="265">
        <f t="shared" si="6"/>
        <v>0.29681960210167263</v>
      </c>
      <c r="E53" s="257">
        <f t="shared" si="1"/>
        <v>0.11412658141361209</v>
      </c>
      <c r="F53" s="266">
        <f t="shared" si="2"/>
        <v>0.61411016055246925</v>
      </c>
      <c r="G53" s="267">
        <v>0.11360410291542114</v>
      </c>
      <c r="H53" s="267">
        <v>0.61411016055246925</v>
      </c>
      <c r="I53" s="268">
        <f t="shared" si="3"/>
        <v>0.38367179816523084</v>
      </c>
      <c r="J53" s="269"/>
      <c r="K53" s="261">
        <f t="shared" si="4"/>
        <v>15038.666978301459</v>
      </c>
      <c r="L53" s="261">
        <v>5769.9124015729994</v>
      </c>
      <c r="M53" s="261">
        <v>8101.9020767284583</v>
      </c>
      <c r="N53" s="261">
        <v>1000.682</v>
      </c>
      <c r="O53" s="261">
        <v>166.1705</v>
      </c>
      <c r="P53" s="262"/>
      <c r="Q53" s="261">
        <v>583.56900000000041</v>
      </c>
      <c r="R53" s="261">
        <f t="shared" si="5"/>
        <v>327.65100000000041</v>
      </c>
      <c r="S53" s="261">
        <v>255.91800000000001</v>
      </c>
    </row>
    <row r="54" spans="1:19">
      <c r="A54" s="253">
        <v>2009</v>
      </c>
      <c r="B54" s="263">
        <f t="shared" si="0"/>
        <v>0.2726766649632022</v>
      </c>
      <c r="C54" s="264">
        <v>0.26869068930751439</v>
      </c>
      <c r="D54" s="265">
        <f t="shared" si="6"/>
        <v>0.27385601193064446</v>
      </c>
      <c r="E54" s="257">
        <f t="shared" si="1"/>
        <v>9.821246668005211E-2</v>
      </c>
      <c r="F54" s="266">
        <f t="shared" si="2"/>
        <v>0.58933229875829274</v>
      </c>
      <c r="G54" s="267">
        <v>0.10540844125381744</v>
      </c>
      <c r="H54" s="267">
        <v>0.58933229875829274</v>
      </c>
      <c r="I54" s="268">
        <f t="shared" si="3"/>
        <v>0.3655224039700487</v>
      </c>
      <c r="J54" s="269"/>
      <c r="K54" s="261">
        <f t="shared" si="4"/>
        <v>12743.004495800702</v>
      </c>
      <c r="L54" s="261">
        <v>4657.853637106211</v>
      </c>
      <c r="M54" s="261">
        <v>7065.1343586944913</v>
      </c>
      <c r="N54" s="261">
        <v>874.77300000000002</v>
      </c>
      <c r="O54" s="261">
        <v>145.24349999999998</v>
      </c>
      <c r="P54" s="262"/>
      <c r="Q54" s="261">
        <v>893.1889999999994</v>
      </c>
      <c r="R54" s="261">
        <f t="shared" si="5"/>
        <v>689.2559999999994</v>
      </c>
      <c r="S54" s="261">
        <v>203.93299999999999</v>
      </c>
    </row>
    <row r="55" spans="1:19">
      <c r="A55" s="253">
        <v>2010</v>
      </c>
      <c r="B55" s="263">
        <f t="shared" si="0"/>
        <v>0.29127478810655172</v>
      </c>
      <c r="C55" s="264">
        <v>0.2883051855833153</v>
      </c>
      <c r="D55" s="265">
        <f t="shared" si="6"/>
        <v>0.29213563516069668</v>
      </c>
      <c r="E55" s="257">
        <f t="shared" si="1"/>
        <v>0.1102076586022103</v>
      </c>
      <c r="F55" s="266">
        <f t="shared" si="2"/>
        <v>0.60052363546015064</v>
      </c>
      <c r="G55" s="267">
        <v>0.11588299845076723</v>
      </c>
      <c r="H55" s="267">
        <v>0.60052363546015064</v>
      </c>
      <c r="I55" s="268">
        <f t="shared" si="3"/>
        <v>0.38226041054111443</v>
      </c>
      <c r="J55" s="269"/>
      <c r="K55" s="261">
        <f t="shared" si="4"/>
        <v>15568.413111612175</v>
      </c>
      <c r="L55" s="261">
        <v>5951.1879875185386</v>
      </c>
      <c r="M55" s="261">
        <v>8407.2661240936359</v>
      </c>
      <c r="N55" s="261">
        <v>1043.3389999999999</v>
      </c>
      <c r="O55" s="261">
        <v>166.62</v>
      </c>
      <c r="P55" s="262"/>
      <c r="Q55" s="261">
        <v>1211.4869999999996</v>
      </c>
      <c r="R55" s="261">
        <f t="shared" si="5"/>
        <v>939.21999999999957</v>
      </c>
      <c r="S55" s="261">
        <v>272.267</v>
      </c>
    </row>
    <row r="56" spans="1:19">
      <c r="A56" s="253">
        <v>2011</v>
      </c>
      <c r="B56" s="263">
        <f t="shared" si="0"/>
        <v>0.2953293304630259</v>
      </c>
      <c r="C56" s="264">
        <v>0.29749320357896725</v>
      </c>
      <c r="D56" s="265">
        <f t="shared" si="6"/>
        <v>0.29464448786881225</v>
      </c>
      <c r="E56" s="257">
        <f t="shared" si="1"/>
        <v>0.11343291222035831</v>
      </c>
      <c r="F56" s="266">
        <f t="shared" si="2"/>
        <v>0.6078131579653252</v>
      </c>
      <c r="G56" s="267">
        <v>0.11661676296376988</v>
      </c>
      <c r="H56" s="267">
        <v>0.6078131579653252</v>
      </c>
      <c r="I56" s="268">
        <f t="shared" si="3"/>
        <v>0.3812958106461361</v>
      </c>
      <c r="J56" s="269"/>
      <c r="K56" s="261">
        <f t="shared" si="4"/>
        <v>16316.950655656598</v>
      </c>
      <c r="L56" s="261">
        <v>6221.5849275215842</v>
      </c>
      <c r="M56" s="261">
        <v>8799.2357281350123</v>
      </c>
      <c r="N56" s="261">
        <v>1121.9114999999999</v>
      </c>
      <c r="O56" s="261">
        <v>174.21850000000001</v>
      </c>
      <c r="P56" s="262"/>
      <c r="Q56" s="261">
        <v>1167.8800000000001</v>
      </c>
      <c r="R56" s="261">
        <f t="shared" si="5"/>
        <v>887.11700000000019</v>
      </c>
      <c r="S56" s="261">
        <v>280.76299999999998</v>
      </c>
    </row>
    <row r="57" spans="1:19">
      <c r="A57" s="253">
        <v>2012</v>
      </c>
      <c r="B57" s="263">
        <f t="shared" si="0"/>
        <v>0.31284687337005351</v>
      </c>
      <c r="C57" s="264">
        <v>0.31117906621868552</v>
      </c>
      <c r="D57" s="265">
        <f t="shared" si="6"/>
        <v>0.31354535460152883</v>
      </c>
      <c r="E57" s="257">
        <f t="shared" si="1"/>
        <v>0.11790626999829222</v>
      </c>
      <c r="F57" s="266">
        <f t="shared" si="2"/>
        <v>0.65410070816655685</v>
      </c>
      <c r="G57" s="267">
        <v>0.12172285227260636</v>
      </c>
      <c r="H57" s="267">
        <v>0.65410070816655685</v>
      </c>
      <c r="I57" s="268">
        <f t="shared" si="3"/>
        <v>0.37890167687382903</v>
      </c>
      <c r="J57" s="269"/>
      <c r="K57" s="261">
        <f t="shared" si="4"/>
        <v>16961.664150855107</v>
      </c>
      <c r="L57" s="261">
        <v>6426.8029893297116</v>
      </c>
      <c r="M57" s="261">
        <v>9155.8371615253945</v>
      </c>
      <c r="N57" s="261">
        <v>1199.2394999999999</v>
      </c>
      <c r="O57" s="261">
        <v>179.78449999999998</v>
      </c>
      <c r="P57" s="262"/>
      <c r="Q57" s="261">
        <v>1133.5079999999998</v>
      </c>
      <c r="R57" s="261">
        <f t="shared" si="5"/>
        <v>798.91899999999987</v>
      </c>
      <c r="S57" s="261">
        <v>334.589</v>
      </c>
    </row>
    <row r="58" spans="1:19">
      <c r="A58" s="253">
        <v>2013</v>
      </c>
      <c r="B58" s="263">
        <f t="shared" si="0"/>
        <v>0.29280264936312789</v>
      </c>
      <c r="C58" s="264">
        <v>0.29164242531029361</v>
      </c>
      <c r="D58" s="265">
        <f t="shared" si="6"/>
        <v>0.2933786310341655</v>
      </c>
      <c r="E58" s="257">
        <f t="shared" si="1"/>
        <v>0.11530903914604665</v>
      </c>
      <c r="F58" s="266">
        <f t="shared" si="2"/>
        <v>0.60275128415295265</v>
      </c>
      <c r="G58" s="267">
        <v>0.10476713949995053</v>
      </c>
      <c r="H58" s="267">
        <v>0.60275128415295265</v>
      </c>
      <c r="I58" s="268">
        <f t="shared" si="3"/>
        <v>0.39537813822307688</v>
      </c>
      <c r="J58" s="269"/>
      <c r="K58" s="261">
        <f t="shared" si="4"/>
        <v>20582.946556892046</v>
      </c>
      <c r="L58" s="261">
        <v>8138.0470888090676</v>
      </c>
      <c r="M58" s="261">
        <v>10818.07096808298</v>
      </c>
      <c r="N58" s="261">
        <v>1419.3864999999998</v>
      </c>
      <c r="O58" s="261">
        <v>207.44200000000001</v>
      </c>
      <c r="P58" s="262"/>
      <c r="Q58" s="261">
        <v>1093.1270000000004</v>
      </c>
      <c r="R58" s="261">
        <f t="shared" si="5"/>
        <v>730.48500000000035</v>
      </c>
      <c r="S58" s="261">
        <v>362.642</v>
      </c>
    </row>
    <row r="59" spans="1:19">
      <c r="A59" s="253">
        <v>2014</v>
      </c>
      <c r="B59" s="263">
        <f t="shared" si="0"/>
        <v>0.30748689805249274</v>
      </c>
      <c r="C59" s="264">
        <v>0.30685313464172331</v>
      </c>
      <c r="D59" s="265">
        <f t="shared" si="6"/>
        <v>0.30783789435030473</v>
      </c>
      <c r="E59" s="257">
        <f t="shared" si="1"/>
        <v>0.12677830531511478</v>
      </c>
      <c r="F59" s="266">
        <f t="shared" si="2"/>
        <v>0.61182027586014154</v>
      </c>
      <c r="G59" s="267">
        <v>0.10777617793052098</v>
      </c>
      <c r="H59" s="267">
        <v>0.61182027586014154</v>
      </c>
      <c r="I59" s="268">
        <f t="shared" si="3"/>
        <v>0.41315629857631742</v>
      </c>
      <c r="J59" s="269"/>
      <c r="K59" s="261">
        <f t="shared" si="4"/>
        <v>23980.23616516008</v>
      </c>
      <c r="L59" s="261">
        <v>9907.5856129834829</v>
      </c>
      <c r="M59" s="261">
        <v>12250.978552176595</v>
      </c>
      <c r="N59" s="261">
        <v>1587.5525</v>
      </c>
      <c r="O59" s="261">
        <v>234.11950000000002</v>
      </c>
      <c r="P59" s="262"/>
      <c r="Q59" s="261">
        <v>1142.078</v>
      </c>
      <c r="R59" s="261">
        <f t="shared" si="5"/>
        <v>735.00900000000001</v>
      </c>
      <c r="S59" s="261">
        <v>407.06900000000002</v>
      </c>
    </row>
    <row r="60" spans="1:19">
      <c r="A60" s="253">
        <v>2015</v>
      </c>
      <c r="B60" s="263">
        <f t="shared" si="0"/>
        <v>0.31012656457844084</v>
      </c>
      <c r="C60" s="264">
        <v>0.31313133363548173</v>
      </c>
      <c r="D60" s="265">
        <f t="shared" si="6"/>
        <v>0.30829110473713872</v>
      </c>
      <c r="E60" s="267">
        <f t="shared" si="1"/>
        <v>0.13073888763618691</v>
      </c>
      <c r="F60" s="266">
        <f t="shared" si="2"/>
        <v>0.6090190450691062</v>
      </c>
      <c r="G60" s="267">
        <v>0.1064169967524366</v>
      </c>
      <c r="H60" s="267">
        <v>0.6090190450691062</v>
      </c>
      <c r="I60" s="268">
        <f t="shared" si="3"/>
        <v>0.41752093640165983</v>
      </c>
      <c r="J60" s="269"/>
      <c r="K60" s="261">
        <f t="shared" si="4"/>
        <v>24594.975208412558</v>
      </c>
      <c r="L60" s="261">
        <v>10268.91707979202</v>
      </c>
      <c r="M60" s="261">
        <v>12483.400628620537</v>
      </c>
      <c r="N60" s="261">
        <v>1605.116</v>
      </c>
      <c r="O60" s="261">
        <v>237.54150000000001</v>
      </c>
      <c r="P60" s="262"/>
      <c r="Q60" s="261">
        <v>1045.0060000000003</v>
      </c>
      <c r="R60" s="261">
        <f t="shared" si="5"/>
        <v>648.73000000000025</v>
      </c>
      <c r="S60" s="261">
        <v>396.27600000000001</v>
      </c>
    </row>
    <row r="61" spans="1:19">
      <c r="A61" s="253">
        <v>2016</v>
      </c>
      <c r="B61" s="263">
        <f t="shared" si="0"/>
        <v>0.30618125977200378</v>
      </c>
      <c r="C61" s="264">
        <v>0.30839796636884659</v>
      </c>
      <c r="D61" s="265">
        <f t="shared" si="6"/>
        <v>0.30486923022695978</v>
      </c>
      <c r="E61" s="267">
        <f t="shared" si="1"/>
        <v>0.12894005902787919</v>
      </c>
      <c r="F61" s="266">
        <f t="shared" si="2"/>
        <v>0.60143258035946656</v>
      </c>
      <c r="G61" s="267">
        <v>0.10558942006358568</v>
      </c>
      <c r="H61" s="267">
        <v>0.60143258035946656</v>
      </c>
      <c r="I61" s="268">
        <f t="shared" si="3"/>
        <v>0.41809633359795179</v>
      </c>
      <c r="J61" s="269"/>
      <c r="K61" s="261">
        <f t="shared" si="4"/>
        <v>25166.736363854783</v>
      </c>
      <c r="L61" s="261">
        <v>10522.120202353934</v>
      </c>
      <c r="M61" s="261">
        <v>12730.609161500852</v>
      </c>
      <c r="N61" s="261">
        <v>1668.7470000000001</v>
      </c>
      <c r="O61" s="261">
        <v>245.26000000000002</v>
      </c>
      <c r="P61" s="262"/>
      <c r="Q61" s="261">
        <v>1011.6889999999989</v>
      </c>
      <c r="R61" s="261">
        <f t="shared" si="5"/>
        <v>635.52999999999895</v>
      </c>
      <c r="S61" s="261">
        <v>376.15899999999999</v>
      </c>
    </row>
    <row r="62" spans="1:19">
      <c r="A62" s="253">
        <v>2017</v>
      </c>
      <c r="B62" s="263">
        <f t="shared" si="0"/>
        <v>0.30390002639346159</v>
      </c>
      <c r="C62" s="264">
        <v>0.30586328162766607</v>
      </c>
      <c r="D62" s="265">
        <f t="shared" si="6"/>
        <v>0.30306142829618582</v>
      </c>
      <c r="E62" s="267">
        <f t="shared" si="1"/>
        <v>0.12995446172850178</v>
      </c>
      <c r="F62" s="266">
        <f t="shared" si="2"/>
        <v>0.57885965259704941</v>
      </c>
      <c r="G62" s="267">
        <v>0.11432635752594934</v>
      </c>
      <c r="H62" s="267">
        <v>0.57885965259704941</v>
      </c>
      <c r="I62" s="268">
        <f t="shared" si="3"/>
        <v>0.42487761537423807</v>
      </c>
      <c r="J62" s="269"/>
      <c r="K62" s="261">
        <f t="shared" si="4"/>
        <v>28452.993327838554</v>
      </c>
      <c r="L62" s="261">
        <v>12089.039955391152</v>
      </c>
      <c r="M62" s="261">
        <v>14214.983872447403</v>
      </c>
      <c r="N62" s="261">
        <v>1873.2954999999999</v>
      </c>
      <c r="O62" s="261">
        <v>275.67399999999998</v>
      </c>
      <c r="P62" s="262"/>
      <c r="Q62" s="261">
        <v>993.4340000000002</v>
      </c>
      <c r="R62" s="261">
        <f t="shared" si="5"/>
        <v>696.09800000000018</v>
      </c>
      <c r="S62" s="261">
        <v>297.33600000000001</v>
      </c>
    </row>
    <row r="63" spans="1:19">
      <c r="A63" s="253">
        <v>2018</v>
      </c>
      <c r="B63" s="263">
        <f t="shared" si="0"/>
        <v>0.31025798255725684</v>
      </c>
      <c r="C63" s="264">
        <v>0.31402835347074404</v>
      </c>
      <c r="D63" s="265">
        <f t="shared" si="6"/>
        <v>0.30890677222151802</v>
      </c>
      <c r="E63" s="267">
        <f t="shared" si="1"/>
        <v>0.13315981968653914</v>
      </c>
      <c r="F63" s="266">
        <f t="shared" si="2"/>
        <v>0.59115119525500825</v>
      </c>
      <c r="G63" s="267">
        <v>0.11618315125752177</v>
      </c>
      <c r="H63" s="267">
        <v>0.59115119525500825</v>
      </c>
      <c r="I63" s="268">
        <f t="shared" si="3"/>
        <v>0.42403756926663871</v>
      </c>
      <c r="J63" s="269"/>
      <c r="K63" s="261">
        <f t="shared" si="4"/>
        <v>29329.297224854763</v>
      </c>
      <c r="L63" s="261">
        <v>12436.723903526186</v>
      </c>
      <c r="M63" s="261">
        <v>14701.22232132858</v>
      </c>
      <c r="N63" s="261">
        <v>1908.0540000000001</v>
      </c>
      <c r="O63" s="261">
        <v>283.29700000000003</v>
      </c>
      <c r="P63" s="262"/>
      <c r="Q63" s="261">
        <v>1128.335</v>
      </c>
      <c r="R63" s="261">
        <f t="shared" si="5"/>
        <v>830.65000000000009</v>
      </c>
      <c r="S63" s="261">
        <v>297.685</v>
      </c>
    </row>
    <row r="64" spans="1:19">
      <c r="A64" s="253">
        <v>2019</v>
      </c>
      <c r="B64" s="263">
        <f t="shared" si="0"/>
        <v>0.31353738588563512</v>
      </c>
      <c r="C64" s="264">
        <v>0.31381288907335603</v>
      </c>
      <c r="D64" s="265">
        <f t="shared" si="6"/>
        <v>0.31342486927713725</v>
      </c>
      <c r="E64" s="267">
        <f t="shared" si="1"/>
        <v>0.13740203742743112</v>
      </c>
      <c r="F64" s="266">
        <f t="shared" si="2"/>
        <v>0.58576867979697234</v>
      </c>
      <c r="G64" s="267">
        <v>0.11585602308941563</v>
      </c>
      <c r="H64" s="267">
        <v>0.58576867979697234</v>
      </c>
      <c r="I64" s="268">
        <f t="shared" si="3"/>
        <v>0.43784701716095675</v>
      </c>
      <c r="J64" s="269"/>
      <c r="K64" s="261">
        <f t="shared" si="4"/>
        <v>31043.283932988023</v>
      </c>
      <c r="L64" s="261">
        <v>13592.209272939459</v>
      </c>
      <c r="M64" s="261">
        <v>15258.997160048564</v>
      </c>
      <c r="N64" s="261">
        <v>1886.5210000000002</v>
      </c>
      <c r="O64" s="261">
        <v>305.55650000000003</v>
      </c>
      <c r="P64" s="262"/>
      <c r="Q64" s="261">
        <v>1025.6660000000002</v>
      </c>
      <c r="R64" s="261">
        <f t="shared" si="5"/>
        <v>728.24700000000018</v>
      </c>
      <c r="S64" s="261">
        <v>297.41899999999998</v>
      </c>
    </row>
    <row r="65" spans="1:19" ht="17" thickBot="1">
      <c r="A65" s="270"/>
      <c r="B65" s="271"/>
      <c r="C65" s="272"/>
      <c r="D65" s="273"/>
      <c r="E65" s="274"/>
      <c r="F65" s="275"/>
      <c r="G65" s="274"/>
      <c r="H65" s="274"/>
      <c r="I65" s="276"/>
      <c r="J65" s="269"/>
      <c r="K65" s="261">
        <f t="shared" si="4"/>
        <v>37468.088824096296</v>
      </c>
      <c r="L65" s="261">
        <v>17491.009563650972</v>
      </c>
      <c r="M65" s="261">
        <v>17590.985260445323</v>
      </c>
      <c r="N65" s="261">
        <v>2014.8865000000001</v>
      </c>
      <c r="O65" s="261">
        <v>371.20749999999998</v>
      </c>
      <c r="P65" s="262"/>
      <c r="Q65" s="261">
        <v>850.60000000000036</v>
      </c>
      <c r="R65" s="261">
        <f t="shared" si="5"/>
        <v>561.68800000000033</v>
      </c>
      <c r="S65" s="261">
        <v>288.91199999999998</v>
      </c>
    </row>
    <row r="66" spans="1:19" ht="18" thickTop="1" thickBot="1"/>
    <row r="67" spans="1:19" ht="99" customHeight="1" thickBot="1">
      <c r="A67" s="516" t="s">
        <v>108</v>
      </c>
      <c r="B67" s="517"/>
      <c r="C67" s="517"/>
      <c r="D67" s="517"/>
      <c r="E67" s="517"/>
      <c r="F67" s="517"/>
      <c r="G67" s="517"/>
      <c r="H67" s="517"/>
      <c r="I67" s="518"/>
      <c r="J67" s="277"/>
    </row>
  </sheetData>
  <mergeCells count="7">
    <mergeCell ref="A67:I67"/>
    <mergeCell ref="A3:I4"/>
    <mergeCell ref="B5:D5"/>
    <mergeCell ref="E5:F5"/>
    <mergeCell ref="G5:G6"/>
    <mergeCell ref="H5:H6"/>
    <mergeCell ref="I5:I6"/>
  </mergeCells>
  <hyperlinks>
    <hyperlink ref="A1" location="Index!A1" display="Back to index" xr:uid="{8D7DF364-008A-8E4A-AD92-AA5DA3D9CE7E}"/>
  </hyperlinks>
  <pageMargins left="0.75" right="0.75" top="1" bottom="1" header="0.5" footer="0.5"/>
  <pageSetup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BC6F-5EEE-5C42-9E97-CFFF691FDFCE}">
  <sheetPr>
    <tabColor theme="6" tint="0.39997558519241921"/>
  </sheetPr>
  <dimension ref="A1:M123"/>
  <sheetViews>
    <sheetView workbookViewId="0">
      <pane xSplit="1" ySplit="9" topLeftCell="B10" activePane="bottomRight" state="frozen"/>
      <selection activeCell="D32" sqref="D32"/>
      <selection pane="topRight" activeCell="D32" sqref="D32"/>
      <selection pane="bottomLeft" activeCell="D32" sqref="D32"/>
      <selection pane="bottomRight" activeCell="G64" sqref="G64"/>
    </sheetView>
  </sheetViews>
  <sheetFormatPr baseColWidth="10" defaultColWidth="10.83203125" defaultRowHeight="16"/>
  <cols>
    <col min="1" max="2" width="10.83203125" style="2"/>
    <col min="3" max="4" width="10.83203125" style="2" customWidth="1"/>
    <col min="5" max="11" width="10.83203125" style="2"/>
    <col min="12" max="12" width="10.83203125" style="2" customWidth="1"/>
    <col min="13" max="16384" width="10.83203125" style="2"/>
  </cols>
  <sheetData>
    <row r="1" spans="1:13">
      <c r="A1" s="1" t="s">
        <v>1</v>
      </c>
      <c r="B1" s="1"/>
      <c r="C1" s="1"/>
    </row>
    <row r="3" spans="1:13" ht="17" thickBot="1"/>
    <row r="4" spans="1:13" ht="25" customHeight="1" thickTop="1">
      <c r="A4" s="497" t="s">
        <v>2</v>
      </c>
      <c r="B4" s="498"/>
      <c r="C4" s="498"/>
      <c r="D4" s="498"/>
      <c r="E4" s="498"/>
      <c r="F4" s="498"/>
      <c r="G4" s="498"/>
      <c r="H4" s="498"/>
      <c r="I4" s="498"/>
      <c r="J4" s="498"/>
      <c r="K4" s="498"/>
      <c r="L4" s="499"/>
    </row>
    <row r="5" spans="1:13">
      <c r="A5" s="3"/>
      <c r="B5" s="4"/>
      <c r="C5" s="4"/>
      <c r="D5" s="4"/>
      <c r="E5" s="4"/>
      <c r="F5" s="4"/>
      <c r="G5" s="4"/>
      <c r="H5" s="4"/>
      <c r="I5" s="4"/>
      <c r="J5" s="4"/>
      <c r="K5" s="4"/>
      <c r="L5" s="5"/>
    </row>
    <row r="6" spans="1:13">
      <c r="A6" s="3"/>
      <c r="B6" s="6" t="s">
        <v>3</v>
      </c>
      <c r="C6" s="7" t="s">
        <v>4</v>
      </c>
      <c r="D6" s="7" t="s">
        <v>5</v>
      </c>
      <c r="E6" s="7" t="s">
        <v>6</v>
      </c>
      <c r="F6" s="7" t="s">
        <v>7</v>
      </c>
      <c r="G6" s="7" t="s">
        <v>8</v>
      </c>
      <c r="H6" s="7" t="s">
        <v>9</v>
      </c>
      <c r="I6" s="7" t="s">
        <v>10</v>
      </c>
      <c r="J6" s="8" t="s">
        <v>11</v>
      </c>
      <c r="K6" s="8" t="s">
        <v>12</v>
      </c>
      <c r="L6" s="9" t="s">
        <v>13</v>
      </c>
    </row>
    <row r="7" spans="1:13" ht="35" customHeight="1">
      <c r="A7" s="10"/>
      <c r="B7" s="500" t="s">
        <v>14</v>
      </c>
      <c r="C7" s="501"/>
      <c r="D7" s="501"/>
      <c r="E7" s="501"/>
      <c r="F7" s="501"/>
      <c r="G7" s="501"/>
      <c r="H7" s="501"/>
      <c r="I7" s="501"/>
      <c r="J7" s="501"/>
      <c r="K7" s="501"/>
      <c r="L7" s="502"/>
    </row>
    <row r="8" spans="1:13" ht="23" customHeight="1">
      <c r="A8" s="11"/>
      <c r="B8" s="534" t="s">
        <v>15</v>
      </c>
      <c r="C8" s="504"/>
      <c r="D8" s="504"/>
      <c r="E8" s="504"/>
      <c r="F8" s="504"/>
      <c r="G8" s="504"/>
      <c r="H8" s="504"/>
      <c r="I8" s="504"/>
      <c r="J8" s="504"/>
      <c r="K8" s="504"/>
      <c r="L8" s="505"/>
    </row>
    <row r="9" spans="1:13" s="19" customFormat="1" ht="31" customHeight="1">
      <c r="A9" s="12"/>
      <c r="B9" s="13" t="s">
        <v>16</v>
      </c>
      <c r="C9" s="14" t="s">
        <v>17</v>
      </c>
      <c r="D9" s="15" t="s">
        <v>18</v>
      </c>
      <c r="E9" s="15" t="s">
        <v>19</v>
      </c>
      <c r="F9" s="16" t="s">
        <v>20</v>
      </c>
      <c r="G9" s="14" t="s">
        <v>21</v>
      </c>
      <c r="H9" s="14" t="s">
        <v>22</v>
      </c>
      <c r="I9" s="14" t="s">
        <v>23</v>
      </c>
      <c r="J9" s="14" t="s">
        <v>24</v>
      </c>
      <c r="K9" s="14" t="s">
        <v>25</v>
      </c>
      <c r="L9" s="17" t="s">
        <v>26</v>
      </c>
      <c r="M9" s="18"/>
    </row>
    <row r="10" spans="1:13">
      <c r="A10" s="20">
        <v>1913</v>
      </c>
      <c r="B10" s="21">
        <v>7.8590724787290137E-2</v>
      </c>
      <c r="C10" s="22">
        <v>6.7510174383426019E-2</v>
      </c>
      <c r="D10" s="23">
        <v>7.1172625336083595E-2</v>
      </c>
      <c r="E10" s="23"/>
      <c r="F10" s="24">
        <v>9.3997287826595957E-2</v>
      </c>
      <c r="G10" s="23">
        <v>0.10875665924845218</v>
      </c>
      <c r="H10" s="23">
        <v>0.12967818760979463</v>
      </c>
      <c r="I10" s="23">
        <v>0.13784249253133055</v>
      </c>
      <c r="J10" s="23">
        <v>0.16805728238360895</v>
      </c>
      <c r="K10" s="23">
        <v>0.24661517838174196</v>
      </c>
      <c r="L10" s="25"/>
    </row>
    <row r="11" spans="1:13">
      <c r="A11" s="26">
        <v>1914</v>
      </c>
      <c r="B11" s="27">
        <v>7.9352298242798616E-2</v>
      </c>
      <c r="C11" s="28">
        <v>6.2042413108758208E-2</v>
      </c>
      <c r="D11" s="29">
        <v>6.1494205955627962E-2</v>
      </c>
      <c r="E11" s="29"/>
      <c r="F11" s="30">
        <v>0.10249511171342504</v>
      </c>
      <c r="G11" s="31">
        <v>0.11919107977329443</v>
      </c>
      <c r="H11" s="31">
        <v>0.14390312984691608</v>
      </c>
      <c r="I11" s="31">
        <v>0.15289556312625005</v>
      </c>
      <c r="J11" s="31">
        <v>0.18868685000545904</v>
      </c>
      <c r="K11" s="31">
        <v>0.26794046005563066</v>
      </c>
      <c r="L11" s="32"/>
    </row>
    <row r="12" spans="1:13">
      <c r="A12" s="26">
        <v>1915</v>
      </c>
      <c r="B12" s="27">
        <v>7.966308188097973E-2</v>
      </c>
      <c r="C12" s="28">
        <v>6.0239942662430726E-2</v>
      </c>
      <c r="D12" s="29">
        <v>5.8677433620942507E-2</v>
      </c>
      <c r="E12" s="29"/>
      <c r="F12" s="30">
        <v>0.10559255633119147</v>
      </c>
      <c r="G12" s="31">
        <v>0.12444714583522093</v>
      </c>
      <c r="H12" s="31">
        <v>0.15280741879173823</v>
      </c>
      <c r="I12" s="31">
        <v>0.16283961173140094</v>
      </c>
      <c r="J12" s="31">
        <v>0.19407091689556163</v>
      </c>
      <c r="K12" s="31">
        <v>0.24421375528459008</v>
      </c>
      <c r="L12" s="32"/>
    </row>
    <row r="13" spans="1:13">
      <c r="A13" s="26">
        <v>1916</v>
      </c>
      <c r="B13" s="27">
        <v>8.1304431776142022E-2</v>
      </c>
      <c r="C13" s="28">
        <v>6.7883335958056554E-2</v>
      </c>
      <c r="D13" s="29">
        <v>6.9905258638966516E-2</v>
      </c>
      <c r="E13" s="29"/>
      <c r="F13" s="30">
        <v>9.849472829787613E-2</v>
      </c>
      <c r="G13" s="31">
        <v>0.11550061734004823</v>
      </c>
      <c r="H13" s="31">
        <v>0.13680077552218731</v>
      </c>
      <c r="I13" s="31">
        <v>0.14447055128818442</v>
      </c>
      <c r="J13" s="31">
        <v>0.16755466012445788</v>
      </c>
      <c r="K13" s="31">
        <v>0.21341920717018445</v>
      </c>
      <c r="L13" s="32"/>
    </row>
    <row r="14" spans="1:13">
      <c r="A14" s="26">
        <v>1917</v>
      </c>
      <c r="B14" s="27">
        <v>8.8715771781913227E-2</v>
      </c>
      <c r="C14" s="28">
        <v>7.3074743653109037E-2</v>
      </c>
      <c r="D14" s="29">
        <v>7.6885192043771561E-2</v>
      </c>
      <c r="E14" s="29"/>
      <c r="F14" s="30">
        <v>0.11000205598653121</v>
      </c>
      <c r="G14" s="31">
        <v>0.12798496185036196</v>
      </c>
      <c r="H14" s="31">
        <v>0.15897341768720136</v>
      </c>
      <c r="I14" s="31">
        <v>0.17319424684778442</v>
      </c>
      <c r="J14" s="31">
        <v>0.21165874924384465</v>
      </c>
      <c r="K14" s="31">
        <v>0.29875933092596629</v>
      </c>
      <c r="L14" s="32"/>
    </row>
    <row r="15" spans="1:13">
      <c r="A15" s="26">
        <v>1918</v>
      </c>
      <c r="B15" s="27">
        <v>0.10618240010168011</v>
      </c>
      <c r="C15" s="28">
        <v>7.844778940021635E-2</v>
      </c>
      <c r="D15" s="29">
        <v>8.3106575049417125E-2</v>
      </c>
      <c r="E15" s="29"/>
      <c r="F15" s="30">
        <v>0.14798813943490244</v>
      </c>
      <c r="G15" s="31">
        <v>0.17062027152528311</v>
      </c>
      <c r="H15" s="31">
        <v>0.22741700684868738</v>
      </c>
      <c r="I15" s="31">
        <v>0.25405951536873167</v>
      </c>
      <c r="J15" s="31">
        <v>0.32800737647642519</v>
      </c>
      <c r="K15" s="31">
        <v>0.48655528779762158</v>
      </c>
      <c r="L15" s="32"/>
    </row>
    <row r="16" spans="1:13">
      <c r="A16" s="33">
        <v>1919</v>
      </c>
      <c r="B16" s="34">
        <v>0.10873337748450704</v>
      </c>
      <c r="C16" s="35">
        <v>8.2138418100625776E-2</v>
      </c>
      <c r="D16" s="36">
        <v>8.693314585140445E-2</v>
      </c>
      <c r="E16" s="36"/>
      <c r="F16" s="37">
        <v>0.14820059632535754</v>
      </c>
      <c r="G16" s="38">
        <v>0.16536346137396762</v>
      </c>
      <c r="H16" s="38">
        <v>0.21024429053212465</v>
      </c>
      <c r="I16" s="38">
        <v>0.23433587920075022</v>
      </c>
      <c r="J16" s="38">
        <v>0.30579194123285602</v>
      </c>
      <c r="K16" s="38">
        <v>0.47312111411520613</v>
      </c>
      <c r="L16" s="39"/>
    </row>
    <row r="17" spans="1:12">
      <c r="A17" s="26">
        <v>1920</v>
      </c>
      <c r="B17" s="27">
        <v>0.10787403944146587</v>
      </c>
      <c r="C17" s="28">
        <v>8.2353639683383439E-2</v>
      </c>
      <c r="D17" s="29">
        <v>8.808871187520341E-2</v>
      </c>
      <c r="E17" s="29"/>
      <c r="F17" s="30">
        <v>0.14706053728943014</v>
      </c>
      <c r="G17" s="31">
        <v>0.16723695797842589</v>
      </c>
      <c r="H17" s="31">
        <v>0.22225518299661878</v>
      </c>
      <c r="I17" s="31">
        <v>0.25307740474385904</v>
      </c>
      <c r="J17" s="31">
        <v>0.35876441335684106</v>
      </c>
      <c r="K17" s="31">
        <v>0.62766637390527691</v>
      </c>
      <c r="L17" s="32"/>
    </row>
    <row r="18" spans="1:12">
      <c r="A18" s="26">
        <v>1921</v>
      </c>
      <c r="B18" s="27">
        <v>0.10559222511451642</v>
      </c>
      <c r="C18" s="28">
        <v>7.8924649733930721E-2</v>
      </c>
      <c r="D18" s="29">
        <v>7.8038274162699872E-2</v>
      </c>
      <c r="E18" s="29"/>
      <c r="F18" s="30">
        <v>0.1406252695318016</v>
      </c>
      <c r="G18" s="31">
        <v>0.16655995464781775</v>
      </c>
      <c r="H18" s="31">
        <v>0.22803053387754624</v>
      </c>
      <c r="I18" s="31">
        <v>0.2581695221182535</v>
      </c>
      <c r="J18" s="31">
        <v>0.35008758660885753</v>
      </c>
      <c r="K18" s="31">
        <v>0.5794603925140821</v>
      </c>
      <c r="L18" s="32"/>
    </row>
    <row r="19" spans="1:12">
      <c r="A19" s="26">
        <v>1922</v>
      </c>
      <c r="B19" s="27">
        <v>9.9172197482817609E-2</v>
      </c>
      <c r="C19" s="28">
        <v>7.3391592059762534E-2</v>
      </c>
      <c r="D19" s="29">
        <v>7.3488522212796767E-2</v>
      </c>
      <c r="E19" s="29"/>
      <c r="F19" s="30">
        <v>0.13470767644945392</v>
      </c>
      <c r="G19" s="31">
        <v>0.15902845956722028</v>
      </c>
      <c r="H19" s="31">
        <v>0.22271285369623592</v>
      </c>
      <c r="I19" s="31">
        <v>0.25247718611816172</v>
      </c>
      <c r="J19" s="31">
        <v>0.33647192550870564</v>
      </c>
      <c r="K19" s="31">
        <v>0.50533838935538766</v>
      </c>
      <c r="L19" s="32"/>
    </row>
    <row r="20" spans="1:12">
      <c r="A20" s="26">
        <v>1923</v>
      </c>
      <c r="B20" s="27">
        <v>0.10396590715418318</v>
      </c>
      <c r="C20" s="28">
        <v>7.3238291625920812E-2</v>
      </c>
      <c r="D20" s="29">
        <v>7.4913955200890739E-2</v>
      </c>
      <c r="E20" s="29"/>
      <c r="F20" s="30">
        <v>0.15113938093712267</v>
      </c>
      <c r="G20" s="31">
        <v>0.17271094837711379</v>
      </c>
      <c r="H20" s="31">
        <v>0.23443599943011376</v>
      </c>
      <c r="I20" s="31">
        <v>0.26432590125784483</v>
      </c>
      <c r="J20" s="31">
        <v>0.35824583335187588</v>
      </c>
      <c r="K20" s="31">
        <v>0.55139997592227996</v>
      </c>
      <c r="L20" s="32"/>
    </row>
    <row r="21" spans="1:12">
      <c r="A21" s="26">
        <v>1924</v>
      </c>
      <c r="B21" s="27">
        <v>9.9899564058909651E-2</v>
      </c>
      <c r="C21" s="28">
        <v>7.1521831642334374E-2</v>
      </c>
      <c r="D21" s="29">
        <v>7.2195281179273652E-2</v>
      </c>
      <c r="E21" s="29"/>
      <c r="F21" s="30">
        <v>0.14190866695735865</v>
      </c>
      <c r="G21" s="31">
        <v>0.16114232095060371</v>
      </c>
      <c r="H21" s="31">
        <v>0.21609044219358736</v>
      </c>
      <c r="I21" s="31">
        <v>0.24273872247915707</v>
      </c>
      <c r="J21" s="31">
        <v>0.32038371923752179</v>
      </c>
      <c r="K21" s="31">
        <v>0.46700737307540557</v>
      </c>
      <c r="L21" s="32"/>
    </row>
    <row r="22" spans="1:12">
      <c r="A22" s="26">
        <v>1925</v>
      </c>
      <c r="B22" s="27">
        <v>0.1024436568963374</v>
      </c>
      <c r="C22" s="28">
        <v>7.2781018803153685E-2</v>
      </c>
      <c r="D22" s="29">
        <v>7.3046827897762345E-2</v>
      </c>
      <c r="E22" s="29"/>
      <c r="F22" s="30">
        <v>0.14475602534220741</v>
      </c>
      <c r="G22" s="31">
        <v>0.16136776004562201</v>
      </c>
      <c r="H22" s="31">
        <v>0.21366829890532268</v>
      </c>
      <c r="I22" s="31">
        <v>0.24134303270673135</v>
      </c>
      <c r="J22" s="31">
        <v>0.31808823357192506</v>
      </c>
      <c r="K22" s="31">
        <v>0.42719998061352116</v>
      </c>
      <c r="L22" s="32"/>
    </row>
    <row r="23" spans="1:12">
      <c r="A23" s="26">
        <v>1926</v>
      </c>
      <c r="B23" s="27">
        <v>0.10617318219347165</v>
      </c>
      <c r="C23" s="28">
        <v>7.7572851683015004E-2</v>
      </c>
      <c r="D23" s="29">
        <v>8.069349021753093E-2</v>
      </c>
      <c r="E23" s="29"/>
      <c r="F23" s="30">
        <v>0.14796418371138248</v>
      </c>
      <c r="G23" s="31">
        <v>0.16284714328488423</v>
      </c>
      <c r="H23" s="31">
        <v>0.21231990043394067</v>
      </c>
      <c r="I23" s="31">
        <v>0.23884094932151287</v>
      </c>
      <c r="J23" s="31">
        <v>0.30603024490075059</v>
      </c>
      <c r="K23" s="31">
        <v>0.38077930233230955</v>
      </c>
      <c r="L23" s="32"/>
    </row>
    <row r="24" spans="1:12">
      <c r="A24" s="26">
        <v>1927</v>
      </c>
      <c r="B24" s="27">
        <v>0.10302947702739197</v>
      </c>
      <c r="C24" s="28">
        <v>7.4898783767781571E-2</v>
      </c>
      <c r="D24" s="29">
        <v>7.7511063657385859E-2</v>
      </c>
      <c r="E24" s="29"/>
      <c r="F24" s="30">
        <v>0.14492042795946417</v>
      </c>
      <c r="G24" s="31">
        <v>0.16095211713296315</v>
      </c>
      <c r="H24" s="31">
        <v>0.21424582442820425</v>
      </c>
      <c r="I24" s="31">
        <v>0.24303451684538907</v>
      </c>
      <c r="J24" s="31">
        <v>0.31759494768857938</v>
      </c>
      <c r="K24" s="31">
        <v>0.40223102114562004</v>
      </c>
      <c r="L24" s="32"/>
    </row>
    <row r="25" spans="1:12">
      <c r="A25" s="26">
        <v>1928</v>
      </c>
      <c r="B25" s="27">
        <v>0.10243365559377877</v>
      </c>
      <c r="C25" s="28">
        <v>7.3629670382136345E-2</v>
      </c>
      <c r="D25" s="29">
        <v>7.409988392488813E-2</v>
      </c>
      <c r="E25" s="29"/>
      <c r="F25" s="30">
        <v>0.14269984182219916</v>
      </c>
      <c r="G25" s="31">
        <v>0.16041046612348686</v>
      </c>
      <c r="H25" s="31">
        <v>0.2134448204084603</v>
      </c>
      <c r="I25" s="31">
        <v>0.24118292148442372</v>
      </c>
      <c r="J25" s="31">
        <v>0.30619858109249254</v>
      </c>
      <c r="K25" s="31">
        <v>0.35955644786837104</v>
      </c>
      <c r="L25" s="32"/>
    </row>
    <row r="26" spans="1:12">
      <c r="A26" s="33">
        <v>1929</v>
      </c>
      <c r="B26" s="34">
        <v>0.10877177367813859</v>
      </c>
      <c r="C26" s="35">
        <v>7.715767227277881E-2</v>
      </c>
      <c r="D26" s="36">
        <v>7.8587938776538468E-2</v>
      </c>
      <c r="E26" s="36"/>
      <c r="F26" s="37">
        <v>0.15474008327232019</v>
      </c>
      <c r="G26" s="38">
        <v>0.17284078372125383</v>
      </c>
      <c r="H26" s="38">
        <v>0.23025474727988071</v>
      </c>
      <c r="I26" s="38">
        <v>0.26103964303848631</v>
      </c>
      <c r="J26" s="38">
        <v>0.33259432384547927</v>
      </c>
      <c r="K26" s="38">
        <v>0.38515037198015062</v>
      </c>
      <c r="L26" s="39"/>
    </row>
    <row r="27" spans="1:12">
      <c r="A27" s="26">
        <v>1930</v>
      </c>
      <c r="B27" s="27">
        <v>0.11702525227944163</v>
      </c>
      <c r="C27" s="28">
        <v>8.3813077853824081E-2</v>
      </c>
      <c r="D27" s="29">
        <v>8.5989539846665797E-2</v>
      </c>
      <c r="E27" s="29"/>
      <c r="F27" s="30">
        <v>0.16884321229688765</v>
      </c>
      <c r="G27" s="31">
        <v>0.19198506301189516</v>
      </c>
      <c r="H27" s="31">
        <v>0.26340311114714016</v>
      </c>
      <c r="I27" s="31">
        <v>0.30645345308145505</v>
      </c>
      <c r="J27" s="31">
        <v>0.42655456639273953</v>
      </c>
      <c r="K27" s="31">
        <v>0.57907052044831275</v>
      </c>
      <c r="L27" s="32"/>
    </row>
    <row r="28" spans="1:12">
      <c r="A28" s="26">
        <v>1931</v>
      </c>
      <c r="B28" s="27">
        <v>0.12536178105099724</v>
      </c>
      <c r="C28" s="28">
        <v>9.6152983051925073E-2</v>
      </c>
      <c r="D28" s="29">
        <v>0.10021008538398657</v>
      </c>
      <c r="E28" s="29"/>
      <c r="F28" s="30">
        <v>0.1733251611150077</v>
      </c>
      <c r="G28" s="31">
        <v>0.199684138166067</v>
      </c>
      <c r="H28" s="31">
        <v>0.27520787655481588</v>
      </c>
      <c r="I28" s="31">
        <v>0.32247929413431276</v>
      </c>
      <c r="J28" s="31">
        <v>0.46544976693515555</v>
      </c>
      <c r="K28" s="31">
        <v>0.60508469701570222</v>
      </c>
      <c r="L28" s="32"/>
    </row>
    <row r="29" spans="1:12">
      <c r="A29" s="26">
        <v>1932</v>
      </c>
      <c r="B29" s="27">
        <v>0.15485670797781198</v>
      </c>
      <c r="C29" s="28">
        <v>0.12796125539385406</v>
      </c>
      <c r="D29" s="29">
        <v>0.13515171143847812</v>
      </c>
      <c r="E29" s="29"/>
      <c r="F29" s="30">
        <v>0.20262892361650875</v>
      </c>
      <c r="G29" s="31">
        <v>0.23254217913402273</v>
      </c>
      <c r="H29" s="31">
        <v>0.32203723676304719</v>
      </c>
      <c r="I29" s="31">
        <v>0.37168883851576473</v>
      </c>
      <c r="J29" s="31">
        <v>0.52701333408681694</v>
      </c>
      <c r="K29" s="31">
        <v>0.68511733431286204</v>
      </c>
      <c r="L29" s="32"/>
    </row>
    <row r="30" spans="1:12">
      <c r="A30" s="26">
        <v>1933</v>
      </c>
      <c r="B30" s="27">
        <v>0.17318193089654263</v>
      </c>
      <c r="C30" s="28">
        <v>0.1509293300514972</v>
      </c>
      <c r="D30" s="29">
        <v>0.16491608881744313</v>
      </c>
      <c r="E30" s="29"/>
      <c r="F30" s="30">
        <v>0.21655856074553761</v>
      </c>
      <c r="G30" s="31">
        <v>0.24463953375365052</v>
      </c>
      <c r="H30" s="31">
        <v>0.33268892335323202</v>
      </c>
      <c r="I30" s="31">
        <v>0.37867416312067231</v>
      </c>
      <c r="J30" s="31">
        <v>0.50857046516604976</v>
      </c>
      <c r="K30" s="31">
        <v>0.66114160471586469</v>
      </c>
      <c r="L30" s="32"/>
    </row>
    <row r="31" spans="1:12">
      <c r="A31" s="26">
        <v>1934</v>
      </c>
      <c r="B31" s="27">
        <v>0.16460800196459696</v>
      </c>
      <c r="C31" s="28">
        <v>0.15253017068472668</v>
      </c>
      <c r="D31" s="29">
        <v>0.16959843414345699</v>
      </c>
      <c r="E31" s="29"/>
      <c r="F31" s="30">
        <v>0.1901470153176972</v>
      </c>
      <c r="G31" s="31">
        <v>0.21653912642118311</v>
      </c>
      <c r="H31" s="31">
        <v>0.28881817008449756</v>
      </c>
      <c r="I31" s="31">
        <v>0.32667312235542728</v>
      </c>
      <c r="J31" s="31">
        <v>0.44067856981678144</v>
      </c>
      <c r="K31" s="31">
        <v>0.57288214076181587</v>
      </c>
      <c r="L31" s="32"/>
    </row>
    <row r="32" spans="1:12">
      <c r="A32" s="26">
        <v>1935</v>
      </c>
      <c r="B32" s="27">
        <v>0.15770244634639635</v>
      </c>
      <c r="C32" s="28">
        <v>0.14085532970648668</v>
      </c>
      <c r="D32" s="29">
        <v>0.15608065455621808</v>
      </c>
      <c r="E32" s="29"/>
      <c r="F32" s="30">
        <v>0.18571970060913515</v>
      </c>
      <c r="G32" s="31">
        <v>0.214113847673021</v>
      </c>
      <c r="H32" s="31">
        <v>0.28608380948390899</v>
      </c>
      <c r="I32" s="31">
        <v>0.32609179441640462</v>
      </c>
      <c r="J32" s="31">
        <v>0.44030490801035715</v>
      </c>
      <c r="K32" s="31">
        <v>0.5723963804134643</v>
      </c>
      <c r="L32" s="32"/>
    </row>
    <row r="33" spans="1:12">
      <c r="A33" s="26">
        <v>1936</v>
      </c>
      <c r="B33" s="27">
        <v>0.16029696863176165</v>
      </c>
      <c r="C33" s="28">
        <v>0.14178060234240181</v>
      </c>
      <c r="D33" s="29">
        <v>0.15901922539971158</v>
      </c>
      <c r="E33" s="29"/>
      <c r="F33" s="30">
        <v>0.19165764876400398</v>
      </c>
      <c r="G33" s="31">
        <v>0.22158045037128449</v>
      </c>
      <c r="H33" s="31">
        <v>0.29133735067218103</v>
      </c>
      <c r="I33" s="31">
        <v>0.33099404558393386</v>
      </c>
      <c r="J33" s="31">
        <v>0.45153733877780494</v>
      </c>
      <c r="K33" s="31">
        <v>0.58699854041114641</v>
      </c>
      <c r="L33" s="32"/>
    </row>
    <row r="34" spans="1:12">
      <c r="A34" s="26">
        <v>1937</v>
      </c>
      <c r="B34" s="27">
        <v>0.17266940667567668</v>
      </c>
      <c r="C34" s="28">
        <v>0.15684889399719035</v>
      </c>
      <c r="D34" s="29">
        <v>0.17408815363573346</v>
      </c>
      <c r="E34" s="29"/>
      <c r="F34" s="30">
        <v>0.20111908324415514</v>
      </c>
      <c r="G34" s="31">
        <v>0.23009365034116699</v>
      </c>
      <c r="H34" s="31">
        <v>0.31641158454178292</v>
      </c>
      <c r="I34" s="31">
        <v>0.36138857306865968</v>
      </c>
      <c r="J34" s="31">
        <v>0.49661238262800778</v>
      </c>
      <c r="K34" s="31">
        <v>0.64559609741641011</v>
      </c>
      <c r="L34" s="32"/>
    </row>
    <row r="35" spans="1:12">
      <c r="A35" s="26">
        <v>1938</v>
      </c>
      <c r="B35" s="27">
        <v>0.18206881220652102</v>
      </c>
      <c r="C35" s="28">
        <v>0.16907008816372265</v>
      </c>
      <c r="D35" s="29">
        <v>0.18738575061505042</v>
      </c>
      <c r="E35" s="29"/>
      <c r="F35" s="30">
        <v>0.20750710367070191</v>
      </c>
      <c r="G35" s="31">
        <v>0.23786605581607803</v>
      </c>
      <c r="H35" s="31">
        <v>0.3352620585841844</v>
      </c>
      <c r="I35" s="31">
        <v>0.38796089461381356</v>
      </c>
      <c r="J35" s="31">
        <v>0.54221533563194635</v>
      </c>
      <c r="K35" s="31">
        <v>0.70487993632153023</v>
      </c>
      <c r="L35" s="32"/>
    </row>
    <row r="36" spans="1:12">
      <c r="A36" s="33">
        <v>1939</v>
      </c>
      <c r="B36" s="34">
        <v>0.17409214097773354</v>
      </c>
      <c r="C36" s="35">
        <v>0.16831744396828729</v>
      </c>
      <c r="D36" s="36">
        <v>0.1870874514133182</v>
      </c>
      <c r="E36" s="36"/>
      <c r="F36" s="37">
        <v>0.1885723643336889</v>
      </c>
      <c r="G36" s="38">
        <v>0.21476159250343649</v>
      </c>
      <c r="H36" s="38">
        <v>0.29275020723002088</v>
      </c>
      <c r="I36" s="38">
        <v>0.3333881226110631</v>
      </c>
      <c r="J36" s="38">
        <v>0.45662455732073559</v>
      </c>
      <c r="K36" s="38">
        <v>0.59361192451695632</v>
      </c>
      <c r="L36" s="39"/>
    </row>
    <row r="37" spans="1:12">
      <c r="A37" s="26">
        <v>1940</v>
      </c>
      <c r="B37" s="27">
        <v>0.18241271884288826</v>
      </c>
      <c r="C37" s="28">
        <v>0.17161422015343228</v>
      </c>
      <c r="D37" s="29">
        <v>0.18985583062936393</v>
      </c>
      <c r="E37" s="29"/>
      <c r="F37" s="30">
        <v>0.2017806068485786</v>
      </c>
      <c r="G37" s="31">
        <v>0.23120558295812318</v>
      </c>
      <c r="H37" s="31">
        <v>0.30425271905769213</v>
      </c>
      <c r="I37" s="31">
        <v>0.3400376365226207</v>
      </c>
      <c r="J37" s="31">
        <v>0.44439593417569201</v>
      </c>
      <c r="K37" s="31">
        <v>0.57771471442839961</v>
      </c>
      <c r="L37" s="32"/>
    </row>
    <row r="38" spans="1:12">
      <c r="A38" s="26">
        <v>1941</v>
      </c>
      <c r="B38" s="27">
        <v>0.20408464894516676</v>
      </c>
      <c r="C38" s="28">
        <v>0.16650761583432713</v>
      </c>
      <c r="D38" s="29">
        <v>0.18131441877901824</v>
      </c>
      <c r="E38" s="29"/>
      <c r="F38" s="30">
        <v>0.25663910217754649</v>
      </c>
      <c r="G38" s="31">
        <v>0.29594084033378859</v>
      </c>
      <c r="H38" s="31">
        <v>0.37211001464191135</v>
      </c>
      <c r="I38" s="31">
        <v>0.40723007600703998</v>
      </c>
      <c r="J38" s="31">
        <v>0.5125390356121523</v>
      </c>
      <c r="K38" s="31">
        <v>0.66933983656177054</v>
      </c>
      <c r="L38" s="32"/>
    </row>
    <row r="39" spans="1:12">
      <c r="A39" s="26">
        <v>1942</v>
      </c>
      <c r="B39" s="27">
        <v>0.20617046871856959</v>
      </c>
      <c r="C39" s="28">
        <v>0.14212461609114735</v>
      </c>
      <c r="D39" s="29">
        <v>0.14940962267607505</v>
      </c>
      <c r="E39" s="29"/>
      <c r="F39" s="30">
        <v>0.3038086603102787</v>
      </c>
      <c r="G39" s="31">
        <v>0.34139036121561389</v>
      </c>
      <c r="H39" s="31">
        <v>0.41892261448434681</v>
      </c>
      <c r="I39" s="31">
        <v>0.44665293134168876</v>
      </c>
      <c r="J39" s="31">
        <v>0.51999654809064089</v>
      </c>
      <c r="K39" s="31">
        <v>0.61067691531734225</v>
      </c>
      <c r="L39" s="32"/>
    </row>
    <row r="40" spans="1:12">
      <c r="A40" s="26">
        <v>1943</v>
      </c>
      <c r="B40" s="27">
        <v>0.25526089948197828</v>
      </c>
      <c r="C40" s="28">
        <v>0.18145104782339139</v>
      </c>
      <c r="D40" s="29">
        <v>0.16526119580160414</v>
      </c>
      <c r="E40" s="29"/>
      <c r="F40" s="30">
        <v>0.37705017723929946</v>
      </c>
      <c r="G40" s="31">
        <v>0.41397186569159516</v>
      </c>
      <c r="H40" s="31">
        <v>0.4858269290329042</v>
      </c>
      <c r="I40" s="31">
        <v>0.51041654689262128</v>
      </c>
      <c r="J40" s="31">
        <v>0.57696972991298001</v>
      </c>
      <c r="K40" s="31">
        <v>0.68959166400658212</v>
      </c>
      <c r="L40" s="32"/>
    </row>
    <row r="41" spans="1:12">
      <c r="A41" s="26">
        <v>1944</v>
      </c>
      <c r="B41" s="27">
        <v>0.24645974845636726</v>
      </c>
      <c r="C41" s="28">
        <v>0.18503693856540321</v>
      </c>
      <c r="D41" s="29">
        <v>0.16847970263028245</v>
      </c>
      <c r="E41" s="29"/>
      <c r="F41" s="30">
        <v>0.34961178558145617</v>
      </c>
      <c r="G41" s="31">
        <v>0.39371809976343108</v>
      </c>
      <c r="H41" s="31">
        <v>0.47333880310473037</v>
      </c>
      <c r="I41" s="31">
        <v>0.49822609643854526</v>
      </c>
      <c r="J41" s="31">
        <v>0.56882765150255443</v>
      </c>
      <c r="K41" s="31">
        <v>0.65765970700591603</v>
      </c>
      <c r="L41" s="32"/>
    </row>
    <row r="42" spans="1:12">
      <c r="A42" s="26">
        <v>1945</v>
      </c>
      <c r="B42" s="27">
        <v>0.25599570230543295</v>
      </c>
      <c r="C42" s="28">
        <v>0.19814711289687539</v>
      </c>
      <c r="D42" s="29">
        <v>0.18326497639477068</v>
      </c>
      <c r="E42" s="29"/>
      <c r="F42" s="30">
        <v>0.35639860390244354</v>
      </c>
      <c r="G42" s="31">
        <v>0.39945077344573154</v>
      </c>
      <c r="H42" s="31">
        <v>0.48469023966500041</v>
      </c>
      <c r="I42" s="31">
        <v>0.51683841060195879</v>
      </c>
      <c r="J42" s="31">
        <v>0.60744079705332532</v>
      </c>
      <c r="K42" s="31">
        <v>0.75828003962483947</v>
      </c>
      <c r="L42" s="32"/>
    </row>
    <row r="43" spans="1:12">
      <c r="A43" s="26">
        <v>1946</v>
      </c>
      <c r="B43" s="27">
        <v>0.25259764484829272</v>
      </c>
      <c r="C43" s="28">
        <v>0.20615759271979678</v>
      </c>
      <c r="D43" s="29">
        <v>0.19938865041493878</v>
      </c>
      <c r="E43" s="29"/>
      <c r="F43" s="30">
        <v>0.32918381739794306</v>
      </c>
      <c r="G43" s="31">
        <v>0.36373167454837263</v>
      </c>
      <c r="H43" s="31">
        <v>0.45329336277914206</v>
      </c>
      <c r="I43" s="31">
        <v>0.49398820586123493</v>
      </c>
      <c r="J43" s="31">
        <v>0.60664610804998209</v>
      </c>
      <c r="K43" s="31">
        <v>0.76886084708898483</v>
      </c>
      <c r="L43" s="32"/>
    </row>
    <row r="44" spans="1:12">
      <c r="A44" s="26">
        <v>1947</v>
      </c>
      <c r="B44" s="27">
        <v>0.2563697248159999</v>
      </c>
      <c r="C44" s="28">
        <v>0.20750587415398267</v>
      </c>
      <c r="D44" s="29">
        <v>0.19527592712804456</v>
      </c>
      <c r="E44" s="29"/>
      <c r="F44" s="30">
        <v>0.33969646689563093</v>
      </c>
      <c r="G44" s="31">
        <v>0.37508406982202419</v>
      </c>
      <c r="H44" s="31">
        <v>0.4622304940394083</v>
      </c>
      <c r="I44" s="31">
        <v>0.50043917863421017</v>
      </c>
      <c r="J44" s="31">
        <v>0.59623754157032838</v>
      </c>
      <c r="K44" s="31">
        <v>0.71054775246248458</v>
      </c>
      <c r="L44" s="32"/>
    </row>
    <row r="45" spans="1:12">
      <c r="A45" s="26">
        <v>1948</v>
      </c>
      <c r="B45" s="27">
        <v>0.23400956304667769</v>
      </c>
      <c r="C45" s="28">
        <v>0.18743770573936713</v>
      </c>
      <c r="D45" s="29">
        <v>0.17964667086360406</v>
      </c>
      <c r="E45" s="29"/>
      <c r="F45" s="30">
        <v>0.30930181693417785</v>
      </c>
      <c r="G45" s="31">
        <v>0.34130262826740199</v>
      </c>
      <c r="H45" s="31">
        <v>0.41890854789373799</v>
      </c>
      <c r="I45" s="31">
        <v>0.45279639950419326</v>
      </c>
      <c r="J45" s="31">
        <v>0.54306098847227169</v>
      </c>
      <c r="K45" s="31">
        <v>0.65199575332404303</v>
      </c>
      <c r="L45" s="32"/>
    </row>
    <row r="46" spans="1:12">
      <c r="A46" s="26">
        <v>1949</v>
      </c>
      <c r="B46" s="27">
        <v>0.22476038842304435</v>
      </c>
      <c r="C46" s="28">
        <v>0.1866021136316264</v>
      </c>
      <c r="D46" s="29">
        <v>0.18253917596906066</v>
      </c>
      <c r="E46" s="29"/>
      <c r="F46" s="30">
        <v>0.28720245638169201</v>
      </c>
      <c r="G46" s="31">
        <v>0.31748540161705296</v>
      </c>
      <c r="H46" s="31">
        <v>0.38992340635374911</v>
      </c>
      <c r="I46" s="31">
        <v>0.41998403231180681</v>
      </c>
      <c r="J46" s="31">
        <v>0.50074280504409996</v>
      </c>
      <c r="K46" s="31">
        <v>0.59702826064624281</v>
      </c>
      <c r="L46" s="32"/>
    </row>
    <row r="47" spans="1:12">
      <c r="A47" s="40">
        <v>1950</v>
      </c>
      <c r="B47" s="41">
        <v>0.24890738244700295</v>
      </c>
      <c r="C47" s="42">
        <v>0.19645422698717757</v>
      </c>
      <c r="D47" s="43">
        <v>0.19061789885412739</v>
      </c>
      <c r="E47" s="43"/>
      <c r="F47" s="44">
        <v>0.3323406497004982</v>
      </c>
      <c r="G47" s="45">
        <v>0.36804472001706923</v>
      </c>
      <c r="H47" s="45">
        <v>0.45297666644833784</v>
      </c>
      <c r="I47" s="45">
        <v>0.4846573781949976</v>
      </c>
      <c r="J47" s="45">
        <v>0.57389642683274877</v>
      </c>
      <c r="K47" s="45">
        <v>0.75328140510025998</v>
      </c>
      <c r="L47" s="46"/>
    </row>
    <row r="48" spans="1:12">
      <c r="A48" s="26">
        <v>1951</v>
      </c>
      <c r="B48" s="27">
        <v>0.26715235951441763</v>
      </c>
      <c r="C48" s="28">
        <v>0.20828222562098564</v>
      </c>
      <c r="D48" s="29">
        <v>0.19348657396421157</v>
      </c>
      <c r="E48" s="29"/>
      <c r="F48" s="30">
        <v>0.36260180821618704</v>
      </c>
      <c r="G48" s="31">
        <v>0.40118142065692941</v>
      </c>
      <c r="H48" s="31">
        <v>0.48518924891415521</v>
      </c>
      <c r="I48" s="31">
        <v>0.51709543260849589</v>
      </c>
      <c r="J48" s="31">
        <v>0.60446653153435093</v>
      </c>
      <c r="K48" s="31">
        <v>0.70157316041792339</v>
      </c>
      <c r="L48" s="32"/>
    </row>
    <row r="49" spans="1:13">
      <c r="A49" s="26">
        <v>1952</v>
      </c>
      <c r="B49" s="27">
        <v>0.26627678689076639</v>
      </c>
      <c r="C49" s="28">
        <v>0.21540135629646001</v>
      </c>
      <c r="D49" s="29">
        <v>0.1971983677978357</v>
      </c>
      <c r="E49" s="29"/>
      <c r="F49" s="30">
        <v>0.35204885627842791</v>
      </c>
      <c r="G49" s="31">
        <v>0.38635711879707835</v>
      </c>
      <c r="H49" s="31">
        <v>0.46541344998617235</v>
      </c>
      <c r="I49" s="31">
        <v>0.49375731358041958</v>
      </c>
      <c r="J49" s="31">
        <v>0.5591050014406117</v>
      </c>
      <c r="K49" s="31">
        <v>0.66540319928127478</v>
      </c>
      <c r="L49" s="32"/>
    </row>
    <row r="50" spans="1:13">
      <c r="A50" s="26">
        <v>1953</v>
      </c>
      <c r="B50" s="27">
        <v>0.26537942764074079</v>
      </c>
      <c r="C50" s="28">
        <v>0.21538491240173419</v>
      </c>
      <c r="D50" s="29">
        <v>0.19664716082887737</v>
      </c>
      <c r="E50" s="29"/>
      <c r="F50" s="30">
        <v>0.35215476823666275</v>
      </c>
      <c r="G50" s="31">
        <v>0.38841675438340145</v>
      </c>
      <c r="H50" s="31">
        <v>0.46841233416033362</v>
      </c>
      <c r="I50" s="31">
        <v>0.49615619293128821</v>
      </c>
      <c r="J50" s="31">
        <v>0.58335296286569749</v>
      </c>
      <c r="K50" s="31">
        <v>0.66787559988752421</v>
      </c>
      <c r="L50" s="32"/>
    </row>
    <row r="51" spans="1:13">
      <c r="A51" s="26">
        <v>1954</v>
      </c>
      <c r="B51" s="27">
        <v>0.25111301876038689</v>
      </c>
      <c r="C51" s="28">
        <v>0.20628094352379758</v>
      </c>
      <c r="D51" s="29">
        <v>0.19148181318402085</v>
      </c>
      <c r="E51" s="29"/>
      <c r="F51" s="30">
        <v>0.32809679356313193</v>
      </c>
      <c r="G51" s="31">
        <v>0.36234193519126257</v>
      </c>
      <c r="H51" s="31">
        <v>0.4400980760735233</v>
      </c>
      <c r="I51" s="31">
        <v>0.46944839925926785</v>
      </c>
      <c r="J51" s="31">
        <v>0.56301051244120881</v>
      </c>
      <c r="K51" s="31">
        <v>0.65020423149574857</v>
      </c>
      <c r="L51" s="32"/>
    </row>
    <row r="52" spans="1:13">
      <c r="A52" s="26">
        <v>1955</v>
      </c>
      <c r="B52" s="27">
        <v>0.25814654609099419</v>
      </c>
      <c r="C52" s="28">
        <v>0.21172578278176446</v>
      </c>
      <c r="D52" s="29">
        <v>0.19632286644575858</v>
      </c>
      <c r="E52" s="29"/>
      <c r="F52" s="30">
        <v>0.33750151236149006</v>
      </c>
      <c r="G52" s="31">
        <v>0.36668406565771161</v>
      </c>
      <c r="H52" s="31">
        <v>0.44538620373837012</v>
      </c>
      <c r="I52" s="31">
        <v>0.47454474272624814</v>
      </c>
      <c r="J52" s="31">
        <v>0.56361667329215459</v>
      </c>
      <c r="K52" s="31">
        <v>0.62316063297580093</v>
      </c>
      <c r="L52" s="32"/>
    </row>
    <row r="53" spans="1:13">
      <c r="A53" s="26">
        <v>1956</v>
      </c>
      <c r="B53" s="27">
        <v>0.26200867526396193</v>
      </c>
      <c r="C53" s="28">
        <v>0.21607801367746315</v>
      </c>
      <c r="D53" s="29">
        <v>0.19933526297643953</v>
      </c>
      <c r="E53" s="29"/>
      <c r="F53" s="30">
        <v>0.34067544123798843</v>
      </c>
      <c r="G53" s="31">
        <v>0.3722330420727023</v>
      </c>
      <c r="H53" s="31">
        <v>0.45818831918141106</v>
      </c>
      <c r="I53" s="31">
        <v>0.50520757459512811</v>
      </c>
      <c r="J53" s="31">
        <v>0.57949403504225672</v>
      </c>
      <c r="K53" s="31">
        <v>0.6495022842163064</v>
      </c>
      <c r="L53" s="32"/>
    </row>
    <row r="54" spans="1:13">
      <c r="A54" s="26">
        <v>1957</v>
      </c>
      <c r="B54" s="27">
        <v>0.26371159558805596</v>
      </c>
      <c r="C54" s="28">
        <v>0.22024040963221586</v>
      </c>
      <c r="D54" s="29">
        <v>0.20315931431225803</v>
      </c>
      <c r="E54" s="29"/>
      <c r="F54" s="30">
        <v>0.33898738717572741</v>
      </c>
      <c r="G54" s="31">
        <v>0.37075709372245119</v>
      </c>
      <c r="H54" s="31">
        <v>0.44745574951136913</v>
      </c>
      <c r="I54" s="31">
        <v>0.49179981363885872</v>
      </c>
      <c r="J54" s="31">
        <v>0.56729908039282073</v>
      </c>
      <c r="K54" s="31">
        <v>0.64436422475506128</v>
      </c>
      <c r="L54" s="32"/>
    </row>
    <row r="55" spans="1:13">
      <c r="A55" s="26">
        <v>1958</v>
      </c>
      <c r="B55" s="27">
        <v>0.25783897318883953</v>
      </c>
      <c r="C55" s="28">
        <v>0.21763160818267999</v>
      </c>
      <c r="D55" s="29">
        <v>0.20118280919258172</v>
      </c>
      <c r="E55" s="29"/>
      <c r="F55" s="30">
        <v>0.32598598061338652</v>
      </c>
      <c r="G55" s="31">
        <v>0.35839975566645893</v>
      </c>
      <c r="H55" s="31">
        <v>0.44018309467776096</v>
      </c>
      <c r="I55" s="31">
        <v>0.48944540753310756</v>
      </c>
      <c r="J55" s="31">
        <v>0.5734466999511405</v>
      </c>
      <c r="K55" s="31">
        <v>0.65660069575304136</v>
      </c>
      <c r="L55" s="32"/>
    </row>
    <row r="56" spans="1:13">
      <c r="A56" s="26">
        <v>1959</v>
      </c>
      <c r="B56" s="27">
        <v>0.26877626778651509</v>
      </c>
      <c r="C56" s="28">
        <v>0.22805152744092161</v>
      </c>
      <c r="D56" s="29">
        <v>0.21148341194204207</v>
      </c>
      <c r="E56" s="29"/>
      <c r="F56" s="30">
        <v>0.33855242510529326</v>
      </c>
      <c r="G56" s="31">
        <v>0.37039503135935858</v>
      </c>
      <c r="H56" s="31">
        <v>0.44518726370693529</v>
      </c>
      <c r="I56" s="31">
        <v>0.48349515520212166</v>
      </c>
      <c r="J56" s="31">
        <v>0.55845748799516137</v>
      </c>
      <c r="K56" s="31">
        <v>0.63160222986007653</v>
      </c>
      <c r="L56" s="32"/>
    </row>
    <row r="57" spans="1:13">
      <c r="A57" s="40">
        <v>1960</v>
      </c>
      <c r="B57" s="41">
        <v>0.2771670678034257</v>
      </c>
      <c r="C57" s="42">
        <v>0.23865746360568749</v>
      </c>
      <c r="D57" s="43">
        <v>0.22112980575111665</v>
      </c>
      <c r="E57" s="43"/>
      <c r="F57" s="44">
        <v>0.34432714701997075</v>
      </c>
      <c r="G57" s="45">
        <v>0.37549347563840324</v>
      </c>
      <c r="H57" s="45">
        <v>0.45133389833138493</v>
      </c>
      <c r="I57" s="45">
        <v>0.49575883193444942</v>
      </c>
      <c r="J57" s="45">
        <v>0.57002957178768254</v>
      </c>
      <c r="K57" s="45">
        <v>0.63121279815746256</v>
      </c>
      <c r="L57" s="46"/>
    </row>
    <row r="58" spans="1:13">
      <c r="A58" s="26">
        <v>1961</v>
      </c>
      <c r="B58" s="27">
        <v>0.27665404399556992</v>
      </c>
      <c r="C58" s="28">
        <v>0.23816839891285341</v>
      </c>
      <c r="D58" s="47">
        <v>0.22114212198208735</v>
      </c>
      <c r="E58" s="29"/>
      <c r="F58" s="30">
        <v>0.34155260236116081</v>
      </c>
      <c r="G58" s="31">
        <v>0.37319684903551037</v>
      </c>
      <c r="H58" s="31">
        <v>0.45931020013782708</v>
      </c>
      <c r="I58" s="31">
        <v>0.50573787928545</v>
      </c>
      <c r="J58" s="31">
        <v>0.58081407085612402</v>
      </c>
      <c r="K58" s="31">
        <v>0.63827599933809498</v>
      </c>
      <c r="L58" s="32"/>
    </row>
    <row r="59" spans="1:13">
      <c r="A59" s="26">
        <v>1962</v>
      </c>
      <c r="B59" s="48">
        <v>0.27604871988296509</v>
      </c>
      <c r="C59" s="49">
        <v>0.24465490877628326</v>
      </c>
      <c r="D59" s="47">
        <v>0.22534239292144775</v>
      </c>
      <c r="E59" s="47">
        <v>0.25303646922111511</v>
      </c>
      <c r="F59" s="50">
        <v>0.33148643374443054</v>
      </c>
      <c r="G59" s="47">
        <v>0.35673430562019348</v>
      </c>
      <c r="H59" s="47">
        <v>0.42764765024185181</v>
      </c>
      <c r="I59" s="47">
        <v>0.46036955714225769</v>
      </c>
      <c r="J59" s="47">
        <v>0.52024483680725098</v>
      </c>
      <c r="K59" s="47">
        <v>0.56634533405303955</v>
      </c>
      <c r="L59" s="51">
        <v>0.5923771858215332</v>
      </c>
    </row>
    <row r="60" spans="1:13">
      <c r="A60" s="26">
        <v>1963</v>
      </c>
      <c r="B60" s="48">
        <v>0.28087021888127339</v>
      </c>
      <c r="C60" s="49">
        <v>0.24114695936441422</v>
      </c>
      <c r="D60" s="47">
        <v>0.2274620458483696</v>
      </c>
      <c r="E60" s="47">
        <v>0.24701909720897675</v>
      </c>
      <c r="F60" s="50">
        <v>0.32511769235134125</v>
      </c>
      <c r="G60" s="47">
        <v>0.35037185251712799</v>
      </c>
      <c r="H60" s="47">
        <v>0.42032234370708466</v>
      </c>
      <c r="I60" s="47">
        <v>0.45217283070087433</v>
      </c>
      <c r="J60" s="47">
        <v>0.51126232743263245</v>
      </c>
      <c r="K60" s="47">
        <v>0.55579417943954468</v>
      </c>
      <c r="L60" s="51">
        <v>0.57729053497314453</v>
      </c>
    </row>
    <row r="61" spans="1:13">
      <c r="A61" s="26">
        <v>1964</v>
      </c>
      <c r="B61" s="48">
        <v>0.26765558123588562</v>
      </c>
      <c r="C61" s="49">
        <v>0.23763900995254517</v>
      </c>
      <c r="D61" s="47">
        <v>0.22958169877529144</v>
      </c>
      <c r="E61" s="47">
        <v>0.24100172519683838</v>
      </c>
      <c r="F61" s="50">
        <v>0.31874895095825195</v>
      </c>
      <c r="G61" s="47">
        <v>0.3440093994140625</v>
      </c>
      <c r="H61" s="47">
        <v>0.4129970371723175</v>
      </c>
      <c r="I61" s="47">
        <v>0.44397610425949097</v>
      </c>
      <c r="J61" s="47">
        <v>0.50227981805801392</v>
      </c>
      <c r="K61" s="47">
        <v>0.5452430248260498</v>
      </c>
      <c r="L61" s="51">
        <v>0.56220388412475586</v>
      </c>
    </row>
    <row r="62" spans="1:13">
      <c r="A62" s="26">
        <v>1965</v>
      </c>
      <c r="B62" s="48">
        <v>0.26707173246835647</v>
      </c>
      <c r="C62" s="49">
        <v>0.24164546281099319</v>
      </c>
      <c r="D62" s="47">
        <v>0.23278700560331345</v>
      </c>
      <c r="E62" s="47">
        <v>0.24545636773109436</v>
      </c>
      <c r="F62" s="50">
        <v>0.32251709699630737</v>
      </c>
      <c r="G62" s="47">
        <v>0.34802050888538361</v>
      </c>
      <c r="H62" s="47">
        <v>0.41803358495235443</v>
      </c>
      <c r="I62" s="47">
        <v>0.44782844185829163</v>
      </c>
      <c r="J62" s="47">
        <v>0.50215330719947815</v>
      </c>
      <c r="K62" s="47">
        <v>0.54035955667495728</v>
      </c>
      <c r="L62" s="51">
        <v>0.55854707956314087</v>
      </c>
    </row>
    <row r="63" spans="1:13">
      <c r="A63" s="26">
        <v>1966</v>
      </c>
      <c r="B63" s="48">
        <v>0.27495402097702026</v>
      </c>
      <c r="C63" s="49">
        <v>0.24565191566944122</v>
      </c>
      <c r="D63" s="47">
        <v>0.23599231243133545</v>
      </c>
      <c r="E63" s="47">
        <v>0.24991101026535034</v>
      </c>
      <c r="F63" s="50">
        <v>0.32628524303436279</v>
      </c>
      <c r="G63" s="47">
        <v>0.35203161835670471</v>
      </c>
      <c r="H63" s="47">
        <v>0.42307013273239136</v>
      </c>
      <c r="I63" s="47">
        <v>0.45168077945709229</v>
      </c>
      <c r="J63" s="47">
        <v>0.50202679634094238</v>
      </c>
      <c r="K63" s="47">
        <v>0.53547608852386475</v>
      </c>
      <c r="L63" s="51">
        <v>0.55489027500152588</v>
      </c>
      <c r="M63" s="52"/>
    </row>
    <row r="64" spans="1:13">
      <c r="A64" s="26">
        <v>1967</v>
      </c>
      <c r="B64" s="48">
        <v>0.27823922038078308</v>
      </c>
      <c r="C64" s="49">
        <v>0.24703259766101837</v>
      </c>
      <c r="D64" s="47">
        <v>0.23272566497325897</v>
      </c>
      <c r="E64" s="47">
        <v>0.25377318263053894</v>
      </c>
      <c r="F64" s="50">
        <v>0.33554083108901978</v>
      </c>
      <c r="G64" s="47">
        <v>0.36319887638092041</v>
      </c>
      <c r="H64" s="47">
        <v>0.43473771214485168</v>
      </c>
      <c r="I64" s="47">
        <v>0.46423777937889099</v>
      </c>
      <c r="J64" s="47">
        <v>0.51869660615921021</v>
      </c>
      <c r="K64" s="47">
        <v>0.55118793249130249</v>
      </c>
      <c r="L64" s="51">
        <v>0.5606461763381958</v>
      </c>
      <c r="M64" s="52"/>
    </row>
    <row r="65" spans="1:13">
      <c r="A65" s="26">
        <v>1968</v>
      </c>
      <c r="B65" s="48">
        <v>0.29365906119346619</v>
      </c>
      <c r="C65" s="49">
        <v>0.25920248031616211</v>
      </c>
      <c r="D65" s="47">
        <v>0.24176476895809174</v>
      </c>
      <c r="E65" s="47">
        <v>0.26738560199737549</v>
      </c>
      <c r="F65" s="50">
        <v>0.35623040795326233</v>
      </c>
      <c r="G65" s="47">
        <v>0.3854864239692688</v>
      </c>
      <c r="H65" s="47">
        <v>0.45748245716094971</v>
      </c>
      <c r="I65" s="47">
        <v>0.48845747113227844</v>
      </c>
      <c r="J65" s="47">
        <v>0.54370599985122681</v>
      </c>
      <c r="K65" s="47">
        <v>0.56372290849685669</v>
      </c>
      <c r="L65" s="51">
        <v>0.57481306791305542</v>
      </c>
      <c r="M65" s="52"/>
    </row>
    <row r="66" spans="1:13">
      <c r="A66" s="33">
        <v>1969</v>
      </c>
      <c r="B66" s="53">
        <v>0.30565741658210754</v>
      </c>
      <c r="C66" s="54">
        <v>0.27444061636924744</v>
      </c>
      <c r="D66" s="55">
        <v>0.25712811946868896</v>
      </c>
      <c r="E66" s="55">
        <v>0.28268635272979736</v>
      </c>
      <c r="F66" s="56">
        <v>0.36602956056594849</v>
      </c>
      <c r="G66" s="55">
        <v>0.39580437541007996</v>
      </c>
      <c r="H66" s="55">
        <v>0.47404652833938599</v>
      </c>
      <c r="I66" s="55">
        <v>0.50691735744476318</v>
      </c>
      <c r="J66" s="55">
        <v>0.56539738178253174</v>
      </c>
      <c r="K66" s="55">
        <v>0.60143476724624634</v>
      </c>
      <c r="L66" s="57">
        <v>0.60143148899078369</v>
      </c>
      <c r="M66" s="52"/>
    </row>
    <row r="67" spans="1:13">
      <c r="A67" s="40">
        <v>1970</v>
      </c>
      <c r="B67" s="58">
        <v>0.29423749446868896</v>
      </c>
      <c r="C67" s="59">
        <v>0.2682252824306488</v>
      </c>
      <c r="D67" s="60">
        <v>0.24980016052722931</v>
      </c>
      <c r="E67" s="60">
        <v>0.27681127190589905</v>
      </c>
      <c r="F67" s="61">
        <v>0.3457958996295929</v>
      </c>
      <c r="G67" s="60">
        <v>0.37171494960784912</v>
      </c>
      <c r="H67" s="60">
        <v>0.44429168105125427</v>
      </c>
      <c r="I67" s="60">
        <v>0.47562891244888306</v>
      </c>
      <c r="J67" s="60">
        <v>0.54030340909957886</v>
      </c>
      <c r="K67" s="60">
        <v>0.58201700448989868</v>
      </c>
      <c r="L67" s="62">
        <v>0.58383125066757202</v>
      </c>
      <c r="M67" s="52"/>
    </row>
    <row r="68" spans="1:13">
      <c r="A68" s="26">
        <v>1971</v>
      </c>
      <c r="B68" s="48">
        <v>0.28844994306564331</v>
      </c>
      <c r="C68" s="49">
        <v>0.26245918869972229</v>
      </c>
      <c r="D68" s="47">
        <v>0.24375592172145844</v>
      </c>
      <c r="E68" s="47">
        <v>0.27085334062576294</v>
      </c>
      <c r="F68" s="50">
        <v>0.33874744176864624</v>
      </c>
      <c r="G68" s="47">
        <v>0.36392912268638611</v>
      </c>
      <c r="H68" s="47">
        <v>0.43239858746528625</v>
      </c>
      <c r="I68" s="47">
        <v>0.46389734745025635</v>
      </c>
      <c r="J68" s="47">
        <v>0.52423852682113647</v>
      </c>
      <c r="K68" s="47">
        <v>0.56842070817947388</v>
      </c>
      <c r="L68" s="51">
        <v>0.56962662935256958</v>
      </c>
      <c r="M68" s="52"/>
    </row>
    <row r="69" spans="1:13">
      <c r="A69" s="26">
        <v>1972</v>
      </c>
      <c r="B69" s="48">
        <v>0.29993414878845215</v>
      </c>
      <c r="C69" s="49">
        <v>0.27402001619338989</v>
      </c>
      <c r="D69" s="47">
        <v>0.2493053525686264</v>
      </c>
      <c r="E69" s="47">
        <v>0.28501838445663452</v>
      </c>
      <c r="F69" s="50">
        <v>0.34936389327049255</v>
      </c>
      <c r="G69" s="47">
        <v>0.37337920069694519</v>
      </c>
      <c r="H69" s="47">
        <v>0.44107842445373535</v>
      </c>
      <c r="I69" s="47">
        <v>0.46959352493286133</v>
      </c>
      <c r="J69" s="47">
        <v>0.52358084917068481</v>
      </c>
      <c r="K69" s="47">
        <v>0.56612426042556763</v>
      </c>
      <c r="L69" s="51">
        <v>0.57365715503692627</v>
      </c>
      <c r="M69" s="52"/>
    </row>
    <row r="70" spans="1:13">
      <c r="A70" s="26">
        <v>1973</v>
      </c>
      <c r="B70" s="48">
        <v>0.29958310723304749</v>
      </c>
      <c r="C70" s="49">
        <v>0.27934446930885315</v>
      </c>
      <c r="D70" s="47">
        <v>0.25578141212463379</v>
      </c>
      <c r="E70" s="47">
        <v>0.29005387425422668</v>
      </c>
      <c r="F70" s="50">
        <v>0.33786430954933167</v>
      </c>
      <c r="G70" s="47">
        <v>0.3570885956287384</v>
      </c>
      <c r="H70" s="47">
        <v>0.41536849737167358</v>
      </c>
      <c r="I70" s="47">
        <v>0.44062909483909607</v>
      </c>
      <c r="J70" s="47">
        <v>0.4873414933681488</v>
      </c>
      <c r="K70" s="47">
        <v>0.5219225287437439</v>
      </c>
      <c r="L70" s="51">
        <v>0.52786046266555786</v>
      </c>
      <c r="M70" s="52"/>
    </row>
    <row r="71" spans="1:13">
      <c r="A71" s="26">
        <v>1974</v>
      </c>
      <c r="B71" s="48">
        <v>0.30618658661842346</v>
      </c>
      <c r="C71" s="49">
        <v>0.28569278120994568</v>
      </c>
      <c r="D71" s="47">
        <v>0.25841104984283447</v>
      </c>
      <c r="E71" s="47">
        <v>0.29828345775604248</v>
      </c>
      <c r="F71" s="50">
        <v>0.34681454300880432</v>
      </c>
      <c r="G71" s="47">
        <v>0.36631736159324646</v>
      </c>
      <c r="H71" s="47">
        <v>0.42563912272453308</v>
      </c>
      <c r="I71" s="47">
        <v>0.45163699984550476</v>
      </c>
      <c r="J71" s="47">
        <v>0.50639379024505615</v>
      </c>
      <c r="K71" s="47">
        <v>0.55046069622039795</v>
      </c>
      <c r="L71" s="51">
        <v>0.55669581890106201</v>
      </c>
      <c r="M71" s="52"/>
    </row>
    <row r="72" spans="1:13">
      <c r="A72" s="26">
        <v>1975</v>
      </c>
      <c r="B72" s="48">
        <v>0.29106113314628601</v>
      </c>
      <c r="C72" s="49">
        <v>0.27262797951698303</v>
      </c>
      <c r="D72" s="47">
        <v>0.24049943685531616</v>
      </c>
      <c r="E72" s="47">
        <v>0.28700363636016846</v>
      </c>
      <c r="F72" s="50">
        <v>0.32692795991897583</v>
      </c>
      <c r="G72" s="47">
        <v>0.34190225601196289</v>
      </c>
      <c r="H72" s="47">
        <v>0.39050161838531494</v>
      </c>
      <c r="I72" s="47">
        <v>0.41124230623245239</v>
      </c>
      <c r="J72" s="47">
        <v>0.44544565677642822</v>
      </c>
      <c r="K72" s="47">
        <v>0.47333428263664246</v>
      </c>
      <c r="L72" s="51">
        <v>0.49011820554733276</v>
      </c>
      <c r="M72" s="52"/>
    </row>
    <row r="73" spans="1:13">
      <c r="A73" s="26">
        <v>1976</v>
      </c>
      <c r="B73" s="48">
        <v>0.30117428302764893</v>
      </c>
      <c r="C73" s="49">
        <v>0.28097397089004517</v>
      </c>
      <c r="D73" s="47">
        <v>0.24694950878620148</v>
      </c>
      <c r="E73" s="47">
        <v>0.29629558324813843</v>
      </c>
      <c r="F73" s="50">
        <v>0.34064888954162598</v>
      </c>
      <c r="G73" s="47">
        <v>0.35686382651329041</v>
      </c>
      <c r="H73" s="47">
        <v>0.40748724341392517</v>
      </c>
      <c r="I73" s="47">
        <v>0.42977467179298401</v>
      </c>
      <c r="J73" s="47">
        <v>0.47178715467453003</v>
      </c>
      <c r="K73" s="47">
        <v>0.50276535749435425</v>
      </c>
      <c r="L73" s="51">
        <v>0.51817530393600464</v>
      </c>
      <c r="M73" s="52"/>
    </row>
    <row r="74" spans="1:13">
      <c r="A74" s="26">
        <v>1977</v>
      </c>
      <c r="B74" s="48">
        <v>0.30426928400993347</v>
      </c>
      <c r="C74" s="49">
        <v>0.28337699174880981</v>
      </c>
      <c r="D74" s="47">
        <v>0.24343256652355194</v>
      </c>
      <c r="E74" s="47">
        <v>0.30117338895797729</v>
      </c>
      <c r="F74" s="50">
        <v>0.34432628750801086</v>
      </c>
      <c r="G74" s="47">
        <v>0.36000367999076843</v>
      </c>
      <c r="H74" s="47">
        <v>0.4076906144618988</v>
      </c>
      <c r="I74" s="47">
        <v>0.42872411012649536</v>
      </c>
      <c r="J74" s="47">
        <v>0.46740224957466125</v>
      </c>
      <c r="K74" s="47">
        <v>0.50064539909362793</v>
      </c>
      <c r="L74" s="51">
        <v>0.50969386100769043</v>
      </c>
      <c r="M74" s="52"/>
    </row>
    <row r="75" spans="1:13">
      <c r="A75" s="26">
        <v>1978</v>
      </c>
      <c r="B75" s="48">
        <v>0.3038209080696106</v>
      </c>
      <c r="C75" s="49">
        <v>0.28783169388771057</v>
      </c>
      <c r="D75" s="47">
        <v>0.25121286511421204</v>
      </c>
      <c r="E75" s="47">
        <v>0.30400654673576355</v>
      </c>
      <c r="F75" s="50">
        <v>0.3348858654499054</v>
      </c>
      <c r="G75" s="47">
        <v>0.34789144992828369</v>
      </c>
      <c r="H75" s="47">
        <v>0.39145335555076599</v>
      </c>
      <c r="I75" s="47">
        <v>0.40976938605308533</v>
      </c>
      <c r="J75" s="47">
        <v>0.44519048929214478</v>
      </c>
      <c r="K75" s="47">
        <v>0.46101164817810059</v>
      </c>
      <c r="L75" s="51">
        <v>0.46505081653594971</v>
      </c>
      <c r="M75" s="52"/>
    </row>
    <row r="76" spans="1:13">
      <c r="A76" s="33">
        <v>1979</v>
      </c>
      <c r="B76" s="53">
        <v>0.30683252215385437</v>
      </c>
      <c r="C76" s="54">
        <v>0.29032403230667114</v>
      </c>
      <c r="D76" s="55">
        <v>0.25111636519432068</v>
      </c>
      <c r="E76" s="55">
        <v>0.30790746212005615</v>
      </c>
      <c r="F76" s="56">
        <v>0.33850333094596863</v>
      </c>
      <c r="G76" s="55">
        <v>0.35045483708381653</v>
      </c>
      <c r="H76" s="55">
        <v>0.39450275897979736</v>
      </c>
      <c r="I76" s="55">
        <v>0.41289785504341125</v>
      </c>
      <c r="J76" s="55">
        <v>0.44380345940589905</v>
      </c>
      <c r="K76" s="55">
        <v>0.46411409974098206</v>
      </c>
      <c r="L76" s="57">
        <v>0.47651755809783936</v>
      </c>
      <c r="M76" s="52"/>
    </row>
    <row r="77" spans="1:13">
      <c r="A77" s="40">
        <v>1980</v>
      </c>
      <c r="B77" s="58">
        <v>0.30839014053344727</v>
      </c>
      <c r="C77" s="59">
        <v>0.29134064912796021</v>
      </c>
      <c r="D77" s="60">
        <v>0.2514650821685791</v>
      </c>
      <c r="E77" s="60">
        <v>0.30871891975402832</v>
      </c>
      <c r="F77" s="61">
        <v>0.3417048454284668</v>
      </c>
      <c r="G77" s="60">
        <v>0.35432830452919006</v>
      </c>
      <c r="H77" s="60">
        <v>0.39776450395584106</v>
      </c>
      <c r="I77" s="60">
        <v>0.4156932532787323</v>
      </c>
      <c r="J77" s="60">
        <v>0.44540590047836304</v>
      </c>
      <c r="K77" s="60">
        <v>0.45641538500785828</v>
      </c>
      <c r="L77" s="62">
        <v>0.45803743600845337</v>
      </c>
      <c r="M77" s="52"/>
    </row>
    <row r="78" spans="1:13">
      <c r="A78" s="26">
        <v>1981</v>
      </c>
      <c r="B78" s="48">
        <v>0.31387621164321899</v>
      </c>
      <c r="C78" s="49">
        <v>0.30465665459632874</v>
      </c>
      <c r="D78" s="47">
        <v>0.26673784852027893</v>
      </c>
      <c r="E78" s="47">
        <v>0.32089114189147949</v>
      </c>
      <c r="F78" s="50">
        <v>0.33151647448539734</v>
      </c>
      <c r="G78" s="47">
        <v>0.33776500821113586</v>
      </c>
      <c r="H78" s="47">
        <v>0.36686459183692932</v>
      </c>
      <c r="I78" s="47">
        <v>0.37896037101745605</v>
      </c>
      <c r="J78" s="47">
        <v>0.39640852808952332</v>
      </c>
      <c r="K78" s="47">
        <v>0.40006017684936523</v>
      </c>
      <c r="L78" s="51">
        <v>0.40157374739646912</v>
      </c>
      <c r="M78" s="52"/>
    </row>
    <row r="79" spans="1:13">
      <c r="A79" s="26">
        <v>1982</v>
      </c>
      <c r="B79" s="48">
        <v>0.30433869361877441</v>
      </c>
      <c r="C79" s="49">
        <v>0.29634052515029907</v>
      </c>
      <c r="D79" s="47">
        <v>0.2610209584236145</v>
      </c>
      <c r="E79" s="47">
        <v>0.3109336793422699</v>
      </c>
      <c r="F79" s="50">
        <v>0.31944674253463745</v>
      </c>
      <c r="G79" s="47">
        <v>0.32475084066390991</v>
      </c>
      <c r="H79" s="47">
        <v>0.35433274507522583</v>
      </c>
      <c r="I79" s="47">
        <v>0.36670759320259094</v>
      </c>
      <c r="J79" s="47">
        <v>0.38097387552261353</v>
      </c>
      <c r="K79" s="47">
        <v>0.38321802020072937</v>
      </c>
      <c r="L79" s="51">
        <v>0.3653712272644043</v>
      </c>
      <c r="M79" s="52"/>
    </row>
    <row r="80" spans="1:13">
      <c r="A80" s="26">
        <v>1983</v>
      </c>
      <c r="B80" s="48">
        <v>0.29986163973808289</v>
      </c>
      <c r="C80" s="49">
        <v>0.29447585344314575</v>
      </c>
      <c r="D80" s="47">
        <v>0.2658734917640686</v>
      </c>
      <c r="E80" s="47">
        <v>0.30578792095184326</v>
      </c>
      <c r="F80" s="50">
        <v>0.30972322821617126</v>
      </c>
      <c r="G80" s="47">
        <v>0.31539720296859741</v>
      </c>
      <c r="H80" s="47">
        <v>0.34292808175086975</v>
      </c>
      <c r="I80" s="47">
        <v>0.35365858674049377</v>
      </c>
      <c r="J80" s="47">
        <v>0.37327778339385986</v>
      </c>
      <c r="K80" s="47">
        <v>0.37822079658508301</v>
      </c>
      <c r="L80" s="51">
        <v>0.35873976349830627</v>
      </c>
      <c r="M80" s="52"/>
    </row>
    <row r="81" spans="1:13">
      <c r="A81" s="26">
        <v>1984</v>
      </c>
      <c r="B81" s="48">
        <v>0.29536157846450806</v>
      </c>
      <c r="C81" s="49">
        <v>0.29674339294433594</v>
      </c>
      <c r="D81" s="47">
        <v>0.27710938453674316</v>
      </c>
      <c r="E81" s="47">
        <v>0.30446475744247437</v>
      </c>
      <c r="F81" s="50">
        <v>0.29295244812965393</v>
      </c>
      <c r="G81" s="47">
        <v>0.29597735404968262</v>
      </c>
      <c r="H81" s="47">
        <v>0.32307359576225281</v>
      </c>
      <c r="I81" s="47">
        <v>0.33290058374404907</v>
      </c>
      <c r="J81" s="47">
        <v>0.35159200429916382</v>
      </c>
      <c r="K81" s="47">
        <v>0.36844858527183533</v>
      </c>
      <c r="L81" s="51">
        <v>0.34673076868057251</v>
      </c>
      <c r="M81" s="52"/>
    </row>
    <row r="82" spans="1:13">
      <c r="A82" s="26">
        <v>1985</v>
      </c>
      <c r="B82" s="48">
        <v>0.29969561100006104</v>
      </c>
      <c r="C82" s="49">
        <v>0.30001634359359741</v>
      </c>
      <c r="D82" s="47">
        <v>0.28162381052970886</v>
      </c>
      <c r="E82" s="47">
        <v>0.30719399452209473</v>
      </c>
      <c r="F82" s="50">
        <v>0.2991393506526947</v>
      </c>
      <c r="G82" s="47">
        <v>0.30226543545722961</v>
      </c>
      <c r="H82" s="47">
        <v>0.33003592491149902</v>
      </c>
      <c r="I82" s="47">
        <v>0.34057310223579407</v>
      </c>
      <c r="J82" s="47">
        <v>0.36193510890007019</v>
      </c>
      <c r="K82" s="47">
        <v>0.35110008716583252</v>
      </c>
      <c r="L82" s="51">
        <v>0.35373541712760925</v>
      </c>
      <c r="M82" s="52"/>
    </row>
    <row r="83" spans="1:13">
      <c r="A83" s="26">
        <v>1986</v>
      </c>
      <c r="B83" s="48">
        <v>0.30015748739242554</v>
      </c>
      <c r="C83" s="49">
        <v>0.29726913571357727</v>
      </c>
      <c r="D83" s="47">
        <v>0.2788635790348053</v>
      </c>
      <c r="E83" s="47">
        <v>0.30429422855377197</v>
      </c>
      <c r="F83" s="50">
        <v>0.3050650954246521</v>
      </c>
      <c r="G83" s="47">
        <v>0.31174364686012268</v>
      </c>
      <c r="H83" s="47">
        <v>0.34273192286491394</v>
      </c>
      <c r="I83" s="47">
        <v>0.35830900073051453</v>
      </c>
      <c r="J83" s="47">
        <v>0.39063897728919983</v>
      </c>
      <c r="K83" s="47">
        <v>0.41836351156234741</v>
      </c>
      <c r="L83" s="51">
        <v>0.4070131778717041</v>
      </c>
      <c r="M83" s="52"/>
    </row>
    <row r="84" spans="1:13">
      <c r="A84" s="26">
        <v>1987</v>
      </c>
      <c r="B84" s="48">
        <v>0.31275466084480286</v>
      </c>
      <c r="C84" s="49">
        <v>0.30506220459938049</v>
      </c>
      <c r="D84" s="47">
        <v>0.28309988975524902</v>
      </c>
      <c r="E84" s="47">
        <v>0.31348216533660889</v>
      </c>
      <c r="F84" s="50">
        <v>0.32559391856193542</v>
      </c>
      <c r="G84" s="47">
        <v>0.33062022924423218</v>
      </c>
      <c r="H84" s="47">
        <v>0.35193845629692078</v>
      </c>
      <c r="I84" s="47">
        <v>0.36235725879669189</v>
      </c>
      <c r="J84" s="47">
        <v>0.38029462099075317</v>
      </c>
      <c r="K84" s="47">
        <v>0.39390560984611511</v>
      </c>
      <c r="L84" s="51">
        <v>0.39063122868537903</v>
      </c>
      <c r="M84" s="52"/>
    </row>
    <row r="85" spans="1:13">
      <c r="A85" s="26">
        <v>1988</v>
      </c>
      <c r="B85" s="48">
        <v>0.30801060795783997</v>
      </c>
      <c r="C85" s="49">
        <v>0.3052009642124176</v>
      </c>
      <c r="D85" s="47">
        <v>0.28617626428604126</v>
      </c>
      <c r="E85" s="47">
        <v>0.31248721480369568</v>
      </c>
      <c r="F85" s="50">
        <v>0.31237560510635376</v>
      </c>
      <c r="G85" s="47">
        <v>0.31529274582862854</v>
      </c>
      <c r="H85" s="47">
        <v>0.33216398954391479</v>
      </c>
      <c r="I85" s="47">
        <v>0.33996200561523438</v>
      </c>
      <c r="J85" s="47">
        <v>0.35675293207168579</v>
      </c>
      <c r="K85" s="47">
        <v>0.37885329127311707</v>
      </c>
      <c r="L85" s="51">
        <v>0.38645923137664795</v>
      </c>
      <c r="M85" s="52"/>
    </row>
    <row r="86" spans="1:13">
      <c r="A86" s="33">
        <v>1989</v>
      </c>
      <c r="B86" s="53">
        <v>0.3142470121383667</v>
      </c>
      <c r="C86" s="54">
        <v>0.30943164229393005</v>
      </c>
      <c r="D86" s="55">
        <v>0.28933900594711304</v>
      </c>
      <c r="E86" s="55">
        <v>0.31711509823799133</v>
      </c>
      <c r="F86" s="56">
        <v>0.3219168484210968</v>
      </c>
      <c r="G86" s="55">
        <v>0.32544222474098206</v>
      </c>
      <c r="H86" s="55">
        <v>0.33958414196968079</v>
      </c>
      <c r="I86" s="55">
        <v>0.34809008240699768</v>
      </c>
      <c r="J86" s="55">
        <v>0.36579364538192749</v>
      </c>
      <c r="K86" s="55">
        <v>0.39440631866455078</v>
      </c>
      <c r="L86" s="57">
        <v>0.40052899718284607</v>
      </c>
      <c r="M86" s="52"/>
    </row>
    <row r="87" spans="1:13">
      <c r="A87" s="40">
        <v>1990</v>
      </c>
      <c r="B87" s="58">
        <v>0.31339454650878906</v>
      </c>
      <c r="C87" s="59">
        <v>0.31006330251693726</v>
      </c>
      <c r="D87" s="60">
        <v>0.29184249043464661</v>
      </c>
      <c r="E87" s="60">
        <v>0.31696042418479919</v>
      </c>
      <c r="F87" s="61">
        <v>0.31870722770690918</v>
      </c>
      <c r="G87" s="60">
        <v>0.32132187485694885</v>
      </c>
      <c r="H87" s="60">
        <v>0.33559182286262512</v>
      </c>
      <c r="I87" s="60">
        <v>0.34240290522575378</v>
      </c>
      <c r="J87" s="60">
        <v>0.35884055495262146</v>
      </c>
      <c r="K87" s="60">
        <v>0.37876179814338684</v>
      </c>
      <c r="L87" s="62">
        <v>0.37859246134757996</v>
      </c>
      <c r="M87" s="52"/>
    </row>
    <row r="88" spans="1:13">
      <c r="A88" s="26">
        <v>1991</v>
      </c>
      <c r="B88" s="48">
        <v>0.31330779194831848</v>
      </c>
      <c r="C88" s="49">
        <v>0.31013521552085876</v>
      </c>
      <c r="D88" s="47">
        <v>0.29382231831550598</v>
      </c>
      <c r="E88" s="47">
        <v>0.31619229912757874</v>
      </c>
      <c r="F88" s="50">
        <v>0.31841003894805908</v>
      </c>
      <c r="G88" s="47">
        <v>0.32081839442253113</v>
      </c>
      <c r="H88" s="47">
        <v>0.33793222904205322</v>
      </c>
      <c r="I88" s="47">
        <v>0.3461725115776062</v>
      </c>
      <c r="J88" s="47">
        <v>0.36375603079795837</v>
      </c>
      <c r="K88" s="47">
        <v>0.37928256392478943</v>
      </c>
      <c r="L88" s="51">
        <v>0.37587571144104004</v>
      </c>
      <c r="M88" s="52"/>
    </row>
    <row r="89" spans="1:13">
      <c r="A89" s="26">
        <v>1992</v>
      </c>
      <c r="B89" s="48">
        <v>0.31222623586654663</v>
      </c>
      <c r="C89" s="49">
        <v>0.30719608068466187</v>
      </c>
      <c r="D89" s="47">
        <v>0.28948912024497986</v>
      </c>
      <c r="E89" s="47">
        <v>0.31353950500488281</v>
      </c>
      <c r="F89" s="50">
        <v>0.31994903087615967</v>
      </c>
      <c r="G89" s="47">
        <v>0.32227733731269836</v>
      </c>
      <c r="H89" s="47">
        <v>0.33985048532485962</v>
      </c>
      <c r="I89" s="47">
        <v>0.34783241152763367</v>
      </c>
      <c r="J89" s="47">
        <v>0.36708629131317139</v>
      </c>
      <c r="K89" s="47">
        <v>0.37995657324790955</v>
      </c>
      <c r="L89" s="51">
        <v>0.36654090881347656</v>
      </c>
      <c r="M89" s="52"/>
    </row>
    <row r="90" spans="1:13">
      <c r="A90" s="26">
        <v>1993</v>
      </c>
      <c r="B90" s="48">
        <v>0.31651231646537781</v>
      </c>
      <c r="C90" s="49">
        <v>0.30785873532295227</v>
      </c>
      <c r="D90" s="47">
        <v>0.28811970353126526</v>
      </c>
      <c r="E90" s="47">
        <v>0.31495103240013123</v>
      </c>
      <c r="F90" s="50">
        <v>0.32999083399772644</v>
      </c>
      <c r="G90" s="47">
        <v>0.33684343099594116</v>
      </c>
      <c r="H90" s="47">
        <v>0.36381873488426208</v>
      </c>
      <c r="I90" s="47">
        <v>0.37655788660049438</v>
      </c>
      <c r="J90" s="47">
        <v>0.40460160374641418</v>
      </c>
      <c r="K90" s="47">
        <v>0.41672024130821228</v>
      </c>
      <c r="L90" s="51">
        <v>0.40447530150413513</v>
      </c>
      <c r="M90" s="52"/>
    </row>
    <row r="91" spans="1:13">
      <c r="A91" s="26">
        <v>1994</v>
      </c>
      <c r="B91" s="48">
        <v>0.31929290294647217</v>
      </c>
      <c r="C91" s="49">
        <v>0.30888429284095764</v>
      </c>
      <c r="D91" s="47">
        <v>0.2888813316822052</v>
      </c>
      <c r="E91" s="47">
        <v>0.31609058380126953</v>
      </c>
      <c r="F91" s="50">
        <v>0.33546242117881775</v>
      </c>
      <c r="G91" s="47">
        <v>0.34355282783508301</v>
      </c>
      <c r="H91" s="47">
        <v>0.37350848317146301</v>
      </c>
      <c r="I91" s="47">
        <v>0.38739669322967529</v>
      </c>
      <c r="J91" s="47">
        <v>0.41451472043991089</v>
      </c>
      <c r="K91" s="47">
        <v>0.42958477139472961</v>
      </c>
      <c r="L91" s="51">
        <v>0.41706317663192749</v>
      </c>
      <c r="M91" s="52"/>
    </row>
    <row r="92" spans="1:13">
      <c r="A92" s="26">
        <v>1995</v>
      </c>
      <c r="B92" s="48">
        <v>0.32087975740432739</v>
      </c>
      <c r="C92" s="49">
        <v>0.31010925769805908</v>
      </c>
      <c r="D92" s="47">
        <v>0.29217150807380676</v>
      </c>
      <c r="E92" s="47">
        <v>0.31647196412086487</v>
      </c>
      <c r="F92" s="50">
        <v>0.33709746599197388</v>
      </c>
      <c r="G92" s="47">
        <v>0.34596076607704163</v>
      </c>
      <c r="H92" s="47">
        <v>0.37737110257148743</v>
      </c>
      <c r="I92" s="47">
        <v>0.39106842875480652</v>
      </c>
      <c r="J92" s="47">
        <v>0.41778871417045593</v>
      </c>
      <c r="K92" s="47">
        <v>0.43051058053970337</v>
      </c>
      <c r="L92" s="51">
        <v>0.42475631833076477</v>
      </c>
      <c r="M92" s="52"/>
    </row>
    <row r="93" spans="1:13">
      <c r="A93" s="26">
        <v>1996</v>
      </c>
      <c r="B93" s="48">
        <v>0.32207626104354858</v>
      </c>
      <c r="C93" s="49">
        <v>0.30903911590576172</v>
      </c>
      <c r="D93" s="47">
        <v>0.29062384366989136</v>
      </c>
      <c r="E93" s="47">
        <v>0.31555625796318054</v>
      </c>
      <c r="F93" s="50">
        <v>0.34080222249031067</v>
      </c>
      <c r="G93" s="47">
        <v>0.35046452283859253</v>
      </c>
      <c r="H93" s="47">
        <v>0.38344275951385498</v>
      </c>
      <c r="I93" s="47">
        <v>0.39825490117073059</v>
      </c>
      <c r="J93" s="47">
        <v>0.42683219909667969</v>
      </c>
      <c r="K93" s="47">
        <v>0.44230598211288452</v>
      </c>
      <c r="L93" s="51">
        <v>0.43742001056671143</v>
      </c>
      <c r="M93" s="52"/>
    </row>
    <row r="94" spans="1:13">
      <c r="A94" s="26">
        <v>1997</v>
      </c>
      <c r="B94" s="48">
        <v>0.32077917456626892</v>
      </c>
      <c r="C94" s="49">
        <v>0.30866673588752747</v>
      </c>
      <c r="D94" s="47">
        <v>0.29122850298881531</v>
      </c>
      <c r="E94" s="47">
        <v>0.31481155753135681</v>
      </c>
      <c r="F94" s="50">
        <v>0.33732298016548157</v>
      </c>
      <c r="G94" s="47">
        <v>0.34517413377761841</v>
      </c>
      <c r="H94" s="47">
        <v>0.37176144123077393</v>
      </c>
      <c r="I94" s="47">
        <v>0.38293871283531189</v>
      </c>
      <c r="J94" s="47">
        <v>0.40211659669876099</v>
      </c>
      <c r="K94" s="47">
        <v>0.41270202398300171</v>
      </c>
      <c r="L94" s="51">
        <v>0.41359701752662659</v>
      </c>
      <c r="M94" s="52"/>
    </row>
    <row r="95" spans="1:13">
      <c r="A95" s="26">
        <v>1998</v>
      </c>
      <c r="B95" s="48">
        <v>0.31956338882446289</v>
      </c>
      <c r="C95" s="49">
        <v>0.30473464727401733</v>
      </c>
      <c r="D95" s="47">
        <v>0.28393691778182983</v>
      </c>
      <c r="E95" s="47">
        <v>0.31213515996932983</v>
      </c>
      <c r="F95" s="50">
        <v>0.3392215371131897</v>
      </c>
      <c r="G95" s="47">
        <v>0.34644746780395508</v>
      </c>
      <c r="H95" s="47">
        <v>0.37281513214111328</v>
      </c>
      <c r="I95" s="47">
        <v>0.38304096460342407</v>
      </c>
      <c r="J95" s="47">
        <v>0.39965218305587769</v>
      </c>
      <c r="K95" s="47">
        <v>0.40517228841781616</v>
      </c>
      <c r="L95" s="51">
        <v>0.4080178439617157</v>
      </c>
      <c r="M95" s="52"/>
    </row>
    <row r="96" spans="1:13">
      <c r="A96" s="33">
        <v>1999</v>
      </c>
      <c r="B96" s="53">
        <v>0.31826061010360718</v>
      </c>
      <c r="C96" s="54">
        <v>0.30204588174819946</v>
      </c>
      <c r="D96" s="55">
        <v>0.2805945873260498</v>
      </c>
      <c r="E96" s="55">
        <v>0.30966877937316895</v>
      </c>
      <c r="F96" s="56">
        <v>0.33918899297714233</v>
      </c>
      <c r="G96" s="55">
        <v>0.34652972221374512</v>
      </c>
      <c r="H96" s="55">
        <v>0.37108403444290161</v>
      </c>
      <c r="I96" s="55">
        <v>0.38049724698066711</v>
      </c>
      <c r="J96" s="55">
        <v>0.3951137363910675</v>
      </c>
      <c r="K96" s="55">
        <v>0.400469571352005</v>
      </c>
      <c r="L96" s="57">
        <v>0.40996846556663513</v>
      </c>
      <c r="M96" s="52"/>
    </row>
    <row r="97" spans="1:13">
      <c r="A97" s="40">
        <v>2000</v>
      </c>
      <c r="B97" s="58">
        <v>0.31792339682579041</v>
      </c>
      <c r="C97" s="59">
        <v>0.30035784840583801</v>
      </c>
      <c r="D97" s="60">
        <v>0.27896243333816528</v>
      </c>
      <c r="E97" s="60">
        <v>0.30797946453094482</v>
      </c>
      <c r="F97" s="61">
        <v>0.33993393182754517</v>
      </c>
      <c r="G97" s="60">
        <v>0.34688857197761536</v>
      </c>
      <c r="H97" s="60">
        <v>0.36985164880752563</v>
      </c>
      <c r="I97" s="60">
        <v>0.37842655181884766</v>
      </c>
      <c r="J97" s="60">
        <v>0.39161017537117004</v>
      </c>
      <c r="K97" s="60">
        <v>0.39560779929161072</v>
      </c>
      <c r="L97" s="62">
        <v>0.40417730808258057</v>
      </c>
      <c r="M97" s="52"/>
    </row>
    <row r="98" spans="1:13">
      <c r="A98" s="26">
        <v>2001</v>
      </c>
      <c r="B98" s="48">
        <v>0.31659159064292908</v>
      </c>
      <c r="C98" s="49">
        <v>0.29876714944839478</v>
      </c>
      <c r="D98" s="47">
        <v>0.27226433157920837</v>
      </c>
      <c r="E98" s="47">
        <v>0.30823242664337158</v>
      </c>
      <c r="F98" s="50">
        <v>0.34101736545562744</v>
      </c>
      <c r="G98" s="47">
        <v>0.34903779625892639</v>
      </c>
      <c r="H98" s="47">
        <v>0.37329572439193726</v>
      </c>
      <c r="I98" s="47">
        <v>0.38384032249450684</v>
      </c>
      <c r="J98" s="47">
        <v>0.39860120415687561</v>
      </c>
      <c r="K98" s="47">
        <v>0.40262660384178162</v>
      </c>
      <c r="L98" s="51">
        <v>0.39758828282356262</v>
      </c>
      <c r="M98" s="52"/>
    </row>
    <row r="99" spans="1:13">
      <c r="A99" s="26">
        <v>2002</v>
      </c>
      <c r="B99" s="48">
        <v>0.29432511329650879</v>
      </c>
      <c r="C99" s="49">
        <v>0.28156280517578125</v>
      </c>
      <c r="D99" s="47">
        <v>0.25698679685592651</v>
      </c>
      <c r="E99" s="47">
        <v>0.29032525420188904</v>
      </c>
      <c r="F99" s="50">
        <v>0.31230786442756653</v>
      </c>
      <c r="G99" s="47">
        <v>0.31632986664772034</v>
      </c>
      <c r="H99" s="47">
        <v>0.33330610394477844</v>
      </c>
      <c r="I99" s="47">
        <v>0.34100958704948425</v>
      </c>
      <c r="J99" s="47">
        <v>0.35256916284561157</v>
      </c>
      <c r="K99" s="47">
        <v>0.35440006852149963</v>
      </c>
      <c r="L99" s="51">
        <v>0.3407752513885498</v>
      </c>
      <c r="M99" s="52"/>
    </row>
    <row r="100" spans="1:13">
      <c r="A100" s="26">
        <v>2003</v>
      </c>
      <c r="B100" s="48">
        <v>0.28892683982849121</v>
      </c>
      <c r="C100" s="49">
        <v>0.27750810980796814</v>
      </c>
      <c r="D100" s="47">
        <v>0.25493770837783813</v>
      </c>
      <c r="E100" s="47">
        <v>0.28536772727966309</v>
      </c>
      <c r="F100" s="50">
        <v>0.30493089556694031</v>
      </c>
      <c r="G100" s="47">
        <v>0.30933231115341187</v>
      </c>
      <c r="H100" s="47">
        <v>0.32314610481262207</v>
      </c>
      <c r="I100" s="47">
        <v>0.33052116632461548</v>
      </c>
      <c r="J100" s="47">
        <v>0.34325692057609558</v>
      </c>
      <c r="K100" s="47">
        <v>0.35186350345611572</v>
      </c>
      <c r="L100" s="51">
        <v>0.35613924264907837</v>
      </c>
      <c r="M100" s="52"/>
    </row>
    <row r="101" spans="1:13">
      <c r="A101" s="26">
        <v>2004</v>
      </c>
      <c r="B101" s="48">
        <v>0.28690659999847412</v>
      </c>
      <c r="C101" s="49">
        <v>0.27588456869125366</v>
      </c>
      <c r="D101" s="47">
        <v>0.25527924299240112</v>
      </c>
      <c r="E101" s="47">
        <v>0.28299957513809204</v>
      </c>
      <c r="F101" s="50">
        <v>0.30148881673812866</v>
      </c>
      <c r="G101" s="47">
        <v>0.30499458312988281</v>
      </c>
      <c r="H101" s="47">
        <v>0.31932124495506287</v>
      </c>
      <c r="I101" s="47">
        <v>0.32552763819694519</v>
      </c>
      <c r="J101" s="47">
        <v>0.33720725774765015</v>
      </c>
      <c r="K101" s="47">
        <v>0.3457910418510437</v>
      </c>
      <c r="L101" s="51">
        <v>0.34302902221679688</v>
      </c>
      <c r="M101" s="52"/>
    </row>
    <row r="102" spans="1:13">
      <c r="A102" s="26">
        <v>2005</v>
      </c>
      <c r="B102" s="48">
        <v>0.29811102151870728</v>
      </c>
      <c r="C102" s="49">
        <v>0.28614237904548645</v>
      </c>
      <c r="D102" s="47">
        <v>0.26623421907424927</v>
      </c>
      <c r="E102" s="47">
        <v>0.29291033744812012</v>
      </c>
      <c r="F102" s="50">
        <v>0.31285989284515381</v>
      </c>
      <c r="G102" s="47">
        <v>0.31727665662765503</v>
      </c>
      <c r="H102" s="47">
        <v>0.32943013310432434</v>
      </c>
      <c r="I102" s="47">
        <v>0.33374595642089844</v>
      </c>
      <c r="J102" s="47">
        <v>0.33901700377464294</v>
      </c>
      <c r="K102" s="47">
        <v>0.33737322688102722</v>
      </c>
      <c r="L102" s="51">
        <v>0.32728409767150879</v>
      </c>
      <c r="M102" s="52"/>
    </row>
    <row r="103" spans="1:13">
      <c r="A103" s="26">
        <v>2006</v>
      </c>
      <c r="B103" s="48">
        <v>0.30260181427001953</v>
      </c>
      <c r="C103" s="49">
        <v>0.28934559226036072</v>
      </c>
      <c r="D103" s="47">
        <v>0.27077096700668335</v>
      </c>
      <c r="E103" s="47">
        <v>0.29559698700904846</v>
      </c>
      <c r="F103" s="50">
        <v>0.31836313009262085</v>
      </c>
      <c r="G103" s="47">
        <v>0.32293474674224854</v>
      </c>
      <c r="H103" s="47">
        <v>0.33490899205207825</v>
      </c>
      <c r="I103" s="47">
        <v>0.33897283673286438</v>
      </c>
      <c r="J103" s="47">
        <v>0.34183833003044128</v>
      </c>
      <c r="K103" s="47">
        <v>0.33458343148231506</v>
      </c>
      <c r="L103" s="51">
        <v>0.31306898593902588</v>
      </c>
      <c r="M103" s="52"/>
    </row>
    <row r="104" spans="1:13">
      <c r="A104" s="26">
        <v>2007</v>
      </c>
      <c r="B104" s="48">
        <v>0.30512601137161255</v>
      </c>
      <c r="C104" s="49">
        <v>0.29076486825942993</v>
      </c>
      <c r="D104" s="47">
        <v>0.27443912625312805</v>
      </c>
      <c r="E104" s="47">
        <v>0.29635721445083618</v>
      </c>
      <c r="F104" s="50">
        <v>0.32218629121780396</v>
      </c>
      <c r="G104" s="47">
        <v>0.32740038633346558</v>
      </c>
      <c r="H104" s="47">
        <v>0.33932244777679443</v>
      </c>
      <c r="I104" s="47">
        <v>0.342274010181427</v>
      </c>
      <c r="J104" s="47">
        <v>0.34346345067024231</v>
      </c>
      <c r="K104" s="47">
        <v>0.32950466871261597</v>
      </c>
      <c r="L104" s="51">
        <v>0.29104569554328918</v>
      </c>
      <c r="M104" s="52"/>
    </row>
    <row r="105" spans="1:13">
      <c r="A105" s="26">
        <v>2008</v>
      </c>
      <c r="B105" s="48">
        <v>0.30661296844482422</v>
      </c>
      <c r="C105" s="49">
        <v>0.28664407134056091</v>
      </c>
      <c r="D105" s="47">
        <v>0.26740458607673645</v>
      </c>
      <c r="E105" s="47">
        <v>0.29317048192024231</v>
      </c>
      <c r="F105" s="50">
        <v>0.33214548230171204</v>
      </c>
      <c r="G105" s="47">
        <v>0.3399624228477478</v>
      </c>
      <c r="H105" s="47">
        <v>0.36004003882408142</v>
      </c>
      <c r="I105" s="47">
        <v>0.36761146783828735</v>
      </c>
      <c r="J105" s="47">
        <v>0.37880611419677734</v>
      </c>
      <c r="K105" s="47">
        <v>0.37624260783195496</v>
      </c>
      <c r="L105" s="51">
        <v>0.35871836543083191</v>
      </c>
      <c r="M105" s="52"/>
    </row>
    <row r="106" spans="1:13">
      <c r="A106" s="33">
        <v>2009</v>
      </c>
      <c r="B106" s="53">
        <v>0.27846908569335938</v>
      </c>
      <c r="C106" s="54">
        <v>0.26241591572761536</v>
      </c>
      <c r="D106" s="55">
        <v>0.24396777153015137</v>
      </c>
      <c r="E106" s="55">
        <v>0.2684834897518158</v>
      </c>
      <c r="F106" s="56">
        <v>0.30019441246986389</v>
      </c>
      <c r="G106" s="55">
        <v>0.30475339293479919</v>
      </c>
      <c r="H106" s="55">
        <v>0.31727004051208496</v>
      </c>
      <c r="I106" s="55">
        <v>0.3226170539855957</v>
      </c>
      <c r="J106" s="55">
        <v>0.33175387978553772</v>
      </c>
      <c r="K106" s="55">
        <v>0.3371073305606842</v>
      </c>
      <c r="L106" s="57">
        <v>0.33489462733268738</v>
      </c>
      <c r="M106" s="52"/>
    </row>
    <row r="107" spans="1:13">
      <c r="A107" s="26">
        <v>2010</v>
      </c>
      <c r="B107" s="48">
        <v>0.27827492356300354</v>
      </c>
      <c r="C107" s="49">
        <v>0.26596102118492126</v>
      </c>
      <c r="D107" s="47">
        <v>0.24648010730743408</v>
      </c>
      <c r="E107" s="47">
        <v>0.27231743931770325</v>
      </c>
      <c r="F107" s="50">
        <v>0.29401150345802307</v>
      </c>
      <c r="G107" s="47">
        <v>0.29652878642082214</v>
      </c>
      <c r="H107" s="47">
        <v>0.30486854910850525</v>
      </c>
      <c r="I107" s="47">
        <v>0.30850884318351746</v>
      </c>
      <c r="J107" s="47">
        <v>0.31581717729568481</v>
      </c>
      <c r="K107" s="47">
        <v>0.31088605523109436</v>
      </c>
      <c r="L107" s="51">
        <v>0.31182199716567993</v>
      </c>
      <c r="M107" s="52"/>
    </row>
    <row r="108" spans="1:13">
      <c r="A108" s="26">
        <v>2011</v>
      </c>
      <c r="B108" s="48">
        <v>0.28040322661399841</v>
      </c>
      <c r="C108" s="49">
        <v>0.26602721214294434</v>
      </c>
      <c r="D108" s="47">
        <v>0.24350903928279877</v>
      </c>
      <c r="E108" s="47">
        <v>0.27324119210243225</v>
      </c>
      <c r="F108" s="50">
        <v>0.29844745993614197</v>
      </c>
      <c r="G108" s="47">
        <v>0.30182835459709167</v>
      </c>
      <c r="H108" s="47">
        <v>0.31118172407150269</v>
      </c>
      <c r="I108" s="47">
        <v>0.3153194785118103</v>
      </c>
      <c r="J108" s="47">
        <v>0.32411351799964905</v>
      </c>
      <c r="K108" s="47">
        <v>0.32016825675964355</v>
      </c>
      <c r="L108" s="51">
        <v>0.31179559230804443</v>
      </c>
      <c r="M108" s="52"/>
    </row>
    <row r="109" spans="1:13">
      <c r="A109" s="26">
        <v>2012</v>
      </c>
      <c r="B109" s="48">
        <v>0.27525785565376282</v>
      </c>
      <c r="C109" s="49">
        <v>0.26182892918586731</v>
      </c>
      <c r="D109" s="47">
        <v>0.23621402680873871</v>
      </c>
      <c r="E109" s="47">
        <v>0.26991423964500427</v>
      </c>
      <c r="F109" s="50">
        <v>0.2908129096031189</v>
      </c>
      <c r="G109" s="47">
        <v>0.29343363642692566</v>
      </c>
      <c r="H109" s="47">
        <v>0.30101200938224792</v>
      </c>
      <c r="I109" s="47">
        <v>0.30495387315750122</v>
      </c>
      <c r="J109" s="47">
        <v>0.31134957075119019</v>
      </c>
      <c r="K109" s="47">
        <v>0.30612000823020935</v>
      </c>
      <c r="L109" s="51">
        <v>0.29737919569015503</v>
      </c>
      <c r="M109" s="52"/>
    </row>
    <row r="110" spans="1:13">
      <c r="A110" s="26">
        <v>2013</v>
      </c>
      <c r="B110" s="48">
        <v>0.29835909605026245</v>
      </c>
      <c r="C110" s="49">
        <v>0.2792772650718689</v>
      </c>
      <c r="D110" s="47">
        <v>0.24821732938289642</v>
      </c>
      <c r="E110" s="47">
        <v>0.28933683037757874</v>
      </c>
      <c r="F110" s="50">
        <v>0.32182317972183228</v>
      </c>
      <c r="G110" s="47">
        <v>0.3276178240776062</v>
      </c>
      <c r="H110" s="47">
        <v>0.34545683860778809</v>
      </c>
      <c r="I110" s="47">
        <v>0.35558298230171204</v>
      </c>
      <c r="J110" s="47">
        <v>0.37310832738876343</v>
      </c>
      <c r="K110" s="47">
        <v>0.38084131479263306</v>
      </c>
      <c r="L110" s="51">
        <v>0.37705585360527039</v>
      </c>
      <c r="M110" s="52"/>
    </row>
    <row r="111" spans="1:13">
      <c r="A111" s="26">
        <v>2014</v>
      </c>
      <c r="B111" s="48">
        <v>0.29756176471710205</v>
      </c>
      <c r="C111" s="49">
        <v>0.28014037013053894</v>
      </c>
      <c r="D111" s="47">
        <v>0.25246739387512207</v>
      </c>
      <c r="E111" s="47">
        <v>0.28896504640579224</v>
      </c>
      <c r="F111" s="50">
        <v>0.31802725791931152</v>
      </c>
      <c r="G111" s="47">
        <v>0.32321566343307495</v>
      </c>
      <c r="H111" s="47">
        <v>0.33945602178573608</v>
      </c>
      <c r="I111" s="47">
        <v>0.34847390651702881</v>
      </c>
      <c r="J111" s="47">
        <v>0.36578062176704407</v>
      </c>
      <c r="K111" s="47">
        <v>0.37775799632072449</v>
      </c>
      <c r="L111" s="51">
        <v>0.37215119600296021</v>
      </c>
      <c r="M111" s="52"/>
    </row>
    <row r="112" spans="1:13">
      <c r="A112" s="26">
        <v>2015</v>
      </c>
      <c r="B112" s="48">
        <v>0.30289489030838013</v>
      </c>
      <c r="C112" s="49">
        <v>0.28282269835472107</v>
      </c>
      <c r="D112" s="47">
        <v>0.25289607048034668</v>
      </c>
      <c r="E112" s="47">
        <v>0.29240188002586365</v>
      </c>
      <c r="F112" s="50">
        <v>0.32655742764472961</v>
      </c>
      <c r="G112" s="47">
        <v>0.33206987380981445</v>
      </c>
      <c r="H112" s="47">
        <v>0.34961900115013123</v>
      </c>
      <c r="I112" s="47">
        <v>0.35877573490142822</v>
      </c>
      <c r="J112" s="47">
        <v>0.37565377354621887</v>
      </c>
      <c r="K112" s="47">
        <v>0.38628709316253662</v>
      </c>
      <c r="L112" s="51">
        <v>0.38507914543151855</v>
      </c>
      <c r="M112" s="52"/>
    </row>
    <row r="113" spans="1:13">
      <c r="A113" s="26">
        <v>2016</v>
      </c>
      <c r="B113" s="48">
        <v>0.30350351333618164</v>
      </c>
      <c r="C113" s="49">
        <v>0.28380721807479858</v>
      </c>
      <c r="D113" s="47">
        <v>0.2536064088344574</v>
      </c>
      <c r="E113" s="47">
        <v>0.29329243302345276</v>
      </c>
      <c r="F113" s="50">
        <v>0.32711303234100342</v>
      </c>
      <c r="G113" s="47">
        <v>0.33230015635490417</v>
      </c>
      <c r="H113" s="47">
        <v>0.34852129220962524</v>
      </c>
      <c r="I113" s="47">
        <v>0.35683414340019226</v>
      </c>
      <c r="J113" s="47">
        <v>0.37216579914093018</v>
      </c>
      <c r="K113" s="47">
        <v>0.3837030827999115</v>
      </c>
      <c r="L113" s="51">
        <v>0.38280963897705078</v>
      </c>
      <c r="M113" s="52"/>
    </row>
    <row r="114" spans="1:13">
      <c r="A114" s="26">
        <v>2017</v>
      </c>
      <c r="B114" s="48">
        <v>0.29453915357589722</v>
      </c>
      <c r="C114" s="49">
        <v>0.27885806560516357</v>
      </c>
      <c r="D114" s="47">
        <v>0.24730777740478516</v>
      </c>
      <c r="E114" s="47">
        <v>0.28926768898963928</v>
      </c>
      <c r="F114" s="50">
        <v>0.31272265315055847</v>
      </c>
      <c r="G114" s="47">
        <v>0.31737315654754639</v>
      </c>
      <c r="H114" s="47">
        <v>0.33072662353515625</v>
      </c>
      <c r="I114" s="47">
        <v>0.33667436242103577</v>
      </c>
      <c r="J114" s="47">
        <v>0.3492504358291626</v>
      </c>
      <c r="K114" s="47">
        <v>0.35004493594169617</v>
      </c>
      <c r="L114" s="51">
        <v>0.32586750388145447</v>
      </c>
      <c r="M114" s="52"/>
    </row>
    <row r="115" spans="1:13">
      <c r="A115" s="26">
        <v>2018</v>
      </c>
      <c r="B115" s="48">
        <v>0.28733813762664795</v>
      </c>
      <c r="C115" s="49">
        <v>0.27696752548217773</v>
      </c>
      <c r="D115" s="47">
        <v>0.24855735898017883</v>
      </c>
      <c r="E115" s="47">
        <v>0.28629902005195618</v>
      </c>
      <c r="F115" s="50">
        <v>0.29915124177932739</v>
      </c>
      <c r="G115" s="47">
        <v>0.30178830027580261</v>
      </c>
      <c r="H115" s="47">
        <v>0.31606277823448181</v>
      </c>
      <c r="I115" s="47">
        <v>0.32310718297958374</v>
      </c>
      <c r="J115" s="47">
        <v>0.33700323104858398</v>
      </c>
      <c r="K115" s="47">
        <v>0.33979880809783936</v>
      </c>
      <c r="L115" s="51">
        <v>0.31557619571685791</v>
      </c>
      <c r="M115" s="52"/>
    </row>
    <row r="116" spans="1:13">
      <c r="A116" s="26">
        <v>2019</v>
      </c>
      <c r="B116" s="48">
        <v>0.29376617074012756</v>
      </c>
      <c r="C116" s="49">
        <v>0.28197929263114929</v>
      </c>
      <c r="D116" s="47">
        <v>0.25104454159736633</v>
      </c>
      <c r="E116" s="47">
        <v>0.29238510131835938</v>
      </c>
      <c r="F116" s="50">
        <v>0.30739679932594299</v>
      </c>
      <c r="G116" s="47">
        <v>0.31011921167373657</v>
      </c>
      <c r="H116" s="47">
        <v>0.32426890730857849</v>
      </c>
      <c r="I116" s="47">
        <v>0.33068674802780151</v>
      </c>
      <c r="J116" s="47">
        <v>0.34538909792900085</v>
      </c>
      <c r="K116" s="47">
        <v>0.35119548439979553</v>
      </c>
      <c r="L116" s="51">
        <v>0.32940259575843811</v>
      </c>
      <c r="M116" s="52"/>
    </row>
    <row r="117" spans="1:13" ht="17" thickBot="1">
      <c r="A117" s="63"/>
      <c r="B117" s="64"/>
      <c r="C117" s="65"/>
      <c r="D117" s="66"/>
      <c r="E117" s="67"/>
      <c r="F117" s="68"/>
      <c r="G117" s="69"/>
      <c r="H117" s="69"/>
      <c r="I117" s="69"/>
      <c r="J117" s="67"/>
      <c r="K117" s="67"/>
      <c r="L117" s="70"/>
    </row>
    <row r="118" spans="1:13" ht="17" thickTop="1">
      <c r="B118" s="71"/>
      <c r="D118" s="72"/>
      <c r="E118" s="72"/>
      <c r="F118" s="72"/>
      <c r="G118" s="72"/>
      <c r="H118" s="72"/>
      <c r="I118" s="72"/>
    </row>
    <row r="119" spans="1:13" ht="17" thickBot="1">
      <c r="D119" s="72"/>
      <c r="E119" s="72"/>
      <c r="F119" s="72"/>
      <c r="G119" s="72"/>
      <c r="H119" s="72"/>
      <c r="I119" s="72"/>
      <c r="L119" s="71"/>
      <c r="M119" s="71"/>
    </row>
    <row r="120" spans="1:13" ht="15" customHeight="1" thickBot="1">
      <c r="A120" s="535" t="s">
        <v>27</v>
      </c>
      <c r="B120" s="536"/>
      <c r="C120" s="536"/>
      <c r="D120" s="536"/>
      <c r="E120" s="536"/>
      <c r="F120" s="536"/>
      <c r="G120" s="536"/>
      <c r="H120" s="536"/>
      <c r="I120" s="536"/>
      <c r="J120" s="536"/>
      <c r="K120" s="536"/>
      <c r="L120" s="537"/>
    </row>
    <row r="121" spans="1:13" ht="22" customHeight="1" thickBot="1">
      <c r="A121" s="535"/>
      <c r="B121" s="536"/>
      <c r="C121" s="536"/>
      <c r="D121" s="536"/>
      <c r="E121" s="536"/>
      <c r="F121" s="536"/>
      <c r="G121" s="536"/>
      <c r="H121" s="536"/>
      <c r="I121" s="536"/>
      <c r="J121" s="536"/>
      <c r="K121" s="536"/>
      <c r="L121" s="537"/>
    </row>
    <row r="122" spans="1:13" ht="15" customHeight="1" thickBot="1">
      <c r="A122" s="535" t="s">
        <v>28</v>
      </c>
      <c r="B122" s="536"/>
      <c r="C122" s="536"/>
      <c r="D122" s="536"/>
      <c r="E122" s="536"/>
      <c r="F122" s="536"/>
      <c r="G122" s="536"/>
      <c r="H122" s="536"/>
      <c r="I122" s="536"/>
      <c r="J122" s="536"/>
      <c r="K122" s="536"/>
      <c r="L122" s="537"/>
    </row>
    <row r="123" spans="1:13" ht="17" thickBot="1">
      <c r="A123" s="535"/>
      <c r="B123" s="536"/>
      <c r="C123" s="536"/>
      <c r="D123" s="536"/>
      <c r="E123" s="536"/>
      <c r="F123" s="536"/>
      <c r="G123" s="536"/>
      <c r="H123" s="536"/>
      <c r="I123" s="536"/>
      <c r="J123" s="536"/>
      <c r="K123" s="536"/>
      <c r="L123" s="537"/>
    </row>
  </sheetData>
  <mergeCells count="5">
    <mergeCell ref="A4:L4"/>
    <mergeCell ref="B7:L7"/>
    <mergeCell ref="B8:L8"/>
    <mergeCell ref="A120:L121"/>
    <mergeCell ref="A122:L123"/>
  </mergeCells>
  <hyperlinks>
    <hyperlink ref="A1" location="Index!A1" display="Back to index" xr:uid="{4643C551-5D68-2649-97EA-AA1C0B42D81A}"/>
  </hyperlinks>
  <pageMargins left="0.75" right="0.75" top="1" bottom="1" header="0.5" footer="0.5"/>
  <pageSetup paperSize="9" orientation="portrait" horizontalDpi="4294967292" verticalDpi="429496729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4E20F-4E0D-CC44-A74C-E127630E28A8}">
  <sheetPr>
    <tabColor theme="6" tint="0.39997558519241921"/>
    <pageSetUpPr fitToPage="1"/>
  </sheetPr>
  <dimension ref="A1:V119"/>
  <sheetViews>
    <sheetView workbookViewId="0">
      <pane xSplit="1" ySplit="9" topLeftCell="B102" activePane="bottomRight" state="frozen"/>
      <selection activeCell="A4" sqref="A4:V4"/>
      <selection pane="topRight" activeCell="A4" sqref="A4:V4"/>
      <selection pane="bottomLeft" activeCell="A4" sqref="A4:V4"/>
      <selection pane="bottomRight" activeCell="A4" sqref="A4:V4"/>
    </sheetView>
  </sheetViews>
  <sheetFormatPr baseColWidth="10" defaultColWidth="10.83203125" defaultRowHeight="16"/>
  <cols>
    <col min="1" max="2" width="10.83203125" style="77"/>
    <col min="3" max="8" width="10.83203125" style="77" customWidth="1"/>
    <col min="9" max="9" width="10.83203125" style="77"/>
    <col min="10" max="10" width="10.83203125" style="77" customWidth="1"/>
    <col min="11" max="13" width="10.83203125" style="77"/>
    <col min="14" max="14" width="10.83203125" style="77" customWidth="1"/>
    <col min="15" max="15" width="10.83203125" style="77"/>
    <col min="16" max="22" width="11.5" style="73" customWidth="1"/>
    <col min="23" max="16384" width="10.83203125" style="77"/>
  </cols>
  <sheetData>
    <row r="1" spans="1:22">
      <c r="A1" s="76" t="s">
        <v>1</v>
      </c>
    </row>
    <row r="3" spans="1:22" ht="17" thickBot="1"/>
    <row r="4" spans="1:22" s="78" customFormat="1" ht="25" customHeight="1" thickTop="1">
      <c r="A4" s="506" t="s">
        <v>31</v>
      </c>
      <c r="B4" s="507"/>
      <c r="C4" s="507"/>
      <c r="D4" s="507"/>
      <c r="E4" s="507"/>
      <c r="F4" s="507"/>
      <c r="G4" s="507"/>
      <c r="H4" s="507"/>
      <c r="I4" s="507"/>
      <c r="J4" s="507"/>
      <c r="K4" s="507"/>
      <c r="L4" s="507"/>
      <c r="M4" s="507"/>
      <c r="N4" s="507"/>
      <c r="O4" s="507"/>
      <c r="P4" s="507"/>
      <c r="Q4" s="507"/>
      <c r="R4" s="507"/>
      <c r="S4" s="507"/>
      <c r="T4" s="507"/>
      <c r="U4" s="507"/>
      <c r="V4" s="508"/>
    </row>
    <row r="5" spans="1:22">
      <c r="A5" s="79"/>
      <c r="V5" s="80"/>
    </row>
    <row r="6" spans="1:22">
      <c r="A6" s="79"/>
      <c r="B6" s="7" t="s">
        <v>3</v>
      </c>
      <c r="C6" s="7" t="s">
        <v>4</v>
      </c>
      <c r="D6" s="7" t="s">
        <v>5</v>
      </c>
      <c r="E6" s="7" t="s">
        <v>6</v>
      </c>
      <c r="F6" s="7" t="s">
        <v>7</v>
      </c>
      <c r="G6" s="7" t="s">
        <v>8</v>
      </c>
      <c r="H6" s="81" t="s">
        <v>9</v>
      </c>
      <c r="I6" s="7" t="s">
        <v>10</v>
      </c>
      <c r="J6" s="81" t="s">
        <v>11</v>
      </c>
      <c r="K6" s="7" t="s">
        <v>12</v>
      </c>
      <c r="L6" s="7" t="s">
        <v>13</v>
      </c>
      <c r="M6" s="8" t="s">
        <v>32</v>
      </c>
      <c r="N6" s="7" t="s">
        <v>33</v>
      </c>
      <c r="O6" s="7" t="s">
        <v>34</v>
      </c>
      <c r="P6" s="82" t="s">
        <v>35</v>
      </c>
      <c r="Q6" s="82" t="s">
        <v>36</v>
      </c>
      <c r="R6" s="83" t="s">
        <v>37</v>
      </c>
      <c r="S6" s="83" t="s">
        <v>38</v>
      </c>
      <c r="T6" s="83" t="s">
        <v>39</v>
      </c>
      <c r="U6" s="84" t="s">
        <v>40</v>
      </c>
      <c r="V6" s="85" t="s">
        <v>41</v>
      </c>
    </row>
    <row r="7" spans="1:22" ht="35" customHeight="1">
      <c r="A7" s="79"/>
      <c r="B7" s="509" t="s">
        <v>14</v>
      </c>
      <c r="C7" s="509"/>
      <c r="D7" s="509"/>
      <c r="E7" s="509"/>
      <c r="F7" s="509"/>
      <c r="G7" s="509"/>
      <c r="H7" s="509"/>
      <c r="I7" s="509"/>
      <c r="J7" s="509"/>
      <c r="K7" s="509"/>
      <c r="L7" s="509"/>
      <c r="M7" s="509"/>
      <c r="N7" s="509"/>
      <c r="O7" s="509"/>
      <c r="P7" s="509"/>
      <c r="Q7" s="509"/>
      <c r="R7" s="509"/>
      <c r="S7" s="509"/>
      <c r="T7" s="509"/>
      <c r="U7" s="509"/>
      <c r="V7" s="510"/>
    </row>
    <row r="8" spans="1:22" s="88" customFormat="1" ht="21" customHeight="1">
      <c r="A8" s="86"/>
      <c r="B8" s="511" t="s">
        <v>42</v>
      </c>
      <c r="C8" s="512"/>
      <c r="D8" s="512"/>
      <c r="E8" s="512"/>
      <c r="F8" s="512"/>
      <c r="G8" s="512"/>
      <c r="H8" s="512"/>
      <c r="I8" s="512"/>
      <c r="J8" s="512"/>
      <c r="K8" s="512"/>
      <c r="L8" s="512"/>
      <c r="M8" s="512"/>
      <c r="N8" s="512"/>
      <c r="O8" s="512"/>
      <c r="P8" s="512"/>
      <c r="Q8" s="512"/>
      <c r="R8" s="512"/>
      <c r="S8" s="512"/>
      <c r="T8" s="512"/>
      <c r="U8" s="512"/>
      <c r="V8" s="513"/>
    </row>
    <row r="9" spans="1:22" ht="52" thickBot="1">
      <c r="A9" s="79"/>
      <c r="B9" s="89" t="s">
        <v>17</v>
      </c>
      <c r="C9" s="90" t="s">
        <v>43</v>
      </c>
      <c r="D9" s="90" t="s">
        <v>44</v>
      </c>
      <c r="E9" s="90" t="s">
        <v>45</v>
      </c>
      <c r="F9" s="90" t="s">
        <v>46</v>
      </c>
      <c r="G9" s="91" t="s">
        <v>47</v>
      </c>
      <c r="H9" s="90" t="s">
        <v>48</v>
      </c>
      <c r="I9" s="89" t="s">
        <v>18</v>
      </c>
      <c r="J9" s="90" t="s">
        <v>43</v>
      </c>
      <c r="K9" s="90" t="s">
        <v>44</v>
      </c>
      <c r="L9" s="90" t="s">
        <v>45</v>
      </c>
      <c r="M9" s="90" t="s">
        <v>46</v>
      </c>
      <c r="N9" s="91" t="s">
        <v>47</v>
      </c>
      <c r="O9" s="90" t="s">
        <v>48</v>
      </c>
      <c r="P9" s="92" t="s">
        <v>19</v>
      </c>
      <c r="Q9" s="90" t="s">
        <v>43</v>
      </c>
      <c r="R9" s="90" t="s">
        <v>44</v>
      </c>
      <c r="S9" s="90" t="s">
        <v>45</v>
      </c>
      <c r="T9" s="90" t="s">
        <v>46</v>
      </c>
      <c r="U9" s="91" t="s">
        <v>47</v>
      </c>
      <c r="V9" s="93" t="s">
        <v>48</v>
      </c>
    </row>
    <row r="10" spans="1:22">
      <c r="A10" s="94">
        <v>1913</v>
      </c>
      <c r="B10" s="95">
        <v>6.7510174383426019E-2</v>
      </c>
      <c r="C10" s="96">
        <v>3.3206106041317768E-2</v>
      </c>
      <c r="D10" s="96">
        <v>1.9481515032017331E-2</v>
      </c>
      <c r="E10" s="96">
        <v>0</v>
      </c>
      <c r="F10" s="96">
        <v>9.9349786217869159E-4</v>
      </c>
      <c r="G10" s="96">
        <v>1.3829055447912235E-2</v>
      </c>
      <c r="H10" s="97">
        <v>0</v>
      </c>
      <c r="I10" s="98">
        <f t="shared" ref="I10:I57" si="0">J10+K10+L10+M10+N10+O10</f>
        <v>7.1172625336083595E-2</v>
      </c>
      <c r="J10" s="99">
        <f t="shared" ref="J10:K57" si="1">J11*C10/C11</f>
        <v>4.2194425756405148E-2</v>
      </c>
      <c r="K10" s="99">
        <f t="shared" si="1"/>
        <v>1.7948684823088003E-2</v>
      </c>
      <c r="L10" s="99">
        <v>0</v>
      </c>
      <c r="M10" s="99">
        <v>0</v>
      </c>
      <c r="N10" s="99">
        <f t="shared" ref="L10:N57" si="2">N11*G10/G11</f>
        <v>1.1029514756590442E-2</v>
      </c>
      <c r="O10" s="99">
        <v>0</v>
      </c>
      <c r="P10" s="100"/>
      <c r="Q10" s="96"/>
      <c r="R10" s="96"/>
      <c r="S10" s="96"/>
      <c r="T10" s="96"/>
      <c r="U10" s="96"/>
      <c r="V10" s="97"/>
    </row>
    <row r="11" spans="1:22">
      <c r="A11" s="94">
        <v>1914</v>
      </c>
      <c r="B11" s="101">
        <v>6.2042413108758208E-2</v>
      </c>
      <c r="C11" s="99">
        <v>2.1213602472232331E-2</v>
      </c>
      <c r="D11" s="99">
        <v>2.3392083529790889E-2</v>
      </c>
      <c r="E11" s="99">
        <v>0</v>
      </c>
      <c r="F11" s="99">
        <v>1.1534794892118739E-3</v>
      </c>
      <c r="G11" s="99">
        <v>1.6283247617523117E-2</v>
      </c>
      <c r="H11" s="102">
        <v>0</v>
      </c>
      <c r="I11" s="98">
        <f t="shared" si="0"/>
        <v>6.1494205955627962E-2</v>
      </c>
      <c r="J11" s="99">
        <f t="shared" si="1"/>
        <v>2.6955758480887462E-2</v>
      </c>
      <c r="K11" s="99">
        <f t="shared" si="1"/>
        <v>2.1551564852196611E-2</v>
      </c>
      <c r="L11" s="99">
        <v>0</v>
      </c>
      <c r="M11" s="99">
        <v>0</v>
      </c>
      <c r="N11" s="99">
        <f t="shared" si="2"/>
        <v>1.2986882622543893E-2</v>
      </c>
      <c r="O11" s="99">
        <v>0</v>
      </c>
      <c r="P11" s="103"/>
      <c r="Q11" s="99"/>
      <c r="R11" s="99"/>
      <c r="S11" s="99"/>
      <c r="T11" s="99"/>
      <c r="U11" s="99"/>
      <c r="V11" s="102"/>
    </row>
    <row r="12" spans="1:22">
      <c r="A12" s="94">
        <v>1915</v>
      </c>
      <c r="B12" s="101">
        <v>6.0239942662430726E-2</v>
      </c>
      <c r="C12" s="99">
        <v>1.8226115779892794E-2</v>
      </c>
      <c r="D12" s="99">
        <v>2.393634157643491E-2</v>
      </c>
      <c r="E12" s="99">
        <v>0</v>
      </c>
      <c r="F12" s="99">
        <v>1.1949853134157152E-3</v>
      </c>
      <c r="G12" s="99">
        <v>1.688249999268731E-2</v>
      </c>
      <c r="H12" s="102">
        <v>0</v>
      </c>
      <c r="I12" s="98">
        <f t="shared" si="0"/>
        <v>5.8677433620942507E-2</v>
      </c>
      <c r="J12" s="99">
        <f t="shared" si="1"/>
        <v>2.3159610709711863E-2</v>
      </c>
      <c r="K12" s="99">
        <f t="shared" si="1"/>
        <v>2.2052999988303245E-2</v>
      </c>
      <c r="L12" s="99">
        <v>0</v>
      </c>
      <c r="M12" s="99">
        <v>0</v>
      </c>
      <c r="N12" s="99">
        <f t="shared" si="2"/>
        <v>1.3464822922927399E-2</v>
      </c>
      <c r="O12" s="99">
        <v>0</v>
      </c>
      <c r="P12" s="103"/>
      <c r="Q12" s="99"/>
      <c r="R12" s="99"/>
      <c r="S12" s="99"/>
      <c r="T12" s="99"/>
      <c r="U12" s="99"/>
      <c r="V12" s="102"/>
    </row>
    <row r="13" spans="1:22">
      <c r="A13" s="94">
        <v>1916</v>
      </c>
      <c r="B13" s="104">
        <v>6.7883335958056554E-2</v>
      </c>
      <c r="C13" s="105">
        <v>3.0053415791603443E-2</v>
      </c>
      <c r="D13" s="105">
        <v>2.0856303742319431E-2</v>
      </c>
      <c r="E13" s="105">
        <v>0</v>
      </c>
      <c r="F13" s="105">
        <v>1.2988289807158626E-3</v>
      </c>
      <c r="G13" s="105">
        <v>1.5674787443417819E-2</v>
      </c>
      <c r="H13" s="106">
        <v>0</v>
      </c>
      <c r="I13" s="98">
        <f t="shared" si="0"/>
        <v>6.9905258638966516E-2</v>
      </c>
      <c r="J13" s="99">
        <f t="shared" si="1"/>
        <v>3.8188356676550024E-2</v>
      </c>
      <c r="K13" s="99">
        <f t="shared" si="1"/>
        <v>1.9215303421230824E-2</v>
      </c>
      <c r="L13" s="99">
        <v>0</v>
      </c>
      <c r="M13" s="99">
        <v>0</v>
      </c>
      <c r="N13" s="99">
        <f t="shared" si="2"/>
        <v>1.2501598541185674E-2</v>
      </c>
      <c r="O13" s="99">
        <v>0</v>
      </c>
      <c r="P13" s="103"/>
      <c r="Q13" s="107"/>
      <c r="R13" s="107"/>
      <c r="S13" s="107"/>
      <c r="T13" s="107"/>
      <c r="U13" s="107"/>
      <c r="V13" s="108"/>
    </row>
    <row r="14" spans="1:22">
      <c r="A14" s="94">
        <v>1917</v>
      </c>
      <c r="B14" s="98">
        <v>7.3074743653109037E-2</v>
      </c>
      <c r="C14" s="99">
        <v>3.7080842015285165E-2</v>
      </c>
      <c r="D14" s="99">
        <v>1.9083190856944106E-2</v>
      </c>
      <c r="E14" s="99">
        <v>0</v>
      </c>
      <c r="F14" s="99">
        <v>1.6322487400137222E-3</v>
      </c>
      <c r="G14" s="99">
        <v>1.5278462040866043E-2</v>
      </c>
      <c r="H14" s="102">
        <v>0</v>
      </c>
      <c r="I14" s="98">
        <f t="shared" si="0"/>
        <v>7.6885192043771561E-2</v>
      </c>
      <c r="J14" s="99">
        <f t="shared" si="1"/>
        <v>4.7117985874409012E-2</v>
      </c>
      <c r="K14" s="99">
        <f t="shared" si="1"/>
        <v>1.7581701297214581E-2</v>
      </c>
      <c r="L14" s="99">
        <v>0</v>
      </c>
      <c r="M14" s="99">
        <v>0</v>
      </c>
      <c r="N14" s="99">
        <f t="shared" si="2"/>
        <v>1.2185504872147968E-2</v>
      </c>
      <c r="O14" s="99">
        <v>0</v>
      </c>
      <c r="P14" s="103"/>
      <c r="Q14" s="99"/>
      <c r="R14" s="99"/>
      <c r="S14" s="99"/>
      <c r="T14" s="99"/>
      <c r="U14" s="99"/>
      <c r="V14" s="102"/>
    </row>
    <row r="15" spans="1:22">
      <c r="A15" s="94">
        <v>1918</v>
      </c>
      <c r="B15" s="101">
        <v>7.844778940021635E-2</v>
      </c>
      <c r="C15" s="99">
        <v>4.4557525281296403E-2</v>
      </c>
      <c r="D15" s="99">
        <v>1.6322508834258814E-2</v>
      </c>
      <c r="E15" s="99">
        <v>0</v>
      </c>
      <c r="F15" s="99">
        <v>3.2116569532500095E-3</v>
      </c>
      <c r="G15" s="99">
        <v>1.4356098331411129E-2</v>
      </c>
      <c r="H15" s="102">
        <v>0</v>
      </c>
      <c r="I15" s="98">
        <f t="shared" si="0"/>
        <v>8.3106575049417125E-2</v>
      </c>
      <c r="J15" s="99">
        <f t="shared" si="1"/>
        <v>5.6618478241063773E-2</v>
      </c>
      <c r="K15" s="99">
        <f t="shared" si="1"/>
        <v>1.5038233222965307E-2</v>
      </c>
      <c r="L15" s="99">
        <v>0</v>
      </c>
      <c r="M15" s="99">
        <v>0</v>
      </c>
      <c r="N15" s="99">
        <f t="shared" si="2"/>
        <v>1.1449863585388045E-2</v>
      </c>
      <c r="O15" s="99">
        <v>0</v>
      </c>
      <c r="P15" s="103"/>
      <c r="Q15" s="99"/>
      <c r="R15" s="99"/>
      <c r="S15" s="99"/>
      <c r="T15" s="99"/>
      <c r="U15" s="99"/>
      <c r="V15" s="102"/>
    </row>
    <row r="16" spans="1:22">
      <c r="A16" s="109">
        <v>1919</v>
      </c>
      <c r="B16" s="110">
        <v>8.2138418100625776E-2</v>
      </c>
      <c r="C16" s="111">
        <v>4.7884396626796513E-2</v>
      </c>
      <c r="D16" s="111">
        <v>1.6405538773083851E-2</v>
      </c>
      <c r="E16" s="111">
        <v>0</v>
      </c>
      <c r="F16" s="111">
        <v>4.0908642989966205E-3</v>
      </c>
      <c r="G16" s="111">
        <v>1.3757618401748776E-2</v>
      </c>
      <c r="H16" s="112">
        <v>0</v>
      </c>
      <c r="I16" s="113">
        <f t="shared" si="0"/>
        <v>8.693314585140445E-2</v>
      </c>
      <c r="J16" s="111">
        <f t="shared" si="1"/>
        <v>6.0845876232690659E-2</v>
      </c>
      <c r="K16" s="111">
        <f t="shared" si="1"/>
        <v>1.5114730261332272E-2</v>
      </c>
      <c r="L16" s="111">
        <v>0</v>
      </c>
      <c r="M16" s="111">
        <v>0</v>
      </c>
      <c r="N16" s="111">
        <f t="shared" si="2"/>
        <v>1.0972539357381518E-2</v>
      </c>
      <c r="O16" s="111">
        <v>0</v>
      </c>
      <c r="P16" s="114"/>
      <c r="Q16" s="111"/>
      <c r="R16" s="111"/>
      <c r="S16" s="111"/>
      <c r="T16" s="111"/>
      <c r="U16" s="111"/>
      <c r="V16" s="112"/>
    </row>
    <row r="17" spans="1:22">
      <c r="A17" s="94">
        <v>1920</v>
      </c>
      <c r="B17" s="101">
        <v>8.2353639683383439E-2</v>
      </c>
      <c r="C17" s="99">
        <v>5.0509366777882495E-2</v>
      </c>
      <c r="D17" s="99">
        <v>1.4683097228964593E-2</v>
      </c>
      <c r="E17" s="99">
        <v>0</v>
      </c>
      <c r="F17" s="99">
        <v>4.1470998965057503E-3</v>
      </c>
      <c r="G17" s="99">
        <v>1.3014075780030616E-2</v>
      </c>
      <c r="H17" s="102">
        <v>0</v>
      </c>
      <c r="I17" s="98">
        <f t="shared" si="0"/>
        <v>8.808871187520341E-2</v>
      </c>
      <c r="J17" s="99">
        <f t="shared" si="1"/>
        <v>6.4181380492508461E-2</v>
      </c>
      <c r="K17" s="99">
        <f t="shared" si="1"/>
        <v>1.3527812593441416E-2</v>
      </c>
      <c r="L17" s="99">
        <v>0</v>
      </c>
      <c r="M17" s="99">
        <v>0</v>
      </c>
      <c r="N17" s="99">
        <f t="shared" si="2"/>
        <v>1.037951878925353E-2</v>
      </c>
      <c r="O17" s="99">
        <v>0</v>
      </c>
      <c r="P17" s="103"/>
      <c r="Q17" s="99"/>
      <c r="R17" s="99"/>
      <c r="S17" s="99"/>
      <c r="T17" s="99"/>
      <c r="U17" s="99"/>
      <c r="V17" s="102"/>
    </row>
    <row r="18" spans="1:22">
      <c r="A18" s="94">
        <v>1921</v>
      </c>
      <c r="B18" s="101">
        <v>7.8924649733930721E-2</v>
      </c>
      <c r="C18" s="99">
        <v>3.604530737070951E-2</v>
      </c>
      <c r="D18" s="99">
        <v>2.0764962296243084E-2</v>
      </c>
      <c r="E18" s="99">
        <v>0</v>
      </c>
      <c r="F18" s="99">
        <v>5.6830649864471547E-3</v>
      </c>
      <c r="G18" s="99">
        <v>1.6431315080530969E-2</v>
      </c>
      <c r="H18" s="102">
        <v>0</v>
      </c>
      <c r="I18" s="98">
        <f t="shared" si="0"/>
        <v>7.8038274162699872E-2</v>
      </c>
      <c r="J18" s="99">
        <f t="shared" si="1"/>
        <v>4.580214987652461E-2</v>
      </c>
      <c r="K18" s="99">
        <f t="shared" si="1"/>
        <v>1.9131148835500961E-2</v>
      </c>
      <c r="L18" s="99">
        <v>0</v>
      </c>
      <c r="M18" s="99">
        <v>0</v>
      </c>
      <c r="N18" s="99">
        <f t="shared" si="2"/>
        <v>1.3104975450674287E-2</v>
      </c>
      <c r="O18" s="99">
        <v>0</v>
      </c>
      <c r="P18" s="103"/>
      <c r="Q18" s="99"/>
      <c r="R18" s="99"/>
      <c r="S18" s="99"/>
      <c r="T18" s="99"/>
      <c r="U18" s="99"/>
      <c r="V18" s="102"/>
    </row>
    <row r="19" spans="1:22">
      <c r="A19" s="94">
        <v>1922</v>
      </c>
      <c r="B19" s="101">
        <v>7.3391592059762534E-2</v>
      </c>
      <c r="C19" s="99">
        <v>3.2715690512168362E-2</v>
      </c>
      <c r="D19" s="99">
        <v>2.0911403012073268E-2</v>
      </c>
      <c r="E19" s="99">
        <v>0</v>
      </c>
      <c r="F19" s="99">
        <v>3.9021479349795204E-3</v>
      </c>
      <c r="G19" s="99">
        <v>1.5862350600541385E-2</v>
      </c>
      <c r="H19" s="102">
        <v>0</v>
      </c>
      <c r="I19" s="98">
        <f t="shared" si="0"/>
        <v>7.3488522212796767E-2</v>
      </c>
      <c r="J19" s="99">
        <f t="shared" si="1"/>
        <v>4.1571263208868406E-2</v>
      </c>
      <c r="K19" s="99">
        <f t="shared" si="1"/>
        <v>1.9266067410847059E-2</v>
      </c>
      <c r="L19" s="99">
        <v>0</v>
      </c>
      <c r="M19" s="99">
        <v>0</v>
      </c>
      <c r="N19" s="99">
        <f t="shared" si="2"/>
        <v>1.26511915930813E-2</v>
      </c>
      <c r="O19" s="99">
        <v>0</v>
      </c>
      <c r="P19" s="103"/>
      <c r="Q19" s="99"/>
      <c r="R19" s="99"/>
      <c r="S19" s="99"/>
      <c r="T19" s="99"/>
      <c r="U19" s="99"/>
      <c r="V19" s="102"/>
    </row>
    <row r="20" spans="1:22">
      <c r="A20" s="94">
        <v>1923</v>
      </c>
      <c r="B20" s="101">
        <v>7.3238291625920812E-2</v>
      </c>
      <c r="C20" s="99">
        <v>3.6046343659847636E-2</v>
      </c>
      <c r="D20" s="99">
        <v>1.8762531798910412E-2</v>
      </c>
      <c r="E20" s="99">
        <v>0</v>
      </c>
      <c r="F20" s="99">
        <v>3.6039457581839014E-3</v>
      </c>
      <c r="G20" s="99">
        <v>1.4825470408978856E-2</v>
      </c>
      <c r="H20" s="102">
        <v>0</v>
      </c>
      <c r="I20" s="98">
        <f t="shared" si="0"/>
        <v>7.4913955200890739E-2</v>
      </c>
      <c r="J20" s="99">
        <f t="shared" si="1"/>
        <v>4.5803466671244422E-2</v>
      </c>
      <c r="K20" s="99">
        <f t="shared" si="1"/>
        <v>1.7286272098876759E-2</v>
      </c>
      <c r="L20" s="99">
        <v>0</v>
      </c>
      <c r="M20" s="99">
        <v>0</v>
      </c>
      <c r="N20" s="99">
        <f t="shared" si="2"/>
        <v>1.1824216430769563E-2</v>
      </c>
      <c r="O20" s="99">
        <v>0</v>
      </c>
      <c r="P20" s="103"/>
      <c r="Q20" s="99"/>
      <c r="R20" s="99"/>
      <c r="S20" s="99"/>
      <c r="T20" s="99"/>
      <c r="U20" s="99"/>
      <c r="V20" s="102"/>
    </row>
    <row r="21" spans="1:22">
      <c r="A21" s="94">
        <v>1924</v>
      </c>
      <c r="B21" s="101">
        <v>7.1521831642334374E-2</v>
      </c>
      <c r="C21" s="99">
        <v>3.2053379146312538E-2</v>
      </c>
      <c r="D21" s="99">
        <v>2.0967384925079092E-2</v>
      </c>
      <c r="E21" s="99">
        <v>0</v>
      </c>
      <c r="F21" s="99">
        <v>3.2696788946862667E-3</v>
      </c>
      <c r="G21" s="99">
        <v>1.5231388676256473E-2</v>
      </c>
      <c r="H21" s="102">
        <v>0</v>
      </c>
      <c r="I21" s="98">
        <f t="shared" si="0"/>
        <v>7.2195281179273652E-2</v>
      </c>
      <c r="J21" s="99">
        <f t="shared" si="1"/>
        <v>4.0729675588824843E-2</v>
      </c>
      <c r="K21" s="99">
        <f t="shared" si="1"/>
        <v>1.9317644596229391E-2</v>
      </c>
      <c r="L21" s="99">
        <v>0</v>
      </c>
      <c r="M21" s="99">
        <v>0</v>
      </c>
      <c r="N21" s="99">
        <f t="shared" si="2"/>
        <v>1.2147960994219411E-2</v>
      </c>
      <c r="O21" s="99">
        <v>0</v>
      </c>
      <c r="P21" s="103"/>
      <c r="Q21" s="99"/>
      <c r="R21" s="99"/>
      <c r="S21" s="99"/>
      <c r="T21" s="99"/>
      <c r="U21" s="99"/>
      <c r="V21" s="102"/>
    </row>
    <row r="22" spans="1:22">
      <c r="A22" s="94">
        <v>1925</v>
      </c>
      <c r="B22" s="101">
        <v>7.2781018803153685E-2</v>
      </c>
      <c r="C22" s="99">
        <v>3.0991455038253946E-2</v>
      </c>
      <c r="D22" s="99">
        <v>2.2201503631974814E-2</v>
      </c>
      <c r="E22" s="99">
        <v>0</v>
      </c>
      <c r="F22" s="99">
        <v>3.0227312120069284E-3</v>
      </c>
      <c r="G22" s="99">
        <v>1.6565328920917999E-2</v>
      </c>
      <c r="H22" s="102">
        <v>0</v>
      </c>
      <c r="I22" s="98">
        <f t="shared" si="0"/>
        <v>7.3046827897762345E-2</v>
      </c>
      <c r="J22" s="99">
        <f t="shared" si="1"/>
        <v>3.9380306955216854E-2</v>
      </c>
      <c r="K22" s="99">
        <f t="shared" si="1"/>
        <v>2.0454661284507691E-2</v>
      </c>
      <c r="L22" s="99">
        <v>0</v>
      </c>
      <c r="M22" s="99">
        <v>0</v>
      </c>
      <c r="N22" s="99">
        <f t="shared" si="2"/>
        <v>1.3211859658037794E-2</v>
      </c>
      <c r="O22" s="99">
        <v>0</v>
      </c>
      <c r="P22" s="103"/>
      <c r="Q22" s="99"/>
      <c r="R22" s="99"/>
      <c r="S22" s="99"/>
      <c r="T22" s="99"/>
      <c r="U22" s="99"/>
      <c r="V22" s="102"/>
    </row>
    <row r="23" spans="1:22">
      <c r="A23" s="94">
        <v>1926</v>
      </c>
      <c r="B23" s="101">
        <v>7.7572851683015004E-2</v>
      </c>
      <c r="C23" s="99">
        <v>3.8954440091245754E-2</v>
      </c>
      <c r="D23" s="99">
        <v>2.0147440238964694E-2</v>
      </c>
      <c r="E23" s="99">
        <v>0</v>
      </c>
      <c r="F23" s="99">
        <v>2.6320047672201662E-3</v>
      </c>
      <c r="G23" s="99">
        <v>1.5838966585584389E-2</v>
      </c>
      <c r="H23" s="102">
        <v>0</v>
      </c>
      <c r="I23" s="98">
        <f t="shared" si="0"/>
        <v>8.069349021753093E-2</v>
      </c>
      <c r="J23" s="99">
        <f t="shared" si="1"/>
        <v>4.9498734608244166E-2</v>
      </c>
      <c r="K23" s="99">
        <f t="shared" si="1"/>
        <v>1.8562214193653091E-2</v>
      </c>
      <c r="L23" s="99">
        <v>0</v>
      </c>
      <c r="M23" s="99">
        <v>0</v>
      </c>
      <c r="N23" s="99">
        <f t="shared" si="2"/>
        <v>1.2632541415633681E-2</v>
      </c>
      <c r="O23" s="99">
        <v>0</v>
      </c>
      <c r="P23" s="103"/>
      <c r="Q23" s="99"/>
      <c r="R23" s="99"/>
      <c r="S23" s="99"/>
      <c r="T23" s="99"/>
      <c r="U23" s="99"/>
      <c r="V23" s="102"/>
    </row>
    <row r="24" spans="1:22">
      <c r="A24" s="94">
        <v>1927</v>
      </c>
      <c r="B24" s="101">
        <v>7.4898783767781571E-2</v>
      </c>
      <c r="C24" s="99">
        <v>3.6623031279674166E-2</v>
      </c>
      <c r="D24" s="99">
        <v>2.0528323347441556E-2</v>
      </c>
      <c r="E24" s="99">
        <v>0</v>
      </c>
      <c r="F24" s="99">
        <v>2.6242202203307498E-3</v>
      </c>
      <c r="G24" s="99">
        <v>1.5123208920335088E-2</v>
      </c>
      <c r="H24" s="102">
        <v>0</v>
      </c>
      <c r="I24" s="98">
        <f t="shared" si="0"/>
        <v>7.7511063657385859E-2</v>
      </c>
      <c r="J24" s="99">
        <f t="shared" si="1"/>
        <v>4.6536253675210852E-2</v>
      </c>
      <c r="K24" s="99">
        <f t="shared" si="1"/>
        <v>1.8913128938078966E-2</v>
      </c>
      <c r="L24" s="99">
        <v>0</v>
      </c>
      <c r="M24" s="99">
        <v>0</v>
      </c>
      <c r="N24" s="99">
        <f t="shared" si="2"/>
        <v>1.2061681044096035E-2</v>
      </c>
      <c r="O24" s="99">
        <v>0</v>
      </c>
      <c r="P24" s="103"/>
      <c r="Q24" s="99"/>
      <c r="R24" s="99"/>
      <c r="S24" s="99"/>
      <c r="T24" s="99"/>
      <c r="U24" s="99"/>
      <c r="V24" s="102"/>
    </row>
    <row r="25" spans="1:22">
      <c r="A25" s="94">
        <v>1928</v>
      </c>
      <c r="B25" s="101">
        <v>7.3629670382136345E-2</v>
      </c>
      <c r="C25" s="99">
        <v>3.1367411915287531E-2</v>
      </c>
      <c r="D25" s="99">
        <v>2.2742349305008888E-2</v>
      </c>
      <c r="E25" s="99">
        <v>0</v>
      </c>
      <c r="F25" s="99">
        <v>2.8579821569231488E-3</v>
      </c>
      <c r="G25" s="99">
        <v>1.6661927004916772E-2</v>
      </c>
      <c r="H25" s="102">
        <v>0</v>
      </c>
      <c r="I25" s="98">
        <f t="shared" si="0"/>
        <v>7.409988392488813E-2</v>
      </c>
      <c r="J25" s="99">
        <f t="shared" si="1"/>
        <v>3.9858028869248725E-2</v>
      </c>
      <c r="K25" s="99">
        <f t="shared" si="1"/>
        <v>2.0952952536870025E-2</v>
      </c>
      <c r="L25" s="99">
        <f t="shared" si="2"/>
        <v>0</v>
      </c>
      <c r="M25" s="99">
        <v>0</v>
      </c>
      <c r="N25" s="99">
        <f t="shared" si="2"/>
        <v>1.3288902518769376E-2</v>
      </c>
      <c r="O25" s="99">
        <v>0</v>
      </c>
      <c r="P25" s="103"/>
      <c r="Q25" s="99"/>
      <c r="R25" s="99"/>
      <c r="S25" s="99"/>
      <c r="T25" s="99"/>
      <c r="U25" s="99"/>
      <c r="V25" s="102"/>
    </row>
    <row r="26" spans="1:22">
      <c r="A26" s="94">
        <v>1929</v>
      </c>
      <c r="B26" s="101">
        <v>7.715767227277881E-2</v>
      </c>
      <c r="C26" s="99">
        <v>3.5554807998944317E-2</v>
      </c>
      <c r="D26" s="99">
        <v>2.0932188045695507E-2</v>
      </c>
      <c r="E26" s="99">
        <v>1.2543651085395037E-3</v>
      </c>
      <c r="F26" s="99">
        <v>3.3550739435783349E-3</v>
      </c>
      <c r="G26" s="99">
        <v>1.6061237176021152E-2</v>
      </c>
      <c r="H26" s="102">
        <v>0</v>
      </c>
      <c r="I26" s="98">
        <f t="shared" si="0"/>
        <v>7.8587938776538468E-2</v>
      </c>
      <c r="J26" s="99">
        <f t="shared" si="1"/>
        <v>4.5178880791623251E-2</v>
      </c>
      <c r="K26" s="99">
        <f t="shared" si="1"/>
        <v>1.9285217051771279E-2</v>
      </c>
      <c r="L26" s="99">
        <f t="shared" si="2"/>
        <v>1.3140251717379033E-3</v>
      </c>
      <c r="M26" s="99">
        <v>0</v>
      </c>
      <c r="N26" s="99">
        <f t="shared" si="2"/>
        <v>1.2809815761406043E-2</v>
      </c>
      <c r="O26" s="99">
        <v>0</v>
      </c>
      <c r="P26" s="103"/>
      <c r="Q26" s="99"/>
      <c r="R26" s="99"/>
      <c r="S26" s="99"/>
      <c r="T26" s="99"/>
      <c r="U26" s="99"/>
      <c r="V26" s="102"/>
    </row>
    <row r="27" spans="1:22">
      <c r="A27" s="115">
        <v>1930</v>
      </c>
      <c r="B27" s="116">
        <v>8.3813077853824081E-2</v>
      </c>
      <c r="C27" s="117">
        <v>3.9079059309525897E-2</v>
      </c>
      <c r="D27" s="117">
        <v>2.4443977802934721E-2</v>
      </c>
      <c r="E27" s="117">
        <v>1.3824941477873077E-3</v>
      </c>
      <c r="F27" s="117">
        <v>3.4058967955223878E-3</v>
      </c>
      <c r="G27" s="117">
        <v>1.5501649798053766E-2</v>
      </c>
      <c r="H27" s="118">
        <v>0</v>
      </c>
      <c r="I27" s="119">
        <f t="shared" si="0"/>
        <v>8.5989539846665797E-2</v>
      </c>
      <c r="J27" s="117">
        <f t="shared" si="1"/>
        <v>4.9657086097786483E-2</v>
      </c>
      <c r="K27" s="117">
        <f t="shared" si="1"/>
        <v>2.2520694755329959E-2</v>
      </c>
      <c r="L27" s="117">
        <f t="shared" si="2"/>
        <v>1.4482482792334877E-3</v>
      </c>
      <c r="M27" s="117">
        <v>0</v>
      </c>
      <c r="N27" s="117">
        <f t="shared" si="2"/>
        <v>1.2363510714315875E-2</v>
      </c>
      <c r="O27" s="117">
        <v>0</v>
      </c>
      <c r="P27" s="120"/>
      <c r="Q27" s="117"/>
      <c r="R27" s="117"/>
      <c r="S27" s="117"/>
      <c r="T27" s="117"/>
      <c r="U27" s="117"/>
      <c r="V27" s="118"/>
    </row>
    <row r="28" spans="1:22">
      <c r="A28" s="94">
        <v>1931</v>
      </c>
      <c r="B28" s="101">
        <v>9.6152983051925073E-2</v>
      </c>
      <c r="C28" s="99">
        <v>4.5477550326194036E-2</v>
      </c>
      <c r="D28" s="99">
        <v>3.0105037440861439E-2</v>
      </c>
      <c r="E28" s="99">
        <v>1.6253043311568913E-3</v>
      </c>
      <c r="F28" s="99">
        <v>2.6659527206760957E-3</v>
      </c>
      <c r="G28" s="99">
        <v>1.6279138233036599E-2</v>
      </c>
      <c r="H28" s="102">
        <v>0</v>
      </c>
      <c r="I28" s="98">
        <f t="shared" si="0"/>
        <v>0.10021008538398657</v>
      </c>
      <c r="J28" s="99">
        <f t="shared" si="1"/>
        <v>5.7787538184517075E-2</v>
      </c>
      <c r="K28" s="99">
        <f t="shared" si="1"/>
        <v>2.7736335070719213E-2</v>
      </c>
      <c r="L28" s="99">
        <f t="shared" si="2"/>
        <v>1.7026069908476996E-3</v>
      </c>
      <c r="M28" s="99">
        <v>0</v>
      </c>
      <c r="N28" s="99">
        <f t="shared" si="2"/>
        <v>1.2983605137902568E-2</v>
      </c>
      <c r="O28" s="99">
        <v>0</v>
      </c>
      <c r="P28" s="103"/>
      <c r="Q28" s="99"/>
      <c r="R28" s="99"/>
      <c r="S28" s="99"/>
      <c r="T28" s="99"/>
      <c r="U28" s="99"/>
      <c r="V28" s="102"/>
    </row>
    <row r="29" spans="1:22">
      <c r="A29" s="94">
        <v>1932</v>
      </c>
      <c r="B29" s="101">
        <v>0.12796125539385406</v>
      </c>
      <c r="C29" s="99">
        <v>6.2864797404104569E-2</v>
      </c>
      <c r="D29" s="99">
        <v>3.9626372342771568E-2</v>
      </c>
      <c r="E29" s="99">
        <v>2.2618059611258508E-3</v>
      </c>
      <c r="F29" s="99">
        <v>2.6548698312707942E-3</v>
      </c>
      <c r="G29" s="99">
        <v>2.0553409854581293E-2</v>
      </c>
      <c r="H29" s="102">
        <v>0</v>
      </c>
      <c r="I29" s="98">
        <f t="shared" si="0"/>
        <v>0.13515171143847812</v>
      </c>
      <c r="J29" s="99">
        <f t="shared" si="1"/>
        <v>7.9881212914830454E-2</v>
      </c>
      <c r="K29" s="99">
        <f t="shared" si="1"/>
        <v>3.6508519316584616E-2</v>
      </c>
      <c r="L29" s="99">
        <f t="shared" si="2"/>
        <v>2.3693818859221007E-3</v>
      </c>
      <c r="M29" s="99">
        <v>0</v>
      </c>
      <c r="N29" s="99">
        <f t="shared" si="2"/>
        <v>1.6392597321140949E-2</v>
      </c>
      <c r="O29" s="99">
        <v>0</v>
      </c>
      <c r="P29" s="103"/>
      <c r="Q29" s="99"/>
      <c r="R29" s="99"/>
      <c r="S29" s="99"/>
      <c r="T29" s="99"/>
      <c r="U29" s="99"/>
      <c r="V29" s="102"/>
    </row>
    <row r="30" spans="1:22">
      <c r="A30" s="94">
        <v>1933</v>
      </c>
      <c r="B30" s="101">
        <v>0.1509293300514972</v>
      </c>
      <c r="C30" s="99">
        <v>8.8754234115086025E-2</v>
      </c>
      <c r="D30" s="99">
        <v>3.6289304500224662E-2</v>
      </c>
      <c r="E30" s="99">
        <v>2.0953250979320608E-3</v>
      </c>
      <c r="F30" s="99">
        <v>3.0915889921095197E-3</v>
      </c>
      <c r="G30" s="99">
        <v>2.0698877346144937E-2</v>
      </c>
      <c r="H30" s="102">
        <v>0</v>
      </c>
      <c r="I30" s="98">
        <f t="shared" si="0"/>
        <v>0.16491608881744313</v>
      </c>
      <c r="J30" s="99">
        <f t="shared" si="1"/>
        <v>0.1127784732505475</v>
      </c>
      <c r="K30" s="99">
        <f t="shared" si="1"/>
        <v>3.3434016186786993E-2</v>
      </c>
      <c r="L30" s="99">
        <f t="shared" si="2"/>
        <v>2.1949828665616183E-3</v>
      </c>
      <c r="M30" s="99">
        <v>0</v>
      </c>
      <c r="N30" s="99">
        <f t="shared" si="2"/>
        <v>1.6508616513547007E-2</v>
      </c>
      <c r="O30" s="99">
        <v>0</v>
      </c>
      <c r="P30" s="103"/>
      <c r="Q30" s="99"/>
      <c r="R30" s="99"/>
      <c r="S30" s="99"/>
      <c r="T30" s="99"/>
      <c r="U30" s="99"/>
      <c r="V30" s="102"/>
    </row>
    <row r="31" spans="1:22">
      <c r="A31" s="94">
        <v>1934</v>
      </c>
      <c r="B31" s="101">
        <v>0.15253017068472668</v>
      </c>
      <c r="C31" s="99">
        <v>9.7103909415291415E-2</v>
      </c>
      <c r="D31" s="99">
        <v>3.1094926264291018E-2</v>
      </c>
      <c r="E31" s="99">
        <v>1.9597271676762306E-3</v>
      </c>
      <c r="F31" s="99">
        <v>2.9261992149036005E-3</v>
      </c>
      <c r="G31" s="99">
        <v>1.9445408622564418E-2</v>
      </c>
      <c r="H31" s="102">
        <v>0</v>
      </c>
      <c r="I31" s="98">
        <f t="shared" si="0"/>
        <v>0.16959843414345699</v>
      </c>
      <c r="J31" s="99">
        <f t="shared" si="1"/>
        <v>0.12338826152581935</v>
      </c>
      <c r="K31" s="99">
        <f t="shared" si="1"/>
        <v>2.8648338191238069E-2</v>
      </c>
      <c r="L31" s="99">
        <f t="shared" si="2"/>
        <v>2.0529356329621593E-3</v>
      </c>
      <c r="M31" s="99">
        <v>0</v>
      </c>
      <c r="N31" s="99">
        <f t="shared" si="2"/>
        <v>1.5508898793437418E-2</v>
      </c>
      <c r="O31" s="99">
        <v>0</v>
      </c>
      <c r="P31" s="103"/>
      <c r="Q31" s="99"/>
      <c r="R31" s="99"/>
      <c r="S31" s="99"/>
      <c r="T31" s="99"/>
      <c r="U31" s="99"/>
      <c r="V31" s="102"/>
    </row>
    <row r="32" spans="1:22">
      <c r="A32" s="94">
        <v>1935</v>
      </c>
      <c r="B32" s="101">
        <v>0.14085532970648668</v>
      </c>
      <c r="C32" s="99">
        <v>8.9342281907387425E-2</v>
      </c>
      <c r="D32" s="99">
        <v>2.759618983581142E-2</v>
      </c>
      <c r="E32" s="99">
        <v>1.7633825126320906E-3</v>
      </c>
      <c r="F32" s="99">
        <v>2.9915296392117822E-3</v>
      </c>
      <c r="G32" s="99">
        <v>1.9161945811443943E-2</v>
      </c>
      <c r="H32" s="102">
        <v>0</v>
      </c>
      <c r="I32" s="98">
        <f t="shared" si="0"/>
        <v>0.15608065455621808</v>
      </c>
      <c r="J32" s="99">
        <f t="shared" si="1"/>
        <v>0.11352569542958307</v>
      </c>
      <c r="K32" s="99">
        <f t="shared" si="1"/>
        <v>2.5424886764045137E-2</v>
      </c>
      <c r="L32" s="99">
        <f t="shared" si="2"/>
        <v>1.8472524412759725E-3</v>
      </c>
      <c r="M32" s="99">
        <v>0</v>
      </c>
      <c r="N32" s="99">
        <f t="shared" si="2"/>
        <v>1.5282819921313879E-2</v>
      </c>
      <c r="O32" s="99">
        <v>0</v>
      </c>
      <c r="P32" s="103"/>
      <c r="Q32" s="99"/>
      <c r="R32" s="99"/>
      <c r="S32" s="99"/>
      <c r="T32" s="99"/>
      <c r="U32" s="99"/>
      <c r="V32" s="102"/>
    </row>
    <row r="33" spans="1:22">
      <c r="A33" s="94">
        <v>1936</v>
      </c>
      <c r="B33" s="101">
        <v>0.14178060234240181</v>
      </c>
      <c r="C33" s="99">
        <v>8.8599533664266178E-2</v>
      </c>
      <c r="D33" s="99">
        <v>2.4067234283298829E-2</v>
      </c>
      <c r="E33" s="99">
        <v>6.827418703693959E-3</v>
      </c>
      <c r="F33" s="99">
        <v>3.2440427553214672E-3</v>
      </c>
      <c r="G33" s="99">
        <v>1.9042372935821381E-2</v>
      </c>
      <c r="H33" s="102">
        <v>0</v>
      </c>
      <c r="I33" s="98">
        <f t="shared" si="0"/>
        <v>0.15901922539971158</v>
      </c>
      <c r="J33" s="99">
        <f t="shared" si="1"/>
        <v>0.112581898058067</v>
      </c>
      <c r="K33" s="99">
        <f t="shared" si="1"/>
        <v>2.2173593891666517E-2</v>
      </c>
      <c r="L33" s="99">
        <f t="shared" si="2"/>
        <v>7.1521441194212654E-3</v>
      </c>
      <c r="M33" s="99">
        <f t="shared" si="2"/>
        <v>1.9241360668670912E-3</v>
      </c>
      <c r="N33" s="99">
        <f t="shared" si="2"/>
        <v>1.5187453263689686E-2</v>
      </c>
      <c r="O33" s="99">
        <v>0</v>
      </c>
      <c r="P33" s="103"/>
      <c r="Q33" s="99"/>
      <c r="R33" s="99"/>
      <c r="S33" s="99"/>
      <c r="T33" s="99"/>
      <c r="U33" s="99"/>
      <c r="V33" s="102"/>
    </row>
    <row r="34" spans="1:22">
      <c r="A34" s="94">
        <v>1937</v>
      </c>
      <c r="B34" s="101">
        <v>0.15684889399719035</v>
      </c>
      <c r="C34" s="99">
        <v>8.4702782681385771E-2</v>
      </c>
      <c r="D34" s="99">
        <v>2.1704045935219855E-2</v>
      </c>
      <c r="E34" s="99">
        <v>2.839112406016836E-2</v>
      </c>
      <c r="F34" s="99">
        <v>4.2409524557490306E-3</v>
      </c>
      <c r="G34" s="99">
        <v>1.7809988864667337E-2</v>
      </c>
      <c r="H34" s="102">
        <v>0</v>
      </c>
      <c r="I34" s="98">
        <f t="shared" si="0"/>
        <v>0.17408815363573346</v>
      </c>
      <c r="J34" s="99">
        <f t="shared" si="1"/>
        <v>0.10763036384825149</v>
      </c>
      <c r="K34" s="99">
        <f t="shared" si="1"/>
        <v>1.9996344187649465E-2</v>
      </c>
      <c r="L34" s="99">
        <f t="shared" si="2"/>
        <v>2.9741461568898505E-2</v>
      </c>
      <c r="M34" s="99">
        <f t="shared" si="2"/>
        <v>2.515432191696451E-3</v>
      </c>
      <c r="N34" s="99">
        <f t="shared" si="2"/>
        <v>1.420455183923755E-2</v>
      </c>
      <c r="O34" s="99">
        <v>0</v>
      </c>
      <c r="P34" s="103"/>
      <c r="Q34" s="99"/>
      <c r="R34" s="99"/>
      <c r="S34" s="99"/>
      <c r="T34" s="99"/>
      <c r="U34" s="99"/>
      <c r="V34" s="102"/>
    </row>
    <row r="35" spans="1:22">
      <c r="A35" s="94">
        <v>1938</v>
      </c>
      <c r="B35" s="101">
        <v>0.16907008816372265</v>
      </c>
      <c r="C35" s="99">
        <v>8.8922802155419367E-2</v>
      </c>
      <c r="D35" s="99">
        <v>2.4213328594000685E-2</v>
      </c>
      <c r="E35" s="99">
        <v>3.3590979461794707E-2</v>
      </c>
      <c r="F35" s="99">
        <v>4.5180412481188158E-3</v>
      </c>
      <c r="G35" s="99">
        <v>1.7824936704389078E-2</v>
      </c>
      <c r="H35" s="102">
        <v>0</v>
      </c>
      <c r="I35" s="98">
        <f t="shared" si="0"/>
        <v>0.18738575061505042</v>
      </c>
      <c r="J35" s="99">
        <f t="shared" si="1"/>
        <v>0.11299266974964613</v>
      </c>
      <c r="K35" s="99">
        <f t="shared" si="1"/>
        <v>2.2308193317477312E-2</v>
      </c>
      <c r="L35" s="99">
        <f t="shared" si="2"/>
        <v>3.5188632285477105E-2</v>
      </c>
      <c r="M35" s="99">
        <f t="shared" si="2"/>
        <v>2.6797816097948314E-3</v>
      </c>
      <c r="N35" s="99">
        <f t="shared" si="2"/>
        <v>1.4216473652655038E-2</v>
      </c>
      <c r="O35" s="99">
        <v>0</v>
      </c>
      <c r="P35" s="103"/>
      <c r="Q35" s="99"/>
      <c r="R35" s="99"/>
      <c r="S35" s="99"/>
      <c r="T35" s="99"/>
      <c r="U35" s="99"/>
      <c r="V35" s="102"/>
    </row>
    <row r="36" spans="1:22">
      <c r="A36" s="121">
        <v>1939</v>
      </c>
      <c r="B36" s="110">
        <v>0.16831744396828729</v>
      </c>
      <c r="C36" s="111">
        <v>8.8769564719878388E-2</v>
      </c>
      <c r="D36" s="111">
        <v>2.300799206282262E-2</v>
      </c>
      <c r="E36" s="111">
        <v>3.4792990946142806E-2</v>
      </c>
      <c r="F36" s="111">
        <v>3.4264987761057188E-3</v>
      </c>
      <c r="G36" s="111">
        <v>1.8320397463337787E-2</v>
      </c>
      <c r="H36" s="112">
        <v>0</v>
      </c>
      <c r="I36" s="113">
        <f t="shared" si="0"/>
        <v>0.1870874514133182</v>
      </c>
      <c r="J36" s="111">
        <f t="shared" si="1"/>
        <v>0.11279795358542649</v>
      </c>
      <c r="K36" s="111">
        <f t="shared" si="1"/>
        <v>2.1197694186977759E-2</v>
      </c>
      <c r="L36" s="111">
        <f t="shared" si="2"/>
        <v>3.6447813792040595E-2</v>
      </c>
      <c r="M36" s="111">
        <f t="shared" si="2"/>
        <v>2.0323560370361466E-3</v>
      </c>
      <c r="N36" s="111">
        <f t="shared" si="2"/>
        <v>1.4611633811837227E-2</v>
      </c>
      <c r="O36" s="111">
        <v>0</v>
      </c>
      <c r="P36" s="114"/>
      <c r="Q36" s="111"/>
      <c r="R36" s="111"/>
      <c r="S36" s="111"/>
      <c r="T36" s="111"/>
      <c r="U36" s="111"/>
      <c r="V36" s="112"/>
    </row>
    <row r="37" spans="1:22">
      <c r="A37" s="94">
        <v>1940</v>
      </c>
      <c r="B37" s="101">
        <v>0.17161422015343228</v>
      </c>
      <c r="C37" s="99">
        <v>8.985490872287584E-2</v>
      </c>
      <c r="D37" s="99">
        <v>2.2409409376694708E-2</v>
      </c>
      <c r="E37" s="99">
        <v>3.3913687953020188E-2</v>
      </c>
      <c r="F37" s="99">
        <v>3.8207364975758598E-3</v>
      </c>
      <c r="G37" s="99">
        <v>2.1615477603265668E-2</v>
      </c>
      <c r="H37" s="102">
        <v>0</v>
      </c>
      <c r="I37" s="98">
        <f t="shared" si="0"/>
        <v>0.18985583062936393</v>
      </c>
      <c r="J37" s="99">
        <f t="shared" si="1"/>
        <v>0.11417708147526859</v>
      </c>
      <c r="K37" s="99">
        <f t="shared" si="1"/>
        <v>2.0646208742636795E-2</v>
      </c>
      <c r="L37" s="99">
        <f t="shared" si="2"/>
        <v>3.5526689425074663E-2</v>
      </c>
      <c r="M37" s="99">
        <f t="shared" si="2"/>
        <v>2.2661898906608754E-3</v>
      </c>
      <c r="N37" s="99">
        <f t="shared" si="2"/>
        <v>1.7239661095723006E-2</v>
      </c>
      <c r="O37" s="99">
        <v>0</v>
      </c>
      <c r="P37" s="103"/>
      <c r="Q37" s="99"/>
      <c r="R37" s="99"/>
      <c r="S37" s="99"/>
      <c r="T37" s="99"/>
      <c r="U37" s="99"/>
      <c r="V37" s="102"/>
    </row>
    <row r="38" spans="1:22">
      <c r="A38" s="94">
        <v>1941</v>
      </c>
      <c r="B38" s="101">
        <v>0.16650761583432713</v>
      </c>
      <c r="C38" s="99">
        <v>8.3370361704990278E-2</v>
      </c>
      <c r="D38" s="99">
        <v>1.7391932736273787E-2</v>
      </c>
      <c r="E38" s="99">
        <v>3.2037521337167002E-2</v>
      </c>
      <c r="F38" s="99">
        <v>5.3401076461582304E-3</v>
      </c>
      <c r="G38" s="99">
        <v>2.836769240973782E-2</v>
      </c>
      <c r="H38" s="102">
        <v>0</v>
      </c>
      <c r="I38" s="98">
        <f t="shared" si="0"/>
        <v>0.18131441877901824</v>
      </c>
      <c r="J38" s="99">
        <f t="shared" si="1"/>
        <v>0.10593727951325473</v>
      </c>
      <c r="K38" s="99">
        <f t="shared" si="1"/>
        <v>1.6023513501629349E-2</v>
      </c>
      <c r="L38" s="99">
        <f t="shared" si="2"/>
        <v>3.3561288647564302E-2</v>
      </c>
      <c r="M38" s="99">
        <f t="shared" si="2"/>
        <v>3.1673730890478266E-3</v>
      </c>
      <c r="N38" s="99">
        <f t="shared" si="2"/>
        <v>2.2624964027522031E-2</v>
      </c>
      <c r="O38" s="99">
        <v>0</v>
      </c>
      <c r="P38" s="103"/>
      <c r="Q38" s="99"/>
      <c r="R38" s="99"/>
      <c r="S38" s="99"/>
      <c r="T38" s="99"/>
      <c r="U38" s="99"/>
      <c r="V38" s="102"/>
    </row>
    <row r="39" spans="1:22">
      <c r="A39" s="94">
        <v>1942</v>
      </c>
      <c r="B39" s="101">
        <v>0.14212461609114735</v>
      </c>
      <c r="C39" s="99">
        <v>6.3307936457332264E-2</v>
      </c>
      <c r="D39" s="99">
        <v>1.2708789897531049E-2</v>
      </c>
      <c r="E39" s="99">
        <v>2.7983416402118367E-2</v>
      </c>
      <c r="F39" s="99">
        <v>1.2055260937044558E-2</v>
      </c>
      <c r="G39" s="99">
        <v>2.6069212397121136E-2</v>
      </c>
      <c r="H39" s="102">
        <v>0</v>
      </c>
      <c r="I39" s="98">
        <f t="shared" si="0"/>
        <v>0.14940962267607505</v>
      </c>
      <c r="J39" s="99">
        <f t="shared" si="1"/>
        <v>8.0444302060480782E-2</v>
      </c>
      <c r="K39" s="99">
        <f t="shared" si="1"/>
        <v>1.1708846256502318E-2</v>
      </c>
      <c r="L39" s="99">
        <f t="shared" si="2"/>
        <v>2.931436253549843E-2</v>
      </c>
      <c r="M39" s="99">
        <f t="shared" si="2"/>
        <v>7.150325724410129E-3</v>
      </c>
      <c r="N39" s="99">
        <f t="shared" si="2"/>
        <v>2.0791786099183394E-2</v>
      </c>
      <c r="O39" s="99">
        <v>0</v>
      </c>
      <c r="P39" s="103"/>
      <c r="Q39" s="99"/>
      <c r="R39" s="99"/>
      <c r="S39" s="99"/>
      <c r="T39" s="99"/>
      <c r="U39" s="99"/>
      <c r="V39" s="102"/>
    </row>
    <row r="40" spans="1:22">
      <c r="A40" s="94">
        <v>1943</v>
      </c>
      <c r="B40" s="101">
        <v>0.18145104782339139</v>
      </c>
      <c r="C40" s="99">
        <v>5.4079864024117463E-2</v>
      </c>
      <c r="D40" s="99">
        <v>1.0028186513309015E-2</v>
      </c>
      <c r="E40" s="99">
        <v>2.7993703424697227E-2</v>
      </c>
      <c r="F40" s="99">
        <v>6.4974978103394893E-2</v>
      </c>
      <c r="G40" s="99">
        <v>2.4374315757872814E-2</v>
      </c>
      <c r="H40" s="102">
        <v>0</v>
      </c>
      <c r="I40" s="98">
        <f t="shared" si="0"/>
        <v>0.16526119580160414</v>
      </c>
      <c r="J40" s="99">
        <f t="shared" si="1"/>
        <v>6.871834971082795E-2</v>
      </c>
      <c r="K40" s="99">
        <f t="shared" si="1"/>
        <v>9.2391561322983477E-3</v>
      </c>
      <c r="L40" s="99">
        <f t="shared" si="2"/>
        <v>2.9325138829034366E-2</v>
      </c>
      <c r="M40" s="99">
        <f t="shared" si="2"/>
        <v>3.8538548423124201E-2</v>
      </c>
      <c r="N40" s="99">
        <f t="shared" si="2"/>
        <v>1.9440002706319268E-2</v>
      </c>
      <c r="O40" s="99">
        <v>0</v>
      </c>
      <c r="P40" s="103"/>
      <c r="Q40" s="99"/>
      <c r="R40" s="99"/>
      <c r="S40" s="99"/>
      <c r="T40" s="99"/>
      <c r="U40" s="99"/>
      <c r="V40" s="102"/>
    </row>
    <row r="41" spans="1:22">
      <c r="A41" s="94">
        <v>1944</v>
      </c>
      <c r="B41" s="101">
        <v>0.18503693856540321</v>
      </c>
      <c r="C41" s="99">
        <v>5.5481242956810763E-2</v>
      </c>
      <c r="D41" s="99">
        <v>9.390688174722028E-3</v>
      </c>
      <c r="E41" s="99">
        <v>2.8676346422777322E-2</v>
      </c>
      <c r="F41" s="99">
        <v>6.6913269554467983E-2</v>
      </c>
      <c r="G41" s="99">
        <v>2.4575391456625132E-2</v>
      </c>
      <c r="H41" s="102">
        <v>0</v>
      </c>
      <c r="I41" s="98">
        <f t="shared" si="0"/>
        <v>0.16847970263028245</v>
      </c>
      <c r="J41" s="99">
        <f t="shared" si="1"/>
        <v>7.0499057730568138E-2</v>
      </c>
      <c r="K41" s="99">
        <f t="shared" si="1"/>
        <v>8.6518169681863658E-3</v>
      </c>
      <c r="L41" s="99">
        <f t="shared" si="2"/>
        <v>3.0040249666127318E-2</v>
      </c>
      <c r="M41" s="99">
        <f t="shared" si="2"/>
        <v>3.9688205431495011E-2</v>
      </c>
      <c r="N41" s="99">
        <f t="shared" si="2"/>
        <v>1.9600372833905619E-2</v>
      </c>
      <c r="O41" s="99">
        <v>0</v>
      </c>
      <c r="P41" s="103"/>
      <c r="Q41" s="99"/>
      <c r="R41" s="99"/>
      <c r="S41" s="99"/>
      <c r="T41" s="99"/>
      <c r="U41" s="99"/>
      <c r="V41" s="102"/>
    </row>
    <row r="42" spans="1:22">
      <c r="A42" s="94">
        <v>1945</v>
      </c>
      <c r="B42" s="101">
        <v>0.19814711289687539</v>
      </c>
      <c r="C42" s="99">
        <v>6.2494715394893659E-2</v>
      </c>
      <c r="D42" s="99">
        <v>9.4691565024141167E-3</v>
      </c>
      <c r="E42" s="99">
        <v>3.4718647160064918E-2</v>
      </c>
      <c r="F42" s="99">
        <v>6.9405093637030027E-2</v>
      </c>
      <c r="G42" s="99">
        <v>2.2059500202472701E-2</v>
      </c>
      <c r="H42" s="102">
        <v>0</v>
      </c>
      <c r="I42" s="98">
        <f t="shared" si="0"/>
        <v>0.18326497639477068</v>
      </c>
      <c r="J42" s="99">
        <f t="shared" si="1"/>
        <v>7.9410956093931284E-2</v>
      </c>
      <c r="K42" s="99">
        <f t="shared" si="1"/>
        <v>8.7241113087458862E-3</v>
      </c>
      <c r="L42" s="99">
        <f t="shared" si="2"/>
        <v>3.6369934069778245E-2</v>
      </c>
      <c r="M42" s="99">
        <f t="shared" si="2"/>
        <v>4.1166178735539981E-2</v>
      </c>
      <c r="N42" s="99">
        <f t="shared" si="2"/>
        <v>1.7593796186775295E-2</v>
      </c>
      <c r="O42" s="99">
        <v>0</v>
      </c>
      <c r="P42" s="103"/>
      <c r="Q42" s="99"/>
      <c r="R42" s="99"/>
      <c r="S42" s="99"/>
      <c r="T42" s="99"/>
      <c r="U42" s="99"/>
      <c r="V42" s="102"/>
    </row>
    <row r="43" spans="1:22">
      <c r="A43" s="94">
        <v>1946</v>
      </c>
      <c r="B43" s="101">
        <v>0.20615759271979678</v>
      </c>
      <c r="C43" s="99">
        <v>7.3666938608582949E-2</v>
      </c>
      <c r="D43" s="99">
        <v>9.0736590188031895E-3</v>
      </c>
      <c r="E43" s="99">
        <v>4.4195914108058384E-2</v>
      </c>
      <c r="F43" s="99">
        <v>5.8992698497758671E-2</v>
      </c>
      <c r="G43" s="99">
        <v>2.0228382486593584E-2</v>
      </c>
      <c r="H43" s="102">
        <v>0</v>
      </c>
      <c r="I43" s="98">
        <f t="shared" si="0"/>
        <v>0.19938865041493878</v>
      </c>
      <c r="J43" s="99">
        <f t="shared" si="1"/>
        <v>9.3607307281192986E-2</v>
      </c>
      <c r="K43" s="99">
        <f t="shared" si="1"/>
        <v>8.3597320666802411E-3</v>
      </c>
      <c r="L43" s="99">
        <f t="shared" si="2"/>
        <v>4.6297958409870832E-2</v>
      </c>
      <c r="M43" s="99">
        <f t="shared" si="2"/>
        <v>3.4990284476107428E-2</v>
      </c>
      <c r="N43" s="99">
        <f t="shared" si="2"/>
        <v>1.6133368181087317E-2</v>
      </c>
      <c r="O43" s="99">
        <v>0</v>
      </c>
      <c r="P43" s="103"/>
      <c r="Q43" s="99"/>
      <c r="R43" s="99"/>
      <c r="S43" s="99"/>
      <c r="T43" s="99"/>
      <c r="U43" s="99"/>
      <c r="V43" s="102"/>
    </row>
    <row r="44" spans="1:22">
      <c r="A44" s="94">
        <v>1947</v>
      </c>
      <c r="B44" s="101">
        <v>0.20750587415398267</v>
      </c>
      <c r="C44" s="99">
        <v>7.2569424131227536E-2</v>
      </c>
      <c r="D44" s="99">
        <v>8.9460572551892763E-3</v>
      </c>
      <c r="E44" s="99">
        <v>3.4411952653595389E-2</v>
      </c>
      <c r="F44" s="99">
        <v>6.978851943473971E-2</v>
      </c>
      <c r="G44" s="99">
        <v>2.1789920679230742E-2</v>
      </c>
      <c r="H44" s="102">
        <v>0</v>
      </c>
      <c r="I44" s="98">
        <f t="shared" si="0"/>
        <v>0.19527592712804456</v>
      </c>
      <c r="J44" s="99">
        <f t="shared" si="1"/>
        <v>9.2212714579666011E-2</v>
      </c>
      <c r="K44" s="99">
        <f t="shared" si="1"/>
        <v>8.2421701709954193E-3</v>
      </c>
      <c r="L44" s="99">
        <f t="shared" si="2"/>
        <v>3.6048652571440076E-2</v>
      </c>
      <c r="M44" s="99">
        <f t="shared" si="2"/>
        <v>4.1393599722865215E-2</v>
      </c>
      <c r="N44" s="99">
        <f t="shared" si="2"/>
        <v>1.7378790083077827E-2</v>
      </c>
      <c r="O44" s="99">
        <v>0</v>
      </c>
      <c r="P44" s="103"/>
      <c r="Q44" s="99"/>
      <c r="R44" s="99"/>
      <c r="S44" s="99"/>
      <c r="T44" s="99"/>
      <c r="U44" s="99"/>
      <c r="V44" s="102"/>
    </row>
    <row r="45" spans="1:22">
      <c r="A45" s="94">
        <v>1948</v>
      </c>
      <c r="B45" s="101">
        <v>0.18743770573936713</v>
      </c>
      <c r="C45" s="99">
        <v>7.2379469870965787E-2</v>
      </c>
      <c r="D45" s="99">
        <v>9.0830854802365739E-3</v>
      </c>
      <c r="E45" s="99">
        <v>2.6351122277432571E-2</v>
      </c>
      <c r="F45" s="99">
        <v>5.7733353960525494E-2</v>
      </c>
      <c r="G45" s="99">
        <v>2.1890674150206714E-2</v>
      </c>
      <c r="H45" s="102">
        <v>0</v>
      </c>
      <c r="I45" s="98">
        <f t="shared" si="0"/>
        <v>0.17964667086360406</v>
      </c>
      <c r="J45" s="99">
        <f t="shared" si="1"/>
        <v>9.1971342980064583E-2</v>
      </c>
      <c r="K45" s="99">
        <f t="shared" si="1"/>
        <v>8.3684168422219138E-3</v>
      </c>
      <c r="L45" s="99">
        <f t="shared" si="2"/>
        <v>2.7604433302841156E-2</v>
      </c>
      <c r="M45" s="99">
        <f t="shared" si="2"/>
        <v>3.4243330620234998E-2</v>
      </c>
      <c r="N45" s="99">
        <f t="shared" si="2"/>
        <v>1.7459147118241421E-2</v>
      </c>
      <c r="O45" s="99">
        <v>0</v>
      </c>
      <c r="P45" s="103"/>
      <c r="Q45" s="99"/>
      <c r="R45" s="99"/>
      <c r="S45" s="99"/>
      <c r="T45" s="99"/>
      <c r="U45" s="99"/>
      <c r="V45" s="102"/>
    </row>
    <row r="46" spans="1:22">
      <c r="A46" s="94">
        <v>1949</v>
      </c>
      <c r="B46" s="101">
        <v>0.1866021136316264</v>
      </c>
      <c r="C46" s="99">
        <v>7.5869969897527909E-2</v>
      </c>
      <c r="D46" s="99">
        <v>1.0419951283426777E-2</v>
      </c>
      <c r="E46" s="99">
        <v>2.8288995835843895E-2</v>
      </c>
      <c r="F46" s="99">
        <v>5.1581714352709834E-2</v>
      </c>
      <c r="G46" s="99">
        <v>2.0441482262117991E-2</v>
      </c>
      <c r="H46" s="102">
        <v>0</v>
      </c>
      <c r="I46" s="98">
        <f t="shared" si="0"/>
        <v>0.18253917596906066</v>
      </c>
      <c r="J46" s="99">
        <f t="shared" si="1"/>
        <v>9.6406661112225234E-2</v>
      </c>
      <c r="K46" s="99">
        <f t="shared" si="1"/>
        <v>9.6000963554830881E-3</v>
      </c>
      <c r="L46" s="99">
        <f t="shared" si="2"/>
        <v>2.9634475926047291E-2</v>
      </c>
      <c r="M46" s="99">
        <f t="shared" si="2"/>
        <v>3.0594614332402566E-2</v>
      </c>
      <c r="N46" s="99">
        <f t="shared" si="2"/>
        <v>1.6303328242902485E-2</v>
      </c>
      <c r="O46" s="99">
        <v>0</v>
      </c>
      <c r="P46" s="103"/>
      <c r="Q46" s="99"/>
      <c r="R46" s="99"/>
      <c r="S46" s="99"/>
      <c r="T46" s="99"/>
      <c r="U46" s="99"/>
      <c r="V46" s="102"/>
    </row>
    <row r="47" spans="1:22">
      <c r="A47" s="115">
        <v>1950</v>
      </c>
      <c r="B47" s="116">
        <v>0.19645422698717757</v>
      </c>
      <c r="C47" s="117">
        <v>7.6566511577404503E-2</v>
      </c>
      <c r="D47" s="117">
        <v>1.0152201094164474E-2</v>
      </c>
      <c r="E47" s="117">
        <v>2.8876704699361242E-2</v>
      </c>
      <c r="F47" s="117">
        <v>5.2669014313183084E-2</v>
      </c>
      <c r="G47" s="117">
        <v>2.8189795303064286E-2</v>
      </c>
      <c r="H47" s="118">
        <v>0</v>
      </c>
      <c r="I47" s="119">
        <f t="shared" si="0"/>
        <v>0.19061789885412739</v>
      </c>
      <c r="J47" s="117">
        <f t="shared" si="1"/>
        <v>9.7291744601425229E-2</v>
      </c>
      <c r="K47" s="117">
        <f t="shared" si="1"/>
        <v>9.3534130892949548E-3</v>
      </c>
      <c r="L47" s="117">
        <f t="shared" si="2"/>
        <v>3.0250137375060684E-2</v>
      </c>
      <c r="M47" s="117">
        <f t="shared" si="2"/>
        <v>3.1239523548231451E-2</v>
      </c>
      <c r="N47" s="117">
        <f t="shared" si="2"/>
        <v>2.2483080240115073E-2</v>
      </c>
      <c r="O47" s="117">
        <v>0</v>
      </c>
      <c r="P47" s="120"/>
      <c r="Q47" s="117"/>
      <c r="R47" s="117"/>
      <c r="S47" s="117"/>
      <c r="T47" s="117"/>
      <c r="U47" s="117"/>
      <c r="V47" s="118"/>
    </row>
    <row r="48" spans="1:22">
      <c r="A48" s="94">
        <v>1951</v>
      </c>
      <c r="B48" s="101">
        <v>0.20828222562098564</v>
      </c>
      <c r="C48" s="99">
        <v>7.0079447135233133E-2</v>
      </c>
      <c r="D48" s="99">
        <v>9.7474022720522094E-3</v>
      </c>
      <c r="E48" s="99">
        <v>2.9658683969858466E-2</v>
      </c>
      <c r="F48" s="99">
        <v>7.0479846033669871E-2</v>
      </c>
      <c r="G48" s="99">
        <v>2.8316846210171939E-2</v>
      </c>
      <c r="H48" s="102">
        <v>0</v>
      </c>
      <c r="I48" s="98">
        <f t="shared" si="0"/>
        <v>0.19348657396421157</v>
      </c>
      <c r="J48" s="99">
        <f t="shared" si="1"/>
        <v>8.9048743791826132E-2</v>
      </c>
      <c r="K48" s="99">
        <f t="shared" si="1"/>
        <v>8.9804643497893525E-3</v>
      </c>
      <c r="L48" s="99">
        <f t="shared" si="2"/>
        <v>3.1069309112392404E-2</v>
      </c>
      <c r="M48" s="99">
        <f t="shared" si="2"/>
        <v>4.1803645626484712E-2</v>
      </c>
      <c r="N48" s="99">
        <f t="shared" si="2"/>
        <v>2.2584411083718971E-2</v>
      </c>
      <c r="O48" s="99">
        <v>0</v>
      </c>
      <c r="P48" s="103"/>
      <c r="Q48" s="99"/>
      <c r="R48" s="99"/>
      <c r="S48" s="99"/>
      <c r="T48" s="99"/>
      <c r="U48" s="99"/>
      <c r="V48" s="102"/>
    </row>
    <row r="49" spans="1:22">
      <c r="A49" s="94">
        <v>1952</v>
      </c>
      <c r="B49" s="101">
        <v>0.21540135629646001</v>
      </c>
      <c r="C49" s="99">
        <v>7.1229601458500741E-2</v>
      </c>
      <c r="D49" s="99">
        <v>1.0102884242029863E-2</v>
      </c>
      <c r="E49" s="99">
        <v>2.8621814405044865E-2</v>
      </c>
      <c r="F49" s="99">
        <v>8.1706495460055026E-2</v>
      </c>
      <c r="G49" s="99">
        <v>2.3740560730829512E-2</v>
      </c>
      <c r="H49" s="102">
        <v>0</v>
      </c>
      <c r="I49" s="98">
        <f t="shared" si="0"/>
        <v>0.1971983677978357</v>
      </c>
      <c r="J49" s="99">
        <f t="shared" si="1"/>
        <v>9.0510225036906131E-2</v>
      </c>
      <c r="K49" s="99">
        <f t="shared" si="1"/>
        <v>9.307976549376153E-3</v>
      </c>
      <c r="L49" s="99">
        <f t="shared" si="2"/>
        <v>2.9983123998745254E-2</v>
      </c>
      <c r="M49" s="99">
        <f t="shared" si="2"/>
        <v>4.8462497775071701E-2</v>
      </c>
      <c r="N49" s="99">
        <f t="shared" si="2"/>
        <v>1.8934544437736445E-2</v>
      </c>
      <c r="O49" s="99">
        <v>0</v>
      </c>
      <c r="P49" s="103"/>
      <c r="Q49" s="99"/>
      <c r="R49" s="99"/>
      <c r="S49" s="99"/>
      <c r="T49" s="99"/>
      <c r="U49" s="99"/>
      <c r="V49" s="102"/>
    </row>
    <row r="50" spans="1:22">
      <c r="A50" s="94">
        <v>1953</v>
      </c>
      <c r="B50" s="101">
        <v>0.21538491240173419</v>
      </c>
      <c r="C50" s="99">
        <v>7.1122620743921755E-2</v>
      </c>
      <c r="D50" s="99">
        <v>1.0408314088140382E-2</v>
      </c>
      <c r="E50" s="99">
        <v>2.7469608558213322E-2</v>
      </c>
      <c r="F50" s="99">
        <v>8.2866900329438706E-2</v>
      </c>
      <c r="G50" s="99">
        <v>2.351746868202003E-2</v>
      </c>
      <c r="H50" s="102">
        <v>0</v>
      </c>
      <c r="I50" s="98">
        <f t="shared" si="0"/>
        <v>0.19664716082887737</v>
      </c>
      <c r="J50" s="99">
        <f t="shared" si="1"/>
        <v>9.0374286489548206E-2</v>
      </c>
      <c r="K50" s="99">
        <f t="shared" si="1"/>
        <v>9.5893747894202352E-3</v>
      </c>
      <c r="L50" s="99">
        <f t="shared" si="2"/>
        <v>2.8776116983440864E-2</v>
      </c>
      <c r="M50" s="99">
        <f t="shared" si="2"/>
        <v>4.9150767637633382E-2</v>
      </c>
      <c r="N50" s="99">
        <f t="shared" si="2"/>
        <v>1.8756614928834688E-2</v>
      </c>
      <c r="O50" s="99">
        <v>0</v>
      </c>
      <c r="P50" s="103"/>
      <c r="Q50" s="99"/>
      <c r="R50" s="99"/>
      <c r="S50" s="99"/>
      <c r="T50" s="99"/>
      <c r="U50" s="99"/>
      <c r="V50" s="102"/>
    </row>
    <row r="51" spans="1:22">
      <c r="A51" s="94">
        <v>1954</v>
      </c>
      <c r="B51" s="101">
        <v>0.20628094352379758</v>
      </c>
      <c r="C51" s="99">
        <v>6.8714672707325938E-2</v>
      </c>
      <c r="D51" s="99">
        <v>1.1116844407319033E-2</v>
      </c>
      <c r="E51" s="99">
        <v>3.1397453813519167E-2</v>
      </c>
      <c r="F51" s="99">
        <v>7.2275481316032925E-2</v>
      </c>
      <c r="G51" s="99">
        <v>2.2776491279600533E-2</v>
      </c>
      <c r="H51" s="102">
        <v>0</v>
      </c>
      <c r="I51" s="98">
        <f t="shared" si="0"/>
        <v>0.19148181318402085</v>
      </c>
      <c r="J51" s="99">
        <f t="shared" si="1"/>
        <v>8.7314548484465571E-2</v>
      </c>
      <c r="K51" s="99">
        <f t="shared" si="1"/>
        <v>1.0242157048173684E-2</v>
      </c>
      <c r="L51" s="99">
        <f t="shared" si="2"/>
        <v>3.2890778257918293E-2</v>
      </c>
      <c r="M51" s="99">
        <f t="shared" si="2"/>
        <v>4.2868689113986905E-2</v>
      </c>
      <c r="N51" s="99">
        <f t="shared" si="2"/>
        <v>1.8165640279476425E-2</v>
      </c>
      <c r="O51" s="99">
        <v>0</v>
      </c>
      <c r="P51" s="103"/>
      <c r="Q51" s="99"/>
      <c r="R51" s="99"/>
      <c r="S51" s="99"/>
      <c r="T51" s="99"/>
      <c r="U51" s="99"/>
      <c r="V51" s="102"/>
    </row>
    <row r="52" spans="1:22">
      <c r="A52" s="94">
        <v>1955</v>
      </c>
      <c r="B52" s="101">
        <v>0.21172578278176446</v>
      </c>
      <c r="C52" s="99">
        <v>6.9518834022466128E-2</v>
      </c>
      <c r="D52" s="99">
        <v>1.1641873846434326E-2</v>
      </c>
      <c r="E52" s="99">
        <v>3.269800681551497E-2</v>
      </c>
      <c r="F52" s="99">
        <v>7.3606585902866173E-2</v>
      </c>
      <c r="G52" s="99">
        <v>2.4260482194482885E-2</v>
      </c>
      <c r="H52" s="102">
        <v>0</v>
      </c>
      <c r="I52" s="98">
        <f t="shared" si="0"/>
        <v>0.19632286644575858</v>
      </c>
      <c r="J52" s="99">
        <f t="shared" si="1"/>
        <v>8.8336382386508649E-2</v>
      </c>
      <c r="K52" s="99">
        <f t="shared" si="1"/>
        <v>1.0725876507878726E-2</v>
      </c>
      <c r="L52" s="99">
        <f t="shared" si="2"/>
        <v>3.4253188109856524E-2</v>
      </c>
      <c r="M52" s="99">
        <f t="shared" si="2"/>
        <v>4.3658205941438294E-2</v>
      </c>
      <c r="N52" s="99">
        <f t="shared" si="2"/>
        <v>1.9349213500076394E-2</v>
      </c>
      <c r="O52" s="99">
        <v>0</v>
      </c>
      <c r="P52" s="103"/>
      <c r="Q52" s="99"/>
      <c r="R52" s="99"/>
      <c r="S52" s="99"/>
      <c r="T52" s="99"/>
      <c r="U52" s="99"/>
      <c r="V52" s="102"/>
    </row>
    <row r="53" spans="1:22">
      <c r="A53" s="94">
        <v>1956</v>
      </c>
      <c r="B53" s="101">
        <v>0.21607801367746315</v>
      </c>
      <c r="C53" s="99">
        <v>6.972973098286267E-2</v>
      </c>
      <c r="D53" s="99">
        <v>1.1970917919148573E-2</v>
      </c>
      <c r="E53" s="99">
        <v>3.3238564599113382E-2</v>
      </c>
      <c r="F53" s="99">
        <v>7.7199051928925011E-2</v>
      </c>
      <c r="G53" s="99">
        <v>2.3939748247413503E-2</v>
      </c>
      <c r="H53" s="102">
        <v>0</v>
      </c>
      <c r="I53" s="98">
        <f t="shared" si="0"/>
        <v>0.19933526297643953</v>
      </c>
      <c r="J53" s="99">
        <f t="shared" si="1"/>
        <v>8.8604365513666974E-2</v>
      </c>
      <c r="K53" s="99">
        <f t="shared" si="1"/>
        <v>1.1029030977351304E-2</v>
      </c>
      <c r="L53" s="99">
        <f t="shared" si="2"/>
        <v>3.4819455881170885E-2</v>
      </c>
      <c r="M53" s="99">
        <f t="shared" si="2"/>
        <v>4.5789001979312807E-2</v>
      </c>
      <c r="N53" s="99">
        <f t="shared" si="2"/>
        <v>1.9093408624937556E-2</v>
      </c>
      <c r="O53" s="99">
        <v>0</v>
      </c>
      <c r="P53" s="103"/>
      <c r="Q53" s="99"/>
      <c r="R53" s="99"/>
      <c r="S53" s="99"/>
      <c r="T53" s="99"/>
      <c r="U53" s="99"/>
      <c r="V53" s="102"/>
    </row>
    <row r="54" spans="1:22">
      <c r="A54" s="94">
        <v>1957</v>
      </c>
      <c r="B54" s="101">
        <v>0.22024040963221586</v>
      </c>
      <c r="C54" s="99">
        <v>7.0009081575448232E-2</v>
      </c>
      <c r="D54" s="99">
        <v>1.2824399882409002E-2</v>
      </c>
      <c r="E54" s="99">
        <v>3.6193909663998033E-2</v>
      </c>
      <c r="F54" s="99">
        <v>7.9509573439837819E-2</v>
      </c>
      <c r="G54" s="99">
        <v>2.1703445070522791E-2</v>
      </c>
      <c r="H54" s="102">
        <v>0</v>
      </c>
      <c r="I54" s="98">
        <f t="shared" si="0"/>
        <v>0.20315931431225803</v>
      </c>
      <c r="J54" s="99">
        <f t="shared" si="1"/>
        <v>8.8959331489629132E-2</v>
      </c>
      <c r="K54" s="99">
        <f t="shared" si="1"/>
        <v>1.181535990174839E-2</v>
      </c>
      <c r="L54" s="99">
        <f t="shared" si="2"/>
        <v>3.7915362950007789E-2</v>
      </c>
      <c r="M54" s="99">
        <f t="shared" si="2"/>
        <v>4.7159439457403016E-2</v>
      </c>
      <c r="N54" s="99">
        <f t="shared" si="2"/>
        <v>1.730982051346969E-2</v>
      </c>
      <c r="O54" s="99">
        <v>0</v>
      </c>
      <c r="P54" s="103"/>
      <c r="Q54" s="99"/>
      <c r="R54" s="99"/>
      <c r="S54" s="99"/>
      <c r="T54" s="99"/>
      <c r="U54" s="99"/>
      <c r="V54" s="102"/>
    </row>
    <row r="55" spans="1:22">
      <c r="A55" s="94">
        <v>1958</v>
      </c>
      <c r="B55" s="101">
        <v>0.21763160818267999</v>
      </c>
      <c r="C55" s="99">
        <v>6.9209907067521059E-2</v>
      </c>
      <c r="D55" s="99">
        <v>1.4092459573464326E-2</v>
      </c>
      <c r="E55" s="99">
        <v>3.576580807491414E-2</v>
      </c>
      <c r="F55" s="99">
        <v>7.7394573114592496E-2</v>
      </c>
      <c r="G55" s="99">
        <v>2.1168860352187978E-2</v>
      </c>
      <c r="H55" s="102">
        <v>0</v>
      </c>
      <c r="I55" s="98">
        <f t="shared" si="0"/>
        <v>0.20118280919258172</v>
      </c>
      <c r="J55" s="99">
        <f t="shared" si="1"/>
        <v>8.7943834237431392E-2</v>
      </c>
      <c r="K55" s="99">
        <f t="shared" si="1"/>
        <v>1.2983647054683309E-2</v>
      </c>
      <c r="L55" s="99">
        <f t="shared" si="2"/>
        <v>3.7466900010240424E-2</v>
      </c>
      <c r="M55" s="99">
        <f t="shared" si="2"/>
        <v>4.5904971278596017E-2</v>
      </c>
      <c r="N55" s="99">
        <f t="shared" si="2"/>
        <v>1.688345661163056E-2</v>
      </c>
      <c r="O55" s="99">
        <v>0</v>
      </c>
      <c r="P55" s="103"/>
      <c r="Q55" s="99"/>
      <c r="R55" s="99"/>
      <c r="S55" s="99"/>
      <c r="T55" s="99"/>
      <c r="U55" s="99"/>
      <c r="V55" s="102"/>
    </row>
    <row r="56" spans="1:22">
      <c r="A56" s="121">
        <v>1959</v>
      </c>
      <c r="B56" s="110">
        <v>0.22805152744092161</v>
      </c>
      <c r="C56" s="111">
        <v>7.1709406569136408E-2</v>
      </c>
      <c r="D56" s="111">
        <v>1.4285243110528777E-2</v>
      </c>
      <c r="E56" s="111">
        <v>4.0273562480893428E-2</v>
      </c>
      <c r="F56" s="111">
        <v>7.9073798808490178E-2</v>
      </c>
      <c r="G56" s="111">
        <v>2.2709516471872825E-2</v>
      </c>
      <c r="H56" s="112">
        <v>0</v>
      </c>
      <c r="I56" s="113">
        <f t="shared" si="0"/>
        <v>0.21148341194204207</v>
      </c>
      <c r="J56" s="111">
        <f t="shared" si="1"/>
        <v>9.1119905108790186E-2</v>
      </c>
      <c r="K56" s="111">
        <f t="shared" si="1"/>
        <v>1.3161262139555464E-2</v>
      </c>
      <c r="L56" s="111">
        <f t="shared" si="2"/>
        <v>4.2189052051256545E-2</v>
      </c>
      <c r="M56" s="111">
        <f t="shared" si="2"/>
        <v>4.6900968854996103E-2</v>
      </c>
      <c r="N56" s="111">
        <f t="shared" si="2"/>
        <v>1.811222378744377E-2</v>
      </c>
      <c r="O56" s="111">
        <v>0</v>
      </c>
      <c r="P56" s="114"/>
      <c r="Q56" s="111"/>
      <c r="R56" s="111"/>
      <c r="S56" s="111"/>
      <c r="T56" s="111"/>
      <c r="U56" s="111"/>
      <c r="V56" s="112"/>
    </row>
    <row r="57" spans="1:22">
      <c r="A57" s="94">
        <v>1960</v>
      </c>
      <c r="B57" s="101">
        <v>0.23865746360568749</v>
      </c>
      <c r="C57" s="99">
        <v>7.3273706959400803E-2</v>
      </c>
      <c r="D57" s="99">
        <v>1.4980834274216932E-2</v>
      </c>
      <c r="E57" s="99">
        <v>4.5534901302853953E-2</v>
      </c>
      <c r="F57" s="99">
        <v>8.374046891707021E-2</v>
      </c>
      <c r="G57" s="99">
        <v>2.1127552152145575E-2</v>
      </c>
      <c r="H57" s="102">
        <v>0</v>
      </c>
      <c r="I57" s="98">
        <f t="shared" si="0"/>
        <v>0.22112980575111665</v>
      </c>
      <c r="J57" s="99">
        <f t="shared" si="1"/>
        <v>9.3107634612382029E-2</v>
      </c>
      <c r="K57" s="99">
        <f t="shared" si="1"/>
        <v>1.3802123311915266E-2</v>
      </c>
      <c r="L57" s="99">
        <f t="shared" si="2"/>
        <v>4.7700630460151876E-2</v>
      </c>
      <c r="M57" s="99">
        <f t="shared" si="2"/>
        <v>4.9668906562771349E-2</v>
      </c>
      <c r="N57" s="99">
        <f t="shared" si="2"/>
        <v>1.6850510803896119E-2</v>
      </c>
      <c r="O57" s="99">
        <v>0</v>
      </c>
      <c r="P57" s="103"/>
      <c r="Q57" s="99"/>
      <c r="R57" s="99"/>
      <c r="S57" s="99"/>
      <c r="T57" s="99"/>
      <c r="U57" s="99"/>
      <c r="V57" s="102"/>
    </row>
    <row r="58" spans="1:22">
      <c r="A58" s="94">
        <v>1961</v>
      </c>
      <c r="B58" s="101">
        <v>0.23816839891285341</v>
      </c>
      <c r="C58" s="99">
        <v>7.3061413229167371E-2</v>
      </c>
      <c r="D58" s="99">
        <v>1.5977839351769312E-2</v>
      </c>
      <c r="E58" s="99">
        <v>4.5454089504103137E-2</v>
      </c>
      <c r="F58" s="99">
        <v>8.178562799552154E-2</v>
      </c>
      <c r="G58" s="99">
        <v>2.1889428832292068E-2</v>
      </c>
      <c r="H58" s="102">
        <v>0</v>
      </c>
      <c r="I58" s="98">
        <f>J58+K58+L58+M58+N58+O58</f>
        <v>0.22114212198208735</v>
      </c>
      <c r="J58" s="122">
        <f>J59*C58/C59</f>
        <v>9.283787663390243E-2</v>
      </c>
      <c r="K58" s="122">
        <f>K59*D58/D59</f>
        <v>1.4720682770694332E-2</v>
      </c>
      <c r="L58" s="99">
        <f>L59*E58/E59</f>
        <v>4.761597509385615E-2</v>
      </c>
      <c r="M58" s="99">
        <f>M59*F58/F59</f>
        <v>4.8509433582346113E-2</v>
      </c>
      <c r="N58" s="99">
        <f>N59*G58/G59</f>
        <v>1.7458153901288319E-2</v>
      </c>
      <c r="O58" s="99">
        <v>0</v>
      </c>
      <c r="P58" s="103"/>
      <c r="Q58" s="99"/>
      <c r="R58" s="99"/>
      <c r="S58" s="99"/>
      <c r="T58" s="99"/>
      <c r="U58" s="99"/>
      <c r="V58" s="102"/>
    </row>
    <row r="59" spans="1:22">
      <c r="A59" s="123">
        <v>1962</v>
      </c>
      <c r="B59" s="101">
        <v>0.24465490877628326</v>
      </c>
      <c r="C59" s="105">
        <v>7.1975849568843842E-2</v>
      </c>
      <c r="D59" s="105">
        <v>1.6131436452269554E-2</v>
      </c>
      <c r="E59" s="105">
        <v>4.7956749796867371E-2</v>
      </c>
      <c r="F59" s="105">
        <v>8.6558081209659576E-2</v>
      </c>
      <c r="G59" s="105">
        <v>2.1870917640626431E-2</v>
      </c>
      <c r="H59" s="106">
        <v>1.618734240764752E-4</v>
      </c>
      <c r="I59" s="124">
        <v>0.22534239292144775</v>
      </c>
      <c r="J59" s="125">
        <v>9.145846962928772E-2</v>
      </c>
      <c r="K59" s="125">
        <v>1.4862194657325745E-2</v>
      </c>
      <c r="L59" s="125">
        <v>5.0237666815519333E-2</v>
      </c>
      <c r="M59" s="125">
        <v>5.1340114325284958E-2</v>
      </c>
      <c r="N59" s="125">
        <v>1.7443390097469091E-2</v>
      </c>
      <c r="O59" s="125">
        <v>5.6006268778219237E-7</v>
      </c>
      <c r="P59" s="103">
        <v>0.25303646922111511</v>
      </c>
      <c r="Q59" s="107">
        <v>6.3520446419715881E-2</v>
      </c>
      <c r="R59" s="107">
        <v>1.6682282090187073E-2</v>
      </c>
      <c r="S59" s="107">
        <v>4.6966839581727982E-2</v>
      </c>
      <c r="T59" s="107">
        <v>0.10184257477521896</v>
      </c>
      <c r="U59" s="107">
        <v>2.3792452178895473E-2</v>
      </c>
      <c r="V59" s="108">
        <v>2.3188296472653747E-4</v>
      </c>
    </row>
    <row r="60" spans="1:22">
      <c r="A60" s="123">
        <v>1963</v>
      </c>
      <c r="B60" s="101">
        <v>0.24114695936441422</v>
      </c>
      <c r="C60" s="105">
        <v>7.2471477091312408E-2</v>
      </c>
      <c r="D60" s="105">
        <v>1.6677979379892349E-2</v>
      </c>
      <c r="E60" s="105">
        <v>4.9286983907222748E-2</v>
      </c>
      <c r="F60" s="105">
        <v>8.1065569072961807E-2</v>
      </c>
      <c r="G60" s="105">
        <v>2.14824671857059E-2</v>
      </c>
      <c r="H60" s="106">
        <v>1.6248181054834276E-4</v>
      </c>
      <c r="I60" s="124">
        <v>0.2274620458483696</v>
      </c>
      <c r="J60" s="125">
        <v>9.2362862080335617E-2</v>
      </c>
      <c r="K60" s="125">
        <v>1.5430537052452564E-2</v>
      </c>
      <c r="L60" s="125">
        <v>5.4209496825933456E-2</v>
      </c>
      <c r="M60" s="125">
        <v>4.9027852714061737E-2</v>
      </c>
      <c r="N60" s="125">
        <v>1.6429684823378921E-2</v>
      </c>
      <c r="O60" s="125">
        <v>1.6149569717072154E-6</v>
      </c>
      <c r="P60" s="103">
        <v>0.24701909720897675</v>
      </c>
      <c r="Q60" s="107">
        <v>6.400766596198082E-2</v>
      </c>
      <c r="R60" s="107">
        <v>1.7209162004292011E-2</v>
      </c>
      <c r="S60" s="107">
        <v>4.7213597223162651E-2</v>
      </c>
      <c r="T60" s="107">
        <v>9.4729617238044739E-2</v>
      </c>
      <c r="U60" s="107">
        <v>2.3628092370927334E-2</v>
      </c>
      <c r="V60" s="108">
        <v>2.3096211953088641E-4</v>
      </c>
    </row>
    <row r="61" spans="1:22">
      <c r="A61" s="123">
        <v>1964</v>
      </c>
      <c r="B61" s="101">
        <v>0.23763900995254517</v>
      </c>
      <c r="C61" s="105">
        <v>7.2967104613780975E-2</v>
      </c>
      <c r="D61" s="105">
        <v>1.7224522307515144E-2</v>
      </c>
      <c r="E61" s="105">
        <v>5.0617218017578125E-2</v>
      </c>
      <c r="F61" s="105">
        <v>7.5573056936264038E-2</v>
      </c>
      <c r="G61" s="105">
        <v>2.109401673078537E-2</v>
      </c>
      <c r="H61" s="106">
        <v>1.6309019702021033E-4</v>
      </c>
      <c r="I61" s="124">
        <v>0.22958169877529144</v>
      </c>
      <c r="J61" s="125">
        <v>9.3267254531383514E-2</v>
      </c>
      <c r="K61" s="125">
        <v>1.5998879447579384E-2</v>
      </c>
      <c r="L61" s="125">
        <v>5.818132683634758E-2</v>
      </c>
      <c r="M61" s="125">
        <v>4.6715591102838516E-2</v>
      </c>
      <c r="N61" s="125">
        <v>1.541597954928875E-2</v>
      </c>
      <c r="O61" s="125">
        <v>2.6698512556322385E-6</v>
      </c>
      <c r="P61" s="103">
        <v>0.24100172519683838</v>
      </c>
      <c r="Q61" s="107">
        <v>6.4494885504245758E-2</v>
      </c>
      <c r="R61" s="107">
        <v>1.773604191839695E-2</v>
      </c>
      <c r="S61" s="107">
        <v>4.7460354864597321E-2</v>
      </c>
      <c r="T61" s="107">
        <v>8.7616659700870514E-2</v>
      </c>
      <c r="U61" s="107">
        <v>2.3463732562959194E-2</v>
      </c>
      <c r="V61" s="108">
        <v>2.3004127433523536E-4</v>
      </c>
    </row>
    <row r="62" spans="1:22">
      <c r="A62" s="123">
        <v>1965</v>
      </c>
      <c r="B62" s="101">
        <v>0.24164546281099319</v>
      </c>
      <c r="C62" s="105">
        <v>6.9396618753671646E-2</v>
      </c>
      <c r="D62" s="105">
        <v>1.7299406230449677E-2</v>
      </c>
      <c r="E62" s="105">
        <v>5.4873205721378326E-2</v>
      </c>
      <c r="F62" s="105">
        <v>7.816542312502861E-2</v>
      </c>
      <c r="G62" s="105">
        <v>2.1712988847866654E-2</v>
      </c>
      <c r="H62" s="106">
        <v>1.9781867740675807E-4</v>
      </c>
      <c r="I62" s="124">
        <v>0.23278700560331345</v>
      </c>
      <c r="J62" s="125">
        <v>8.8258236646652222E-2</v>
      </c>
      <c r="K62" s="125">
        <v>1.6072199679911137E-2</v>
      </c>
      <c r="L62" s="125">
        <v>6.2126008793711662E-2</v>
      </c>
      <c r="M62" s="125">
        <v>5.1055960357189178E-2</v>
      </c>
      <c r="N62" s="125">
        <v>1.5269737225025892E-2</v>
      </c>
      <c r="O62" s="125">
        <v>4.864623406319879E-6</v>
      </c>
      <c r="P62" s="103">
        <v>0.24545636773109436</v>
      </c>
      <c r="Q62" s="107">
        <v>6.1319438740611076E-2</v>
      </c>
      <c r="R62" s="107">
        <v>1.7826058901846409E-2</v>
      </c>
      <c r="S62" s="107">
        <v>5.1764462143182755E-2</v>
      </c>
      <c r="T62" s="107">
        <v>8.9778382331132889E-2</v>
      </c>
      <c r="U62" s="107">
        <v>2.4487016024067998E-2</v>
      </c>
      <c r="V62" s="108">
        <v>2.8100494819227606E-4</v>
      </c>
    </row>
    <row r="63" spans="1:22">
      <c r="A63" s="123">
        <v>1966</v>
      </c>
      <c r="B63" s="101">
        <v>0.24565191566944122</v>
      </c>
      <c r="C63" s="105">
        <v>6.5826132893562317E-2</v>
      </c>
      <c r="D63" s="105">
        <v>1.7374290153384209E-2</v>
      </c>
      <c r="E63" s="105">
        <v>5.9129193425178528E-2</v>
      </c>
      <c r="F63" s="105">
        <v>8.0757789313793182E-2</v>
      </c>
      <c r="G63" s="105">
        <v>2.2331960964947939E-2</v>
      </c>
      <c r="H63" s="106">
        <v>2.3254715779330581E-4</v>
      </c>
      <c r="I63" s="124">
        <v>0.23599231243133545</v>
      </c>
      <c r="J63" s="125">
        <v>8.3249218761920929E-2</v>
      </c>
      <c r="K63" s="125">
        <v>1.6145519912242889E-2</v>
      </c>
      <c r="L63" s="125">
        <v>6.6070690751075745E-2</v>
      </c>
      <c r="M63" s="125">
        <v>5.5396329611539841E-2</v>
      </c>
      <c r="N63" s="125">
        <v>1.5123494900763035E-2</v>
      </c>
      <c r="O63" s="125">
        <v>7.0593955570075195E-6</v>
      </c>
      <c r="P63" s="103">
        <v>0.24991101026535034</v>
      </c>
      <c r="Q63" s="107">
        <v>5.8143991976976395E-2</v>
      </c>
      <c r="R63" s="107">
        <v>1.7916075885295868E-2</v>
      </c>
      <c r="S63" s="107">
        <v>5.6068569421768188E-2</v>
      </c>
      <c r="T63" s="107">
        <v>9.1940104961395264E-2</v>
      </c>
      <c r="U63" s="107">
        <v>2.5510299485176802E-2</v>
      </c>
      <c r="V63" s="108">
        <v>3.3196862204931676E-4</v>
      </c>
    </row>
    <row r="64" spans="1:22">
      <c r="A64" s="123">
        <v>1967</v>
      </c>
      <c r="B64" s="104">
        <v>0.24703259766101837</v>
      </c>
      <c r="C64" s="105">
        <v>6.5330043435096741E-2</v>
      </c>
      <c r="D64" s="105">
        <v>1.8087113276124001E-2</v>
      </c>
      <c r="E64" s="105">
        <v>6.0942411422729492E-2</v>
      </c>
      <c r="F64" s="105">
        <v>8.0679558217525482E-2</v>
      </c>
      <c r="G64" s="105">
        <v>2.1743814926594496E-2</v>
      </c>
      <c r="H64" s="106">
        <v>2.4966616183519363E-4</v>
      </c>
      <c r="I64" s="124">
        <v>0.23272566497325897</v>
      </c>
      <c r="J64" s="105">
        <v>8.2174867391586304E-2</v>
      </c>
      <c r="K64" s="105">
        <v>1.5251167118549347E-2</v>
      </c>
      <c r="L64" s="105">
        <v>6.6762641072273254E-2</v>
      </c>
      <c r="M64" s="105">
        <v>5.4025549441576004E-2</v>
      </c>
      <c r="N64" s="105">
        <v>1.4504550956189632E-2</v>
      </c>
      <c r="O64" s="125">
        <v>6.8930075940443203E-6</v>
      </c>
      <c r="P64" s="103">
        <v>0.25377318263053894</v>
      </c>
      <c r="Q64" s="107">
        <v>5.7393778115510941E-2</v>
      </c>
      <c r="R64" s="107">
        <v>1.9423240795731544E-2</v>
      </c>
      <c r="S64" s="107">
        <v>5.8200269937515259E-2</v>
      </c>
      <c r="T64" s="107">
        <v>9.3237310647964478E-2</v>
      </c>
      <c r="U64" s="107">
        <v>2.5154518894851208E-2</v>
      </c>
      <c r="V64" s="108">
        <v>3.640462236944586E-4</v>
      </c>
    </row>
    <row r="65" spans="1:22">
      <c r="A65" s="123">
        <v>1968</v>
      </c>
      <c r="B65" s="104">
        <v>0.25920248031616211</v>
      </c>
      <c r="C65" s="105">
        <v>6.8219847977161407E-2</v>
      </c>
      <c r="D65" s="105">
        <v>1.8518183380365372E-2</v>
      </c>
      <c r="E65" s="105">
        <v>6.2016237527132034E-2</v>
      </c>
      <c r="F65" s="105">
        <v>8.8774703443050385E-2</v>
      </c>
      <c r="G65" s="105">
        <v>2.1463177632540464E-2</v>
      </c>
      <c r="H65" s="106">
        <v>2.1033226221334189E-4</v>
      </c>
      <c r="I65" s="124">
        <v>0.24176476895809174</v>
      </c>
      <c r="J65" s="105">
        <v>8.5871182382106781E-2</v>
      </c>
      <c r="K65" s="105">
        <v>1.6085699200630188E-2</v>
      </c>
      <c r="L65" s="105">
        <v>6.6269859671592712E-2</v>
      </c>
      <c r="M65" s="105">
        <v>5.9399519115686417E-2</v>
      </c>
      <c r="N65" s="105">
        <v>1.4126005116850138E-2</v>
      </c>
      <c r="O65" s="125">
        <v>1.2495897863118444E-5</v>
      </c>
      <c r="P65" s="103">
        <v>0.26738560199737549</v>
      </c>
      <c r="Q65" s="107">
        <v>5.9936512261629105E-2</v>
      </c>
      <c r="R65" s="107">
        <v>1.9659688696265221E-2</v>
      </c>
      <c r="S65" s="107">
        <v>6.0020115226507187E-2</v>
      </c>
      <c r="T65" s="107">
        <v>0.10255976766347885</v>
      </c>
      <c r="U65" s="107">
        <v>2.4906334467232227E-2</v>
      </c>
      <c r="V65" s="108">
        <v>3.0317206983454525E-4</v>
      </c>
    </row>
    <row r="66" spans="1:22">
      <c r="A66" s="123">
        <v>1969</v>
      </c>
      <c r="B66" s="104">
        <v>0.27444061636924744</v>
      </c>
      <c r="C66" s="105">
        <v>6.8089693784713745E-2</v>
      </c>
      <c r="D66" s="105">
        <v>1.9121851772069931E-2</v>
      </c>
      <c r="E66" s="105">
        <v>6.406913697719574E-2</v>
      </c>
      <c r="F66" s="105">
        <v>0.10058954358100891</v>
      </c>
      <c r="G66" s="105">
        <v>2.2287915460765362E-2</v>
      </c>
      <c r="H66" s="106">
        <v>2.8245986322872341E-4</v>
      </c>
      <c r="I66" s="124">
        <v>0.25712811946868896</v>
      </c>
      <c r="J66" s="105">
        <v>8.5536748170852661E-2</v>
      </c>
      <c r="K66" s="105">
        <v>1.732582226395607E-2</v>
      </c>
      <c r="L66" s="105">
        <v>6.97774738073349E-2</v>
      </c>
      <c r="M66" s="105">
        <v>6.8843796849250793E-2</v>
      </c>
      <c r="N66" s="105">
        <v>1.5632401220500469E-2</v>
      </c>
      <c r="O66" s="125">
        <v>1.1876169992319774E-5</v>
      </c>
      <c r="P66" s="103">
        <v>0.28268635272979736</v>
      </c>
      <c r="Q66" s="107">
        <v>5.9779848903417587E-2</v>
      </c>
      <c r="R66" s="107">
        <v>1.9977280870079994E-2</v>
      </c>
      <c r="S66" s="107">
        <v>6.1350312083959579E-2</v>
      </c>
      <c r="T66" s="107">
        <v>0.11570971459150314</v>
      </c>
      <c r="U66" s="107">
        <v>2.5457866489887238E-2</v>
      </c>
      <c r="V66" s="108">
        <v>4.1133604827336967E-4</v>
      </c>
    </row>
    <row r="67" spans="1:22">
      <c r="A67" s="126">
        <v>1970</v>
      </c>
      <c r="B67" s="127">
        <v>0.2682252824306488</v>
      </c>
      <c r="C67" s="128">
        <v>6.7964181303977966E-2</v>
      </c>
      <c r="D67" s="128">
        <v>1.9943315535783768E-2</v>
      </c>
      <c r="E67" s="128">
        <v>6.3894696533679962E-2</v>
      </c>
      <c r="F67" s="128">
        <v>9.5452219247817993E-2</v>
      </c>
      <c r="G67" s="128">
        <v>2.0685872063040733E-2</v>
      </c>
      <c r="H67" s="129">
        <v>2.8499049949459732E-4</v>
      </c>
      <c r="I67" s="130">
        <v>0.24980016052722931</v>
      </c>
      <c r="J67" s="128">
        <v>8.6564823985099792E-2</v>
      </c>
      <c r="K67" s="128">
        <v>1.6820022836327553E-2</v>
      </c>
      <c r="L67" s="128">
        <v>7.0473305881023407E-2</v>
      </c>
      <c r="M67" s="128">
        <v>6.286601722240448E-2</v>
      </c>
      <c r="N67" s="128">
        <v>1.3060593977570534E-2</v>
      </c>
      <c r="O67" s="131">
        <v>1.5396994058392011E-5</v>
      </c>
      <c r="P67" s="120">
        <v>0.27681127190589905</v>
      </c>
      <c r="Q67" s="132">
        <v>5.9296399354934692E-2</v>
      </c>
      <c r="R67" s="132">
        <v>2.1398749202489853E-2</v>
      </c>
      <c r="S67" s="132">
        <v>6.0829110443592072E-2</v>
      </c>
      <c r="T67" s="132">
        <v>0.11063718050718307</v>
      </c>
      <c r="U67" s="132">
        <v>2.4239202961325645E-2</v>
      </c>
      <c r="V67" s="133">
        <v>4.1061939555220306E-4</v>
      </c>
    </row>
    <row r="68" spans="1:22">
      <c r="A68" s="123">
        <v>1971</v>
      </c>
      <c r="B68" s="104">
        <v>0.26245918869972229</v>
      </c>
      <c r="C68" s="105">
        <v>6.8732805550098419E-2</v>
      </c>
      <c r="D68" s="105">
        <v>2.0721610635519028E-2</v>
      </c>
      <c r="E68" s="105">
        <v>6.5740913152694702E-2</v>
      </c>
      <c r="F68" s="105">
        <v>8.5344776511192322E-2</v>
      </c>
      <c r="G68" s="105">
        <v>2.1556544117629528E-2</v>
      </c>
      <c r="H68" s="106">
        <v>3.6254420410841703E-4</v>
      </c>
      <c r="I68" s="124">
        <v>0.24375592172145844</v>
      </c>
      <c r="J68" s="105">
        <v>8.829517662525177E-2</v>
      </c>
      <c r="K68" s="105">
        <v>1.7661064863204956E-2</v>
      </c>
      <c r="L68" s="105">
        <v>7.3296912014484406E-2</v>
      </c>
      <c r="M68" s="105">
        <v>5.1132645457983017E-2</v>
      </c>
      <c r="N68" s="105">
        <v>1.3351369183510542E-2</v>
      </c>
      <c r="O68" s="125">
        <v>1.8759426893666387E-5</v>
      </c>
      <c r="P68" s="103">
        <v>0.27085334062576294</v>
      </c>
      <c r="Q68" s="107">
        <v>5.9953093528747559E-2</v>
      </c>
      <c r="R68" s="107">
        <v>2.2095201537013054E-2</v>
      </c>
      <c r="S68" s="107">
        <v>6.234973669052124E-2</v>
      </c>
      <c r="T68" s="107">
        <v>0.10069939494132996</v>
      </c>
      <c r="U68" s="107">
        <v>2.5239077396690845E-2</v>
      </c>
      <c r="V68" s="108">
        <v>5.1683693891391158E-4</v>
      </c>
    </row>
    <row r="69" spans="1:22">
      <c r="A69" s="123">
        <v>1972</v>
      </c>
      <c r="B69" s="104">
        <v>0.27402001619338989</v>
      </c>
      <c r="C69" s="105">
        <v>6.8010516464710236E-2</v>
      </c>
      <c r="D69" s="105">
        <v>1.9849345088005066E-2</v>
      </c>
      <c r="E69" s="105">
        <v>6.92281574010849E-2</v>
      </c>
      <c r="F69" s="105">
        <v>9.4908162951469421E-2</v>
      </c>
      <c r="G69" s="105">
        <v>2.1626901812851429E-2</v>
      </c>
      <c r="H69" s="106">
        <v>3.9693457074463367E-4</v>
      </c>
      <c r="I69" s="124">
        <v>0.2493053525686264</v>
      </c>
      <c r="J69" s="105">
        <v>8.7726391851902008E-2</v>
      </c>
      <c r="K69" s="105">
        <v>1.7006341367959976E-2</v>
      </c>
      <c r="L69" s="105">
        <v>7.5746268033981323E-2</v>
      </c>
      <c r="M69" s="105">
        <v>5.5828649550676346E-2</v>
      </c>
      <c r="N69" s="105">
        <v>1.2973081320524216E-2</v>
      </c>
      <c r="O69" s="125">
        <v>2.4621887860121205E-5</v>
      </c>
      <c r="P69" s="103">
        <v>0.28501838445663452</v>
      </c>
      <c r="Q69" s="107">
        <v>5.9236675500869751E-2</v>
      </c>
      <c r="R69" s="107">
        <v>2.1114522591233253E-2</v>
      </c>
      <c r="S69" s="107">
        <v>6.6327504813671112E-2</v>
      </c>
      <c r="T69" s="107">
        <v>0.11229909211397171</v>
      </c>
      <c r="U69" s="107">
        <v>2.5477973744273186E-2</v>
      </c>
      <c r="V69" s="108">
        <v>5.6261895224452019E-4</v>
      </c>
    </row>
    <row r="70" spans="1:22">
      <c r="A70" s="123">
        <v>1973</v>
      </c>
      <c r="B70" s="104">
        <v>0.27934446930885315</v>
      </c>
      <c r="C70" s="105">
        <v>6.5733268857002258E-2</v>
      </c>
      <c r="D70" s="105">
        <v>1.9249944016337395E-2</v>
      </c>
      <c r="E70" s="105">
        <v>7.9143010079860687E-2</v>
      </c>
      <c r="F70" s="105">
        <v>9.2257387936115265E-2</v>
      </c>
      <c r="G70" s="105">
        <v>2.2625787183642387E-2</v>
      </c>
      <c r="H70" s="106">
        <v>3.3507822081446648E-4</v>
      </c>
      <c r="I70" s="124">
        <v>0.25578141212463379</v>
      </c>
      <c r="J70" s="105">
        <v>8.4542512893676758E-2</v>
      </c>
      <c r="K70" s="105">
        <v>1.6509430482983589E-2</v>
      </c>
      <c r="L70" s="105">
        <v>8.4635697305202484E-2</v>
      </c>
      <c r="M70" s="105">
        <v>5.6826502084732056E-2</v>
      </c>
      <c r="N70" s="105">
        <v>1.3245223090052605E-2</v>
      </c>
      <c r="O70" s="125">
        <v>2.20386718865484E-5</v>
      </c>
      <c r="P70" s="103">
        <v>0.29005387425422668</v>
      </c>
      <c r="Q70" s="107">
        <v>5.7184476405382156E-2</v>
      </c>
      <c r="R70" s="107">
        <v>2.0495506003499031E-2</v>
      </c>
      <c r="S70" s="107">
        <v>7.6646581292152405E-2</v>
      </c>
      <c r="T70" s="107">
        <v>0.10836070775985718</v>
      </c>
      <c r="U70" s="107">
        <v>2.6889248751103878E-2</v>
      </c>
      <c r="V70" s="108">
        <v>4.773545078933239E-4</v>
      </c>
    </row>
    <row r="71" spans="1:22">
      <c r="A71" s="123">
        <v>1974</v>
      </c>
      <c r="B71" s="104">
        <v>0.28569278120994568</v>
      </c>
      <c r="C71" s="105">
        <v>6.4791083335876465E-2</v>
      </c>
      <c r="D71" s="105">
        <v>1.8846184015274048E-2</v>
      </c>
      <c r="E71" s="105">
        <v>8.0844230949878693E-2</v>
      </c>
      <c r="F71" s="105">
        <v>9.6267089247703552E-2</v>
      </c>
      <c r="G71" s="105">
        <v>2.4527533445507288E-2</v>
      </c>
      <c r="H71" s="106">
        <v>4.1665672324597836E-4</v>
      </c>
      <c r="I71" s="124">
        <v>0.25841104984283447</v>
      </c>
      <c r="J71" s="105">
        <v>8.3685100078582764E-2</v>
      </c>
      <c r="K71" s="105">
        <v>1.572762057185173E-2</v>
      </c>
      <c r="L71" s="105">
        <v>8.4366686642169952E-2</v>
      </c>
      <c r="M71" s="105">
        <v>6.0256563127040863E-2</v>
      </c>
      <c r="N71" s="105">
        <v>1.4339569956064224E-2</v>
      </c>
      <c r="O71" s="125">
        <v>3.5516575735528022E-5</v>
      </c>
      <c r="P71" s="103">
        <v>0.29828345775604248</v>
      </c>
      <c r="Q71" s="107">
        <v>5.6071382015943527E-2</v>
      </c>
      <c r="R71" s="107">
        <v>2.0285418257117271E-2</v>
      </c>
      <c r="S71" s="107">
        <v>7.9218603670597076E-2</v>
      </c>
      <c r="T71" s="107">
        <v>0.11288615316152573</v>
      </c>
      <c r="U71" s="107">
        <v>2.9229335486888885E-2</v>
      </c>
      <c r="V71" s="108">
        <v>5.9255503583699465E-4</v>
      </c>
    </row>
    <row r="72" spans="1:22">
      <c r="A72" s="123">
        <v>1975</v>
      </c>
      <c r="B72" s="104">
        <v>0.27262797951698303</v>
      </c>
      <c r="C72" s="105">
        <v>6.4094878733158112E-2</v>
      </c>
      <c r="D72" s="105">
        <v>1.8889451399445534E-2</v>
      </c>
      <c r="E72" s="105">
        <v>7.9397857189178467E-2</v>
      </c>
      <c r="F72" s="105">
        <v>8.6714401841163635E-2</v>
      </c>
      <c r="G72" s="105">
        <v>2.3136403877288103E-2</v>
      </c>
      <c r="H72" s="106">
        <v>3.9498176192864776E-4</v>
      </c>
      <c r="I72" s="124">
        <v>0.24049943685531616</v>
      </c>
      <c r="J72" s="105">
        <v>8.3496630191802979E-2</v>
      </c>
      <c r="K72" s="105">
        <v>1.6224492341279984E-2</v>
      </c>
      <c r="L72" s="105">
        <v>8.14523845911026E-2</v>
      </c>
      <c r="M72" s="105">
        <v>4.5620251446962357E-2</v>
      </c>
      <c r="N72" s="105">
        <v>1.3666005805134773E-2</v>
      </c>
      <c r="O72" s="125">
        <v>3.9668298995820805E-5</v>
      </c>
      <c r="P72" s="103">
        <v>0.28700363636016846</v>
      </c>
      <c r="Q72" s="107">
        <v>5.5413726717233658E-2</v>
      </c>
      <c r="R72" s="107">
        <v>2.0081864669919014E-2</v>
      </c>
      <c r="S72" s="107">
        <v>7.8478574752807617E-2</v>
      </c>
      <c r="T72" s="107">
        <v>0.10510164499282837</v>
      </c>
      <c r="U72" s="107">
        <v>2.7373857796192169E-2</v>
      </c>
      <c r="V72" s="108">
        <v>5.5396388052031398E-4</v>
      </c>
    </row>
    <row r="73" spans="1:22">
      <c r="A73" s="123">
        <v>1976</v>
      </c>
      <c r="B73" s="104">
        <v>0.28097397089004517</v>
      </c>
      <c r="C73" s="105">
        <v>6.3450172543525696E-2</v>
      </c>
      <c r="D73" s="105">
        <v>1.9063727930188179E-2</v>
      </c>
      <c r="E73" s="105">
        <v>8.0925442278385162E-2</v>
      </c>
      <c r="F73" s="105">
        <v>9.0829595923423767E-2</v>
      </c>
      <c r="G73" s="105">
        <v>2.6256788987666368E-2</v>
      </c>
      <c r="H73" s="106">
        <v>4.4823615462519228E-4</v>
      </c>
      <c r="I73" s="124">
        <v>0.24694950878620148</v>
      </c>
      <c r="J73" s="105">
        <v>8.2811936736106873E-2</v>
      </c>
      <c r="K73" s="105">
        <v>1.5851736068725586E-2</v>
      </c>
      <c r="L73" s="105">
        <v>8.3991542458534241E-2</v>
      </c>
      <c r="M73" s="105">
        <v>4.9394004046916962E-2</v>
      </c>
      <c r="N73" s="105">
        <v>1.4864491298794746E-2</v>
      </c>
      <c r="O73" s="125">
        <v>3.5790959373116493E-5</v>
      </c>
      <c r="P73" s="103">
        <v>0.29629558324813843</v>
      </c>
      <c r="Q73" s="107">
        <v>5.4731350392103195E-2</v>
      </c>
      <c r="R73" s="107">
        <v>2.0510125905275345E-2</v>
      </c>
      <c r="S73" s="107">
        <v>7.954474538564682E-2</v>
      </c>
      <c r="T73" s="107">
        <v>0.10948852449655533</v>
      </c>
      <c r="U73" s="107">
        <v>3.1386873684823513E-2</v>
      </c>
      <c r="V73" s="108">
        <v>6.339650135487318E-4</v>
      </c>
    </row>
    <row r="74" spans="1:22">
      <c r="A74" s="123">
        <v>1977</v>
      </c>
      <c r="B74" s="104">
        <v>0.28337699174880981</v>
      </c>
      <c r="C74" s="105">
        <v>6.236831471323967E-2</v>
      </c>
      <c r="D74" s="105">
        <v>1.7993524670600891E-2</v>
      </c>
      <c r="E74" s="105">
        <v>8.1927835941314697E-2</v>
      </c>
      <c r="F74" s="105">
        <v>9.4191960990428925E-2</v>
      </c>
      <c r="G74" s="105">
        <v>2.6389641687273979E-2</v>
      </c>
      <c r="H74" s="106">
        <v>5.0571846077218652E-4</v>
      </c>
      <c r="I74" s="124">
        <v>0.24343256652355194</v>
      </c>
      <c r="J74" s="105">
        <v>8.1615380942821503E-2</v>
      </c>
      <c r="K74" s="105">
        <v>1.463680062443018E-2</v>
      </c>
      <c r="L74" s="105">
        <v>8.5651189088821411E-2</v>
      </c>
      <c r="M74" s="105">
        <v>4.659656435251236E-2</v>
      </c>
      <c r="N74" s="105">
        <v>1.4879880007356405E-2</v>
      </c>
      <c r="O74" s="125">
        <v>5.2758186939172447E-5</v>
      </c>
      <c r="P74" s="103">
        <v>0.30117338895797729</v>
      </c>
      <c r="Q74" s="107">
        <v>5.3793188184499741E-2</v>
      </c>
      <c r="R74" s="107">
        <v>1.9489042460918427E-2</v>
      </c>
      <c r="S74" s="107">
        <v>8.0268971621990204E-2</v>
      </c>
      <c r="T74" s="107">
        <v>0.11539708822965622</v>
      </c>
      <c r="U74" s="107">
        <v>3.1517574563622475E-2</v>
      </c>
      <c r="V74" s="108">
        <v>7.0752541068941355E-4</v>
      </c>
    </row>
    <row r="75" spans="1:22">
      <c r="A75" s="123">
        <v>1978</v>
      </c>
      <c r="B75" s="104">
        <v>0.28783169388771057</v>
      </c>
      <c r="C75" s="105">
        <v>6.1682939529418945E-2</v>
      </c>
      <c r="D75" s="105">
        <v>1.6817625612020493E-2</v>
      </c>
      <c r="E75" s="105">
        <v>8.3892166614532471E-2</v>
      </c>
      <c r="F75" s="105">
        <v>9.7816906869411469E-2</v>
      </c>
      <c r="G75" s="105">
        <v>2.7459545526653528E-2</v>
      </c>
      <c r="H75" s="106">
        <v>1.6249094915110618E-4</v>
      </c>
      <c r="I75" s="124">
        <v>0.25121286511421204</v>
      </c>
      <c r="J75" s="105">
        <v>8.0978095531463623E-2</v>
      </c>
      <c r="K75" s="105">
        <v>1.3819728046655655E-2</v>
      </c>
      <c r="L75" s="105">
        <v>8.926699310541153E-2</v>
      </c>
      <c r="M75" s="105">
        <v>5.2032001316547394E-2</v>
      </c>
      <c r="N75" s="105">
        <v>1.5102285426110029E-2</v>
      </c>
      <c r="O75" s="125">
        <v>1.3747706361755263E-5</v>
      </c>
      <c r="P75" s="103">
        <v>0.30400654673576355</v>
      </c>
      <c r="Q75" s="107">
        <v>5.3160093724727631E-2</v>
      </c>
      <c r="R75" s="107">
        <v>1.8141824752092361E-2</v>
      </c>
      <c r="S75" s="107">
        <v>8.1518061459064484E-2</v>
      </c>
      <c r="T75" s="107">
        <v>0.11804051697254181</v>
      </c>
      <c r="U75" s="107">
        <v>3.2917859498411417E-2</v>
      </c>
      <c r="V75" s="108">
        <v>2.2819220612291247E-4</v>
      </c>
    </row>
    <row r="76" spans="1:22">
      <c r="A76" s="134">
        <v>1979</v>
      </c>
      <c r="B76" s="135">
        <v>0.29032403230667114</v>
      </c>
      <c r="C76" s="136">
        <v>6.0262501239776611E-2</v>
      </c>
      <c r="D76" s="136">
        <v>1.5400250442326069E-2</v>
      </c>
      <c r="E76" s="136">
        <v>8.766184002161026E-2</v>
      </c>
      <c r="F76" s="136">
        <v>0.10286162048578262</v>
      </c>
      <c r="G76" s="136">
        <v>2.3975076619535685E-2</v>
      </c>
      <c r="H76" s="137">
        <v>1.6274701920337975E-4</v>
      </c>
      <c r="I76" s="138">
        <v>0.25111636519432068</v>
      </c>
      <c r="J76" s="136">
        <v>7.8690774738788605E-2</v>
      </c>
      <c r="K76" s="136">
        <v>1.2595389969646931E-2</v>
      </c>
      <c r="L76" s="136">
        <v>9.0259507298469543E-2</v>
      </c>
      <c r="M76" s="136">
        <v>5.6973949074745178E-2</v>
      </c>
      <c r="N76" s="136">
        <v>1.2585352174937725E-2</v>
      </c>
      <c r="O76" s="139">
        <v>1.1377330338291358E-5</v>
      </c>
      <c r="P76" s="114">
        <v>0.30790746212005615</v>
      </c>
      <c r="Q76" s="140">
        <v>5.1998008042573929E-2</v>
      </c>
      <c r="R76" s="140">
        <v>1.665814034640789E-2</v>
      </c>
      <c r="S76" s="140">
        <v>8.6496874690055847E-2</v>
      </c>
      <c r="T76" s="140">
        <v>0.12344078719615936</v>
      </c>
      <c r="U76" s="140">
        <v>2.9083006549626589E-2</v>
      </c>
      <c r="V76" s="141">
        <v>2.3063152912072837E-4</v>
      </c>
    </row>
    <row r="77" spans="1:22">
      <c r="A77" s="123">
        <v>1980</v>
      </c>
      <c r="B77" s="104">
        <v>0.29134064912796021</v>
      </c>
      <c r="C77" s="105">
        <v>6.246427446603775E-2</v>
      </c>
      <c r="D77" s="105">
        <v>1.5235855244100094E-2</v>
      </c>
      <c r="E77" s="105">
        <v>8.6896009743213654E-2</v>
      </c>
      <c r="F77" s="105">
        <v>0.10493578016757965</v>
      </c>
      <c r="G77" s="105">
        <v>2.1634864620864391E-2</v>
      </c>
      <c r="H77" s="106">
        <v>1.7388035485055298E-4</v>
      </c>
      <c r="I77" s="124">
        <v>0.2514650821685791</v>
      </c>
      <c r="J77" s="105">
        <v>8.2007981836795807E-2</v>
      </c>
      <c r="K77" s="105">
        <v>1.2792481109499931E-2</v>
      </c>
      <c r="L77" s="105">
        <v>8.8189713656902313E-2</v>
      </c>
      <c r="M77" s="105">
        <v>5.6716594845056534E-2</v>
      </c>
      <c r="N77" s="105">
        <v>1.1743420269340277E-2</v>
      </c>
      <c r="O77" s="125">
        <v>1.4897015716996975E-5</v>
      </c>
      <c r="P77" s="103">
        <v>0.30871891975402832</v>
      </c>
      <c r="Q77" s="107">
        <v>5.3946893662214279E-2</v>
      </c>
      <c r="R77" s="107">
        <v>1.6300708055496216E-2</v>
      </c>
      <c r="S77" s="107">
        <v>8.633219450712204E-2</v>
      </c>
      <c r="T77" s="107">
        <v>0.12595027685165405</v>
      </c>
      <c r="U77" s="107">
        <v>2.5945676956325769E-2</v>
      </c>
      <c r="V77" s="108">
        <v>2.4316720373462886E-4</v>
      </c>
    </row>
    <row r="78" spans="1:22">
      <c r="A78" s="123">
        <v>1981</v>
      </c>
      <c r="B78" s="104">
        <v>0.30465665459632874</v>
      </c>
      <c r="C78" s="105">
        <v>6.7568965256214142E-2</v>
      </c>
      <c r="D78" s="105">
        <v>1.5030060894787312E-2</v>
      </c>
      <c r="E78" s="105">
        <v>9.1727517545223236E-2</v>
      </c>
      <c r="F78" s="105">
        <v>0.11114633828401566</v>
      </c>
      <c r="G78" s="105">
        <v>1.9037239719182253E-2</v>
      </c>
      <c r="H78" s="106">
        <v>1.4654279220849276E-4</v>
      </c>
      <c r="I78" s="124">
        <v>0.26673784852027893</v>
      </c>
      <c r="J78" s="105">
        <v>8.8935546576976776E-2</v>
      </c>
      <c r="K78" s="105">
        <v>1.3113552704453468E-2</v>
      </c>
      <c r="L78" s="105">
        <v>9.2860095202922821E-2</v>
      </c>
      <c r="M78" s="105">
        <v>6.1215370893478394E-2</v>
      </c>
      <c r="N78" s="105">
        <v>1.0601039975881577E-2</v>
      </c>
      <c r="O78" s="125">
        <v>1.2237211194587871E-5</v>
      </c>
      <c r="P78" s="103">
        <v>0.32089114189147949</v>
      </c>
      <c r="Q78" s="107">
        <v>5.842113122344017E-2</v>
      </c>
      <c r="R78" s="107">
        <v>1.5850590541958809E-2</v>
      </c>
      <c r="S78" s="107">
        <v>9.1242611408233643E-2</v>
      </c>
      <c r="T78" s="107">
        <v>0.13252367079257965</v>
      </c>
      <c r="U78" s="107">
        <v>2.2649093996733427E-2</v>
      </c>
      <c r="V78" s="108">
        <v>2.0404405950102955E-4</v>
      </c>
    </row>
    <row r="79" spans="1:22">
      <c r="A79" s="123">
        <v>1982</v>
      </c>
      <c r="B79" s="101">
        <v>0.29634052515029907</v>
      </c>
      <c r="C79" s="105">
        <v>6.3990972936153412E-2</v>
      </c>
      <c r="D79" s="105">
        <v>1.5920240432024002E-2</v>
      </c>
      <c r="E79" s="105">
        <v>9.3007743358612061E-2</v>
      </c>
      <c r="F79" s="105">
        <v>0.10750463604927063</v>
      </c>
      <c r="G79" s="105">
        <v>1.5768325421959162E-2</v>
      </c>
      <c r="H79" s="106">
        <v>1.4861125964671373E-4</v>
      </c>
      <c r="I79" s="124">
        <v>0.2610209584236145</v>
      </c>
      <c r="J79" s="125">
        <v>8.4622539579868317E-2</v>
      </c>
      <c r="K79" s="125">
        <v>1.4296304434537888E-2</v>
      </c>
      <c r="L79" s="125">
        <v>9.4078145921230316E-2</v>
      </c>
      <c r="M79" s="125">
        <v>5.8447510004043579E-2</v>
      </c>
      <c r="N79" s="125">
        <v>9.5673748292028904E-3</v>
      </c>
      <c r="O79" s="125">
        <v>9.0711937446030788E-6</v>
      </c>
      <c r="P79" s="103">
        <v>0.3109336793422699</v>
      </c>
      <c r="Q79" s="107">
        <v>5.5466547608375549E-2</v>
      </c>
      <c r="R79" s="107">
        <v>1.6591209918260574E-2</v>
      </c>
      <c r="S79" s="107">
        <v>9.2565476894378662E-2</v>
      </c>
      <c r="T79" s="107">
        <v>0.12777377665042877</v>
      </c>
      <c r="U79" s="107">
        <v>1.8330397550016642E-2</v>
      </c>
      <c r="V79" s="108">
        <v>2.0626559853553772E-4</v>
      </c>
    </row>
    <row r="80" spans="1:22">
      <c r="A80" s="123">
        <v>1983</v>
      </c>
      <c r="B80" s="101">
        <v>0.29447585344314575</v>
      </c>
      <c r="C80" s="105">
        <v>6.6541962325572968E-2</v>
      </c>
      <c r="D80" s="105">
        <v>1.605582982301712E-2</v>
      </c>
      <c r="E80" s="105">
        <v>9.4121202826499939E-2</v>
      </c>
      <c r="F80" s="105">
        <v>9.9113158881664276E-2</v>
      </c>
      <c r="G80" s="105">
        <v>1.8518996424973011E-2</v>
      </c>
      <c r="H80" s="106">
        <v>1.2471091758925468E-4</v>
      </c>
      <c r="I80" s="124">
        <v>0.2658734917640686</v>
      </c>
      <c r="J80" s="125">
        <v>8.908514678478241E-2</v>
      </c>
      <c r="K80" s="125">
        <v>1.4612454921007156E-2</v>
      </c>
      <c r="L80" s="125">
        <v>9.6330754458904266E-2</v>
      </c>
      <c r="M80" s="125">
        <v>5.5150359869003296E-2</v>
      </c>
      <c r="N80" s="125">
        <v>1.0690369177609682E-2</v>
      </c>
      <c r="O80" s="125">
        <v>4.3890927372558508E-6</v>
      </c>
      <c r="P80" s="103">
        <v>0.30578792095184326</v>
      </c>
      <c r="Q80" s="107">
        <v>5.7626284658908844E-2</v>
      </c>
      <c r="R80" s="107">
        <v>1.6626676544547081E-2</v>
      </c>
      <c r="S80" s="107">
        <v>9.3247339129447937E-2</v>
      </c>
      <c r="T80" s="107">
        <v>0.11650016158819199</v>
      </c>
      <c r="U80" s="107">
        <v>2.1615167148411274E-2</v>
      </c>
      <c r="V80" s="108">
        <v>1.7229741206392646E-4</v>
      </c>
    </row>
    <row r="81" spans="1:22">
      <c r="A81" s="123">
        <v>1984</v>
      </c>
      <c r="B81" s="101">
        <v>0.29674339294433594</v>
      </c>
      <c r="C81" s="105">
        <v>6.6828913986682892E-2</v>
      </c>
      <c r="D81" s="105">
        <v>1.5795221552252769E-2</v>
      </c>
      <c r="E81" s="105">
        <v>9.8317548632621765E-2</v>
      </c>
      <c r="F81" s="105">
        <v>9.6610270440578461E-2</v>
      </c>
      <c r="G81" s="105">
        <v>1.9110741093754768E-2</v>
      </c>
      <c r="H81" s="106">
        <v>8.0696830991655588E-5</v>
      </c>
      <c r="I81" s="124">
        <v>0.27710938453674316</v>
      </c>
      <c r="J81" s="125">
        <v>8.9713290333747864E-2</v>
      </c>
      <c r="K81" s="125">
        <v>1.4557306654751301E-2</v>
      </c>
      <c r="L81" s="125">
        <v>0.10399936884641647</v>
      </c>
      <c r="M81" s="125">
        <v>5.8814343065023422E-2</v>
      </c>
      <c r="N81" s="125">
        <v>1.0018019936978817E-2</v>
      </c>
      <c r="O81" s="125">
        <v>7.0712021624785848E-6</v>
      </c>
      <c r="P81" s="103">
        <v>0.30446475744247437</v>
      </c>
      <c r="Q81" s="107">
        <v>5.7829275727272034E-2</v>
      </c>
      <c r="R81" s="107">
        <v>1.6282049939036369E-2</v>
      </c>
      <c r="S81" s="107">
        <v>9.6083089709281921E-2</v>
      </c>
      <c r="T81" s="107">
        <v>0.11147410422563553</v>
      </c>
      <c r="U81" s="107">
        <v>2.2686596494168043E-2</v>
      </c>
      <c r="V81" s="108">
        <v>1.0965125693473965E-4</v>
      </c>
    </row>
    <row r="82" spans="1:22">
      <c r="A82" s="123">
        <v>1985</v>
      </c>
      <c r="B82" s="101">
        <v>0.30001634359359741</v>
      </c>
      <c r="C82" s="105">
        <v>6.6961474716663361E-2</v>
      </c>
      <c r="D82" s="105">
        <v>1.5642058104276657E-2</v>
      </c>
      <c r="E82" s="105">
        <v>0.10016141831874847</v>
      </c>
      <c r="F82" s="105">
        <v>9.7886636853218079E-2</v>
      </c>
      <c r="G82" s="105">
        <v>1.9294582307338715E-2</v>
      </c>
      <c r="H82" s="106">
        <v>7.0165158831514418E-5</v>
      </c>
      <c r="I82" s="124">
        <v>0.28162381052970886</v>
      </c>
      <c r="J82" s="125">
        <v>9.0292565524578094E-2</v>
      </c>
      <c r="K82" s="125">
        <v>1.481332816183567E-2</v>
      </c>
      <c r="L82" s="125">
        <v>0.10692420601844788</v>
      </c>
      <c r="M82" s="125">
        <v>5.9536397457122803E-2</v>
      </c>
      <c r="N82" s="125">
        <v>1.0053924284875393E-2</v>
      </c>
      <c r="O82" s="125">
        <v>3.401638650757377E-6</v>
      </c>
      <c r="P82" s="103">
        <v>0.30719399452209473</v>
      </c>
      <c r="Q82" s="107">
        <v>5.7856541126966476E-2</v>
      </c>
      <c r="R82" s="107">
        <v>1.5965469181537628E-2</v>
      </c>
      <c r="S82" s="107">
        <v>9.7522243857383728E-2</v>
      </c>
      <c r="T82" s="107">
        <v>0.1128527820110321</v>
      </c>
      <c r="U82" s="107">
        <v>2.2900740150362253E-2</v>
      </c>
      <c r="V82" s="108">
        <v>9.6219562692567706E-5</v>
      </c>
    </row>
    <row r="83" spans="1:22">
      <c r="A83" s="123">
        <v>1986</v>
      </c>
      <c r="B83" s="101">
        <v>0.29726913571357727</v>
      </c>
      <c r="C83" s="105">
        <v>6.596045196056366E-2</v>
      </c>
      <c r="D83" s="105">
        <v>1.5637919306755066E-2</v>
      </c>
      <c r="E83" s="105">
        <v>0.10178390145301819</v>
      </c>
      <c r="F83" s="105">
        <v>9.2938341200351715E-2</v>
      </c>
      <c r="G83" s="105">
        <v>2.0887121092528105E-2</v>
      </c>
      <c r="H83" s="106">
        <v>6.1399732658173889E-5</v>
      </c>
      <c r="I83" s="124">
        <v>0.2788635790348053</v>
      </c>
      <c r="J83" s="125">
        <v>8.914918452501297E-2</v>
      </c>
      <c r="K83" s="125">
        <v>1.5190395526587963E-2</v>
      </c>
      <c r="L83" s="125">
        <v>0.10795305669307709</v>
      </c>
      <c r="M83" s="125">
        <v>5.5475443601608276E-2</v>
      </c>
      <c r="N83" s="125">
        <v>1.1095486115664244E-2</v>
      </c>
      <c r="O83" s="125">
        <v>4.0142427160105854E-9</v>
      </c>
      <c r="P83" s="103">
        <v>0.30429422855377197</v>
      </c>
      <c r="Q83" s="107">
        <v>5.7109713554382324E-2</v>
      </c>
      <c r="R83" s="107">
        <v>1.5808731317520142E-2</v>
      </c>
      <c r="S83" s="107">
        <v>9.9429234862327576E-2</v>
      </c>
      <c r="T83" s="107">
        <v>0.10723728686571121</v>
      </c>
      <c r="U83" s="107">
        <v>2.4624420329928398E-2</v>
      </c>
      <c r="V83" s="108">
        <v>8.4833423898089677E-5</v>
      </c>
    </row>
    <row r="84" spans="1:22">
      <c r="A84" s="123">
        <v>1987</v>
      </c>
      <c r="B84" s="101">
        <v>0.30506220459938049</v>
      </c>
      <c r="C84" s="105">
        <v>6.6674254834651947E-2</v>
      </c>
      <c r="D84" s="105">
        <v>1.6272047534584999E-2</v>
      </c>
      <c r="E84" s="105">
        <v>0.10256951302289963</v>
      </c>
      <c r="F84" s="105">
        <v>9.5676124095916748E-2</v>
      </c>
      <c r="G84" s="105">
        <v>2.3821328766644001E-2</v>
      </c>
      <c r="H84" s="106">
        <v>4.8941914428723976E-5</v>
      </c>
      <c r="I84" s="124">
        <v>0.28309988975524902</v>
      </c>
      <c r="J84" s="125">
        <v>9.0045563876628876E-2</v>
      </c>
      <c r="K84" s="125">
        <v>1.5681542456150055E-2</v>
      </c>
      <c r="L84" s="125">
        <v>0.10780136287212372</v>
      </c>
      <c r="M84" s="125">
        <v>5.7075671851634979E-2</v>
      </c>
      <c r="N84" s="125">
        <v>1.2494718655943871E-2</v>
      </c>
      <c r="O84" s="125">
        <v>1.0233917464574915E-6</v>
      </c>
      <c r="P84" s="103">
        <v>0.31348216533660889</v>
      </c>
      <c r="Q84" s="107">
        <v>5.7714127004146576E-2</v>
      </c>
      <c r="R84" s="107">
        <v>1.6498435288667679E-2</v>
      </c>
      <c r="S84" s="107">
        <v>0.10056371986865997</v>
      </c>
      <c r="T84" s="107">
        <v>0.11047482490539551</v>
      </c>
      <c r="U84" s="107">
        <v>2.8163740411400795E-2</v>
      </c>
      <c r="V84" s="108">
        <v>6.7312990722712129E-5</v>
      </c>
    </row>
    <row r="85" spans="1:22">
      <c r="A85" s="123">
        <v>1988</v>
      </c>
      <c r="B85" s="101">
        <v>0.3052009642124176</v>
      </c>
      <c r="C85" s="105">
        <v>6.7491330206394196E-2</v>
      </c>
      <c r="D85" s="105">
        <v>1.615501195192337E-2</v>
      </c>
      <c r="E85" s="105">
        <v>0.10768619179725647</v>
      </c>
      <c r="F85" s="105">
        <v>9.0256005525588989E-2</v>
      </c>
      <c r="G85" s="105">
        <v>2.357826940715313E-2</v>
      </c>
      <c r="H85" s="106">
        <v>3.4162105293944478E-5</v>
      </c>
      <c r="I85" s="124">
        <v>0.28617626428604126</v>
      </c>
      <c r="J85" s="125">
        <v>9.1326028108596802E-2</v>
      </c>
      <c r="K85" s="125">
        <v>1.5418578870594501E-2</v>
      </c>
      <c r="L85" s="125">
        <v>0.11338959634304047</v>
      </c>
      <c r="M85" s="125">
        <v>5.337991937994957E-2</v>
      </c>
      <c r="N85" s="125">
        <v>1.2661846354603767E-2</v>
      </c>
      <c r="O85" s="125">
        <v>3.0658677019346214E-7</v>
      </c>
      <c r="P85" s="103">
        <v>0.31248721480369568</v>
      </c>
      <c r="Q85" s="107">
        <v>5.83629310131073E-2</v>
      </c>
      <c r="R85" s="107">
        <v>1.643705740571022E-2</v>
      </c>
      <c r="S85" s="107">
        <v>0.10550186038017273</v>
      </c>
      <c r="T85" s="107">
        <v>0.10437911003828049</v>
      </c>
      <c r="U85" s="107">
        <v>2.7759130112826824E-2</v>
      </c>
      <c r="V85" s="108">
        <v>4.7128363803494722E-5</v>
      </c>
    </row>
    <row r="86" spans="1:22">
      <c r="A86" s="123">
        <v>1989</v>
      </c>
      <c r="B86" s="101">
        <v>0.30943164229393005</v>
      </c>
      <c r="C86" s="105">
        <v>6.6497743129730225E-2</v>
      </c>
      <c r="D86" s="105">
        <v>1.6447305679321289E-2</v>
      </c>
      <c r="E86" s="105">
        <v>0.10684028267860413</v>
      </c>
      <c r="F86" s="105">
        <v>9.675462543964386E-2</v>
      </c>
      <c r="G86" s="105">
        <v>2.2856176365166903E-2</v>
      </c>
      <c r="H86" s="106">
        <v>3.5508299333741888E-5</v>
      </c>
      <c r="I86" s="124">
        <v>0.28933900594711304</v>
      </c>
      <c r="J86" s="125">
        <v>9.0006537735462189E-2</v>
      </c>
      <c r="K86" s="125">
        <v>1.6135981306433678E-2</v>
      </c>
      <c r="L86" s="125">
        <v>0.11222469806671143</v>
      </c>
      <c r="M86" s="125">
        <v>5.8192595839500427E-2</v>
      </c>
      <c r="N86" s="125">
        <v>1.2778850737959146E-2</v>
      </c>
      <c r="O86" s="125">
        <v>3.4222270528516674E-7</v>
      </c>
      <c r="P86" s="103">
        <v>0.31711509823799133</v>
      </c>
      <c r="Q86" s="107">
        <v>5.7507939636707306E-2</v>
      </c>
      <c r="R86" s="107">
        <v>1.6566356644034386E-2</v>
      </c>
      <c r="S86" s="107">
        <v>0.10478127747774124</v>
      </c>
      <c r="T86" s="107">
        <v>0.1115008071064949</v>
      </c>
      <c r="U86" s="107">
        <v>2.6709761470556259E-2</v>
      </c>
      <c r="V86" s="108">
        <v>4.8955866077449173E-5</v>
      </c>
    </row>
    <row r="87" spans="1:22">
      <c r="A87" s="126">
        <v>1990</v>
      </c>
      <c r="B87" s="116">
        <v>0.31006330251693726</v>
      </c>
      <c r="C87" s="128">
        <v>6.5821297466754913E-2</v>
      </c>
      <c r="D87" s="128">
        <v>1.6600273549556732E-2</v>
      </c>
      <c r="E87" s="128">
        <v>0.10736951977014542</v>
      </c>
      <c r="F87" s="128">
        <v>9.760601818561554E-2</v>
      </c>
      <c r="G87" s="128">
        <v>2.2613616660237312E-2</v>
      </c>
      <c r="H87" s="129">
        <v>5.2574403525795788E-5</v>
      </c>
      <c r="I87" s="130">
        <v>0.29184249043464661</v>
      </c>
      <c r="J87" s="131">
        <v>8.9350536465644836E-2</v>
      </c>
      <c r="K87" s="131">
        <v>1.6590090468525887E-2</v>
      </c>
      <c r="L87" s="131">
        <v>0.11401203274726868</v>
      </c>
      <c r="M87" s="131">
        <v>5.92498779296875E-2</v>
      </c>
      <c r="N87" s="131">
        <v>1.2628349475562572E-2</v>
      </c>
      <c r="O87" s="131">
        <v>1.1607147825998254E-5</v>
      </c>
      <c r="P87" s="120">
        <v>0.31696042418479919</v>
      </c>
      <c r="Q87" s="132">
        <v>5.691475048661232E-2</v>
      </c>
      <c r="R87" s="132">
        <v>1.6604127362370491E-2</v>
      </c>
      <c r="S87" s="132">
        <v>0.10485512018203735</v>
      </c>
      <c r="T87" s="132">
        <v>0.11212500184774399</v>
      </c>
      <c r="U87" s="132">
        <v>2.6393349282443523E-2</v>
      </c>
      <c r="V87" s="133">
        <v>6.8081775680184364E-5</v>
      </c>
    </row>
    <row r="88" spans="1:22">
      <c r="A88" s="123">
        <v>1991</v>
      </c>
      <c r="B88" s="101">
        <v>0.31013521552085876</v>
      </c>
      <c r="C88" s="105">
        <v>6.9010607898235321E-2</v>
      </c>
      <c r="D88" s="105">
        <v>1.7221085727214813E-2</v>
      </c>
      <c r="E88" s="105">
        <v>0.10826510936021805</v>
      </c>
      <c r="F88" s="105">
        <v>9.2868819832801819E-2</v>
      </c>
      <c r="G88" s="105">
        <v>2.2726680152118206E-2</v>
      </c>
      <c r="H88" s="106">
        <v>4.2897489038296044E-5</v>
      </c>
      <c r="I88" s="124">
        <v>0.29382231831550598</v>
      </c>
      <c r="J88" s="125">
        <v>9.4283871352672577E-2</v>
      </c>
      <c r="K88" s="125">
        <v>1.7591087147593498E-2</v>
      </c>
      <c r="L88" s="125">
        <v>0.11480042338371277</v>
      </c>
      <c r="M88" s="125">
        <v>5.4172471165657043E-2</v>
      </c>
      <c r="N88" s="125">
        <v>1.2970278970897198E-2</v>
      </c>
      <c r="O88" s="125">
        <v>4.1987022996181622E-6</v>
      </c>
      <c r="P88" s="103">
        <v>0.31619229912757874</v>
      </c>
      <c r="Q88" s="107">
        <v>5.9626463800668716E-2</v>
      </c>
      <c r="R88" s="107">
        <v>1.7083702608942986E-2</v>
      </c>
      <c r="S88" s="107">
        <v>0.10583849996328354</v>
      </c>
      <c r="T88" s="107">
        <v>0.10723704844713211</v>
      </c>
      <c r="U88" s="107">
        <v>2.6349300518631935E-2</v>
      </c>
      <c r="V88" s="108">
        <v>5.7266621297458187E-5</v>
      </c>
    </row>
    <row r="89" spans="1:22">
      <c r="A89" s="123">
        <v>1992</v>
      </c>
      <c r="B89" s="101">
        <v>0.30719608068466187</v>
      </c>
      <c r="C89" s="105">
        <v>7.0136129856109619E-2</v>
      </c>
      <c r="D89" s="105">
        <v>1.6981171444058418E-2</v>
      </c>
      <c r="E89" s="105">
        <v>0.10901502519845963</v>
      </c>
      <c r="F89" s="105">
        <v>8.7739408016204834E-2</v>
      </c>
      <c r="G89" s="105">
        <v>2.3280058987438679E-2</v>
      </c>
      <c r="H89" s="106">
        <v>4.4301854359218851E-5</v>
      </c>
      <c r="I89" s="124">
        <v>0.28948912024497986</v>
      </c>
      <c r="J89" s="125">
        <v>9.6698887646198273E-2</v>
      </c>
      <c r="K89" s="125">
        <v>1.7515925690531731E-2</v>
      </c>
      <c r="L89" s="125">
        <v>0.11458529531955719</v>
      </c>
      <c r="M89" s="125">
        <v>4.7880988568067551E-2</v>
      </c>
      <c r="N89" s="125">
        <v>1.2806680519133806E-2</v>
      </c>
      <c r="O89" s="125">
        <v>1.3309899031810346E-6</v>
      </c>
      <c r="P89" s="103">
        <v>0.31353950500488281</v>
      </c>
      <c r="Q89" s="107">
        <v>6.0620192438364029E-2</v>
      </c>
      <c r="R89" s="107">
        <v>1.6789600253105164E-2</v>
      </c>
      <c r="S89" s="107">
        <v>0.10701951384544373</v>
      </c>
      <c r="T89" s="107">
        <v>0.10201841592788696</v>
      </c>
      <c r="U89" s="107">
        <v>2.7032076381146908E-2</v>
      </c>
      <c r="V89" s="108">
        <v>5.9695878007914871E-5</v>
      </c>
    </row>
    <row r="90" spans="1:22">
      <c r="A90" s="123">
        <v>1993</v>
      </c>
      <c r="B90" s="101">
        <v>0.30785873532295227</v>
      </c>
      <c r="C90" s="105">
        <v>7.0771090686321259E-2</v>
      </c>
      <c r="D90" s="105">
        <v>1.6103286296129227E-2</v>
      </c>
      <c r="E90" s="105">
        <v>0.10883999615907669</v>
      </c>
      <c r="F90" s="105">
        <v>8.6990542709827423E-2</v>
      </c>
      <c r="G90" s="105">
        <v>2.5108951143920422E-2</v>
      </c>
      <c r="H90" s="106">
        <v>4.4869535486213863E-5</v>
      </c>
      <c r="I90" s="124">
        <v>0.28811970353126526</v>
      </c>
      <c r="J90" s="125">
        <v>9.7893230617046356E-2</v>
      </c>
      <c r="K90" s="125">
        <v>1.6094855964183807E-2</v>
      </c>
      <c r="L90" s="125">
        <v>0.11466189473867416</v>
      </c>
      <c r="M90" s="125">
        <v>4.6660851687192917E-2</v>
      </c>
      <c r="N90" s="125">
        <v>1.2808289378881454E-2</v>
      </c>
      <c r="O90" s="125">
        <v>5.7017962262762012E-7</v>
      </c>
      <c r="P90" s="103">
        <v>0.31495103240013123</v>
      </c>
      <c r="Q90" s="107">
        <v>6.1025992035865784E-2</v>
      </c>
      <c r="R90" s="107">
        <v>1.6106316819787025E-2</v>
      </c>
      <c r="S90" s="107">
        <v>0.10674816370010376</v>
      </c>
      <c r="T90" s="107">
        <v>0.10148116201162338</v>
      </c>
      <c r="U90" s="107">
        <v>2.952862810343504E-2</v>
      </c>
      <c r="V90" s="108">
        <v>6.0786474932683632E-5</v>
      </c>
    </row>
    <row r="91" spans="1:22">
      <c r="A91" s="123">
        <v>1994</v>
      </c>
      <c r="B91" s="101">
        <v>0.30888429284095764</v>
      </c>
      <c r="C91" s="105">
        <v>7.2798840701580048E-2</v>
      </c>
      <c r="D91" s="105">
        <v>1.5744036063551903E-2</v>
      </c>
      <c r="E91" s="105">
        <v>0.10671071708202362</v>
      </c>
      <c r="F91" s="105">
        <v>8.7330251932144165E-2</v>
      </c>
      <c r="G91" s="105">
        <v>2.6235288940370083E-2</v>
      </c>
      <c r="H91" s="106">
        <v>6.5141939558088779E-5</v>
      </c>
      <c r="I91" s="124">
        <v>0.2888813316822052</v>
      </c>
      <c r="J91" s="125">
        <v>0.10088677704334259</v>
      </c>
      <c r="K91" s="125">
        <v>1.5509309247136116E-2</v>
      </c>
      <c r="L91" s="125">
        <v>0.11239823698997498</v>
      </c>
      <c r="M91" s="125">
        <v>4.6937897801399231E-2</v>
      </c>
      <c r="N91" s="125">
        <v>1.314866729080677E-2</v>
      </c>
      <c r="O91" s="125">
        <v>4.2698300717347593E-7</v>
      </c>
      <c r="P91" s="103">
        <v>0.31609058380126953</v>
      </c>
      <c r="Q91" s="107">
        <v>6.2679819762706757E-2</v>
      </c>
      <c r="R91" s="107">
        <v>1.5828600153326988E-2</v>
      </c>
      <c r="S91" s="107">
        <v>0.1046617180109024</v>
      </c>
      <c r="T91" s="107">
        <v>0.10188209265470505</v>
      </c>
      <c r="U91" s="107">
        <v>3.0949904583394527E-2</v>
      </c>
      <c r="V91" s="108">
        <v>8.8456297817174345E-5</v>
      </c>
    </row>
    <row r="92" spans="1:22">
      <c r="A92" s="123">
        <v>1995</v>
      </c>
      <c r="B92" s="101">
        <v>0.31010925769805908</v>
      </c>
      <c r="C92" s="105">
        <v>7.2041496634483337E-2</v>
      </c>
      <c r="D92" s="105">
        <v>1.526836771517992E-2</v>
      </c>
      <c r="E92" s="105">
        <v>0.10730724781751633</v>
      </c>
      <c r="F92" s="105">
        <v>8.8070228695869446E-2</v>
      </c>
      <c r="G92" s="105">
        <v>2.7351217344403267E-2</v>
      </c>
      <c r="H92" s="106">
        <v>7.0700953074265271E-5</v>
      </c>
      <c r="I92" s="124">
        <v>0.29217150807380676</v>
      </c>
      <c r="J92" s="125">
        <v>0.10070665925741196</v>
      </c>
      <c r="K92" s="125">
        <v>1.4928406104445457E-2</v>
      </c>
      <c r="L92" s="125">
        <v>0.11522088199853897</v>
      </c>
      <c r="M92" s="125">
        <v>4.8174649477005005E-2</v>
      </c>
      <c r="N92" s="125">
        <v>1.3140527065843344E-2</v>
      </c>
      <c r="O92" s="125">
        <v>3.8328789742081426E-7</v>
      </c>
      <c r="P92" s="103">
        <v>0.31647196412086487</v>
      </c>
      <c r="Q92" s="107">
        <v>6.1873696744441986E-2</v>
      </c>
      <c r="R92" s="107">
        <v>1.5388955362141132E-2</v>
      </c>
      <c r="S92" s="107">
        <v>0.10450021177530289</v>
      </c>
      <c r="T92" s="107">
        <v>0.10222156345844269</v>
      </c>
      <c r="U92" s="107">
        <v>3.2391881570219994E-2</v>
      </c>
      <c r="V92" s="108">
        <v>9.564329229760915E-5</v>
      </c>
    </row>
    <row r="93" spans="1:22">
      <c r="A93" s="123">
        <v>1996</v>
      </c>
      <c r="B93" s="101">
        <v>0.30903911590576172</v>
      </c>
      <c r="C93" s="105">
        <v>7.0658065378665924E-2</v>
      </c>
      <c r="D93" s="105">
        <v>1.5108910389244556E-2</v>
      </c>
      <c r="E93" s="105">
        <v>0.10642717033624649</v>
      </c>
      <c r="F93" s="105">
        <v>8.9235290884971619E-2</v>
      </c>
      <c r="G93" s="105">
        <v>2.7526303194463253E-2</v>
      </c>
      <c r="H93" s="106">
        <v>8.3373510278761387E-5</v>
      </c>
      <c r="I93" s="124">
        <v>0.29062384366989136</v>
      </c>
      <c r="J93" s="125">
        <v>9.915556013584137E-2</v>
      </c>
      <c r="K93" s="125">
        <v>1.4808249659836292E-2</v>
      </c>
      <c r="L93" s="125">
        <v>0.11532663553953171</v>
      </c>
      <c r="M93" s="125">
        <v>4.8546858131885529E-2</v>
      </c>
      <c r="N93" s="125">
        <v>1.2786354869604111E-2</v>
      </c>
      <c r="O93" s="125">
        <v>1.9305572607208887E-7</v>
      </c>
      <c r="P93" s="103">
        <v>0.31555625796318054</v>
      </c>
      <c r="Q93" s="107">
        <v>6.0572836548089981E-2</v>
      </c>
      <c r="R93" s="107">
        <v>1.5215314924716949E-2</v>
      </c>
      <c r="S93" s="107">
        <v>0.10327765345573425</v>
      </c>
      <c r="T93" s="107">
        <v>0.10363488644361496</v>
      </c>
      <c r="U93" s="107">
        <v>3.2742755487561226E-2</v>
      </c>
      <c r="V93" s="108">
        <v>1.128109943238087E-4</v>
      </c>
    </row>
    <row r="94" spans="1:22">
      <c r="A94" s="123">
        <v>1997</v>
      </c>
      <c r="B94" s="101">
        <v>0.30866673588752747</v>
      </c>
      <c r="C94" s="105">
        <v>6.9631293416023254E-2</v>
      </c>
      <c r="D94" s="105">
        <v>1.4753778465092182E-2</v>
      </c>
      <c r="E94" s="105">
        <v>0.1059592217206955</v>
      </c>
      <c r="F94" s="105">
        <v>9.0734027326107025E-2</v>
      </c>
      <c r="G94" s="105">
        <v>2.7483194135129452E-2</v>
      </c>
      <c r="H94" s="106">
        <v>1.0522908996790648E-4</v>
      </c>
      <c r="I94" s="124">
        <v>0.29122850298881531</v>
      </c>
      <c r="J94" s="125">
        <v>9.7990892827510834E-2</v>
      </c>
      <c r="K94" s="125">
        <v>1.3824081979691982E-2</v>
      </c>
      <c r="L94" s="125">
        <v>0.11668106913566589</v>
      </c>
      <c r="M94" s="125">
        <v>5.0500936806201935E-2</v>
      </c>
      <c r="N94" s="125">
        <v>1.2231274973601103E-2</v>
      </c>
      <c r="O94" s="125">
        <v>2.4400259235335398E-7</v>
      </c>
      <c r="P94" s="103">
        <v>0.31481155753135681</v>
      </c>
      <c r="Q94" s="107">
        <v>5.9638068079948425E-2</v>
      </c>
      <c r="R94" s="107">
        <v>1.5081380493938923E-2</v>
      </c>
      <c r="S94" s="107">
        <v>0.10218110680580139</v>
      </c>
      <c r="T94" s="107">
        <v>0.10491117835044861</v>
      </c>
      <c r="U94" s="107">
        <v>3.2857596874237061E-2</v>
      </c>
      <c r="V94" s="108">
        <v>1.4222325989976525E-4</v>
      </c>
    </row>
    <row r="95" spans="1:22">
      <c r="A95" s="123">
        <v>1998</v>
      </c>
      <c r="B95" s="101">
        <v>0.30473464727401733</v>
      </c>
      <c r="C95" s="105">
        <v>6.8549700081348419E-2</v>
      </c>
      <c r="D95" s="105">
        <v>1.4089631848037243E-2</v>
      </c>
      <c r="E95" s="105">
        <v>0.10586190968751907</v>
      </c>
      <c r="F95" s="105">
        <v>9.0466491878032684E-2</v>
      </c>
      <c r="G95" s="105">
        <v>2.563604898750782E-2</v>
      </c>
      <c r="H95" s="106">
        <v>1.3085162208881229E-4</v>
      </c>
      <c r="I95" s="124">
        <v>0.28393691778182983</v>
      </c>
      <c r="J95" s="125">
        <v>9.5877058804035187E-2</v>
      </c>
      <c r="K95" s="125">
        <v>1.3134821318089962E-2</v>
      </c>
      <c r="L95" s="125">
        <v>0.11623704433441162</v>
      </c>
      <c r="M95" s="125">
        <v>4.7116834670305252E-2</v>
      </c>
      <c r="N95" s="125">
        <v>1.15707335062325E-2</v>
      </c>
      <c r="O95" s="125">
        <v>4.2211215145471215E-7</v>
      </c>
      <c r="P95" s="103">
        <v>0.31213515996932983</v>
      </c>
      <c r="Q95" s="107">
        <v>5.882570892572403E-2</v>
      </c>
      <c r="R95" s="107">
        <v>1.4429385773837566E-2</v>
      </c>
      <c r="S95" s="107">
        <v>0.10217009484767914</v>
      </c>
      <c r="T95" s="107">
        <v>0.10589174926280975</v>
      </c>
      <c r="U95" s="107">
        <v>3.0640957877039909E-2</v>
      </c>
      <c r="V95" s="108">
        <v>1.772628165781498E-4</v>
      </c>
    </row>
    <row r="96" spans="1:22">
      <c r="A96" s="134">
        <v>1999</v>
      </c>
      <c r="B96" s="110">
        <v>0.30204588174819946</v>
      </c>
      <c r="C96" s="136">
        <v>6.8120501935482025E-2</v>
      </c>
      <c r="D96" s="136">
        <v>1.4049182645976543E-2</v>
      </c>
      <c r="E96" s="136">
        <v>0.10547298938035965</v>
      </c>
      <c r="F96" s="136">
        <v>8.8770776987075806E-2</v>
      </c>
      <c r="G96" s="136">
        <v>2.5483015924692154E-2</v>
      </c>
      <c r="H96" s="137">
        <v>1.4941359404474497E-4</v>
      </c>
      <c r="I96" s="138">
        <v>0.2805945873260498</v>
      </c>
      <c r="J96" s="139">
        <v>9.4792835414409637E-2</v>
      </c>
      <c r="K96" s="139">
        <v>1.3559639453887939E-2</v>
      </c>
      <c r="L96" s="139">
        <v>0.11520330607891083</v>
      </c>
      <c r="M96" s="139">
        <v>4.5072074979543686E-2</v>
      </c>
      <c r="N96" s="139">
        <v>1.1965937912464142E-2</v>
      </c>
      <c r="O96" s="139">
        <v>7.8880572118578129E-7</v>
      </c>
      <c r="P96" s="114">
        <v>0.30966877937316895</v>
      </c>
      <c r="Q96" s="140">
        <v>5.8642257004976273E-2</v>
      </c>
      <c r="R96" s="140">
        <v>1.4223147183656693E-2</v>
      </c>
      <c r="S96" s="140">
        <v>0.10201523452997208</v>
      </c>
      <c r="T96" s="140">
        <v>0.10429949313402176</v>
      </c>
      <c r="U96" s="140">
        <v>3.0286427587270737E-2</v>
      </c>
      <c r="V96" s="141">
        <v>2.0222873718012124E-4</v>
      </c>
    </row>
    <row r="97" spans="1:22">
      <c r="A97" s="123">
        <v>2000</v>
      </c>
      <c r="B97" s="101">
        <v>0.30035784840583801</v>
      </c>
      <c r="C97" s="105">
        <v>6.6366955637931824E-2</v>
      </c>
      <c r="D97" s="105">
        <v>1.3847099617123604E-2</v>
      </c>
      <c r="E97" s="105">
        <v>0.10534121096134186</v>
      </c>
      <c r="F97" s="105">
        <v>8.9921995997428894E-2</v>
      </c>
      <c r="G97" s="105">
        <v>2.4748867377638817E-2</v>
      </c>
      <c r="H97" s="106">
        <v>1.3171977479942143E-4</v>
      </c>
      <c r="I97" s="124">
        <v>0.27896243333816528</v>
      </c>
      <c r="J97" s="125">
        <v>9.2024728655815125E-2</v>
      </c>
      <c r="K97" s="125">
        <v>1.3807600364089012E-2</v>
      </c>
      <c r="L97" s="125">
        <v>0.11562315374612808</v>
      </c>
      <c r="M97" s="125">
        <v>4.5924700796604156E-2</v>
      </c>
      <c r="N97" s="125">
        <v>1.1581375729292631E-2</v>
      </c>
      <c r="O97" s="125">
        <v>8.866693406162085E-7</v>
      </c>
      <c r="P97" s="103">
        <v>0.30797946453094482</v>
      </c>
      <c r="Q97" s="107">
        <v>5.7226985692977905E-2</v>
      </c>
      <c r="R97" s="107">
        <v>1.3861170038580894E-2</v>
      </c>
      <c r="S97" s="107">
        <v>0.1016785055398941</v>
      </c>
      <c r="T97" s="107">
        <v>0.10559499263763428</v>
      </c>
      <c r="U97" s="107">
        <v>2.9439475387334824E-2</v>
      </c>
      <c r="V97" s="108">
        <v>1.7832597950473428E-4</v>
      </c>
    </row>
    <row r="98" spans="1:22">
      <c r="A98" s="123">
        <v>2001</v>
      </c>
      <c r="B98" s="101">
        <v>0.29876714944839478</v>
      </c>
      <c r="C98" s="105">
        <v>6.4212411642074585E-2</v>
      </c>
      <c r="D98" s="105">
        <v>1.4309542253613472E-2</v>
      </c>
      <c r="E98" s="105">
        <v>0.10527025163173676</v>
      </c>
      <c r="F98" s="105">
        <v>9.4031631946563721E-2</v>
      </c>
      <c r="G98" s="105">
        <v>2.0798392593860626E-2</v>
      </c>
      <c r="H98" s="106">
        <v>1.4491012552753091E-4</v>
      </c>
      <c r="I98" s="124">
        <v>0.27226433157920837</v>
      </c>
      <c r="J98" s="125">
        <v>8.8207773864269257E-2</v>
      </c>
      <c r="K98" s="125">
        <v>1.4577180147171021E-2</v>
      </c>
      <c r="L98" s="125">
        <v>0.11455255746841431</v>
      </c>
      <c r="M98" s="125">
        <v>4.4962897896766663E-2</v>
      </c>
      <c r="N98" s="125">
        <v>9.9618518725037575E-3</v>
      </c>
      <c r="O98" s="125">
        <v>2.0857301024079788E-6</v>
      </c>
      <c r="P98" s="103">
        <v>0.30823242664337158</v>
      </c>
      <c r="Q98" s="107">
        <v>5.5642653256654739E-2</v>
      </c>
      <c r="R98" s="107">
        <v>1.4213956892490387E-2</v>
      </c>
      <c r="S98" s="107">
        <v>0.10195515304803848</v>
      </c>
      <c r="T98" s="107">
        <v>0.11155615746974945</v>
      </c>
      <c r="U98" s="107">
        <v>2.4668581783771515E-2</v>
      </c>
      <c r="V98" s="108">
        <v>1.9591877935454249E-4</v>
      </c>
    </row>
    <row r="99" spans="1:22">
      <c r="A99" s="123">
        <v>2002</v>
      </c>
      <c r="B99" s="101">
        <v>0.28156280517578125</v>
      </c>
      <c r="C99" s="105">
        <v>6.4139209687709808E-2</v>
      </c>
      <c r="D99" s="105">
        <v>1.4967391267418861E-2</v>
      </c>
      <c r="E99" s="105">
        <v>0.1039801761507988</v>
      </c>
      <c r="F99" s="105">
        <v>7.7420026063919067E-2</v>
      </c>
      <c r="G99" s="105">
        <v>2.0910140126943588E-2</v>
      </c>
      <c r="H99" s="106">
        <v>1.458611513953656E-4</v>
      </c>
      <c r="I99" s="124">
        <v>0.25698679685592651</v>
      </c>
      <c r="J99" s="125">
        <v>8.8261626660823822E-2</v>
      </c>
      <c r="K99" s="125">
        <v>1.4988801442086697E-2</v>
      </c>
      <c r="L99" s="125">
        <v>0.11043751984834671</v>
      </c>
      <c r="M99" s="125">
        <v>3.2861020416021347E-2</v>
      </c>
      <c r="N99" s="125">
        <v>1.0434868279844522E-2</v>
      </c>
      <c r="O99" s="125">
        <v>2.9566799639724195E-6</v>
      </c>
      <c r="P99" s="103">
        <v>0.29032525420188904</v>
      </c>
      <c r="Q99" s="107">
        <v>5.5538490414619446E-2</v>
      </c>
      <c r="R99" s="107">
        <v>1.4959757216274738E-2</v>
      </c>
      <c r="S99" s="107">
        <v>0.10167784243822098</v>
      </c>
      <c r="T99" s="107">
        <v>9.3307293951511383E-2</v>
      </c>
      <c r="U99" s="107">
        <v>2.4645041674375534E-2</v>
      </c>
      <c r="V99" s="108">
        <v>1.9681296544149518E-4</v>
      </c>
    </row>
    <row r="100" spans="1:22">
      <c r="A100" s="123">
        <v>2003</v>
      </c>
      <c r="B100" s="101">
        <v>0.27750810980796814</v>
      </c>
      <c r="C100" s="105">
        <v>6.4666852355003357E-2</v>
      </c>
      <c r="D100" s="105">
        <v>1.4958870597183704E-2</v>
      </c>
      <c r="E100" s="105">
        <v>0.10306895524263382</v>
      </c>
      <c r="F100" s="105">
        <v>7.0583119988441467E-2</v>
      </c>
      <c r="G100" s="105">
        <v>2.4111222475767136E-2</v>
      </c>
      <c r="H100" s="106">
        <v>1.1907181033166125E-4</v>
      </c>
      <c r="I100" s="124">
        <v>0.25493770837783813</v>
      </c>
      <c r="J100" s="125">
        <v>8.9824967086315155E-2</v>
      </c>
      <c r="K100" s="125">
        <v>1.4894359745085239E-2</v>
      </c>
      <c r="L100" s="125">
        <v>0.10958031564950943</v>
      </c>
      <c r="M100" s="125">
        <v>2.9137259349226952E-2</v>
      </c>
      <c r="N100" s="125">
        <v>1.1497641913592815E-2</v>
      </c>
      <c r="O100" s="125">
        <v>3.1800225315237185E-6</v>
      </c>
      <c r="P100" s="103">
        <v>0.28536772727966309</v>
      </c>
      <c r="Q100" s="107">
        <v>5.5906102061271667E-2</v>
      </c>
      <c r="R100" s="107">
        <v>1.4981335029006004E-2</v>
      </c>
      <c r="S100" s="107">
        <v>0.10080152004957199</v>
      </c>
      <c r="T100" s="107">
        <v>8.5015714168548584E-2</v>
      </c>
      <c r="U100" s="107">
        <v>2.8503619134426117E-2</v>
      </c>
      <c r="V100" s="108">
        <v>1.5942852769512683E-4</v>
      </c>
    </row>
    <row r="101" spans="1:22">
      <c r="A101" s="123">
        <v>2004</v>
      </c>
      <c r="B101" s="101">
        <v>0.27588456869125366</v>
      </c>
      <c r="C101" s="105">
        <v>6.5354347229003906E-2</v>
      </c>
      <c r="D101" s="105">
        <v>1.5008148737251759E-2</v>
      </c>
      <c r="E101" s="105">
        <v>0.10392830520868301</v>
      </c>
      <c r="F101" s="105">
        <v>6.4329683780670166E-2</v>
      </c>
      <c r="G101" s="105">
        <v>2.7165055274963379E-2</v>
      </c>
      <c r="H101" s="106">
        <v>9.9034645245410502E-5</v>
      </c>
      <c r="I101" s="124">
        <v>0.25527924299240112</v>
      </c>
      <c r="J101" s="125">
        <v>9.1349810361862183E-2</v>
      </c>
      <c r="K101" s="125">
        <v>1.4605162665247917E-2</v>
      </c>
      <c r="L101" s="125">
        <v>0.1114429235458374</v>
      </c>
      <c r="M101" s="125">
        <v>2.4938732385635376E-2</v>
      </c>
      <c r="N101" s="125">
        <v>1.2941246386617422E-2</v>
      </c>
      <c r="O101" s="125">
        <v>1.3859269074600888E-6</v>
      </c>
      <c r="P101" s="103">
        <v>0.28299957513809204</v>
      </c>
      <c r="Q101" s="107">
        <v>5.6378144770860672E-2</v>
      </c>
      <c r="R101" s="107">
        <v>1.5147298574447632E-2</v>
      </c>
      <c r="S101" s="107">
        <v>0.10133352130651474</v>
      </c>
      <c r="T101" s="107">
        <v>7.7931337058544159E-2</v>
      </c>
      <c r="U101" s="107">
        <v>3.2076522707939148E-2</v>
      </c>
      <c r="V101" s="108">
        <v>1.3275265519041568E-4</v>
      </c>
    </row>
    <row r="102" spans="1:22">
      <c r="A102" s="123">
        <v>2005</v>
      </c>
      <c r="B102" s="101">
        <v>0.28614237904548645</v>
      </c>
      <c r="C102" s="105">
        <v>6.6882692277431488E-2</v>
      </c>
      <c r="D102" s="105">
        <v>1.5560666099190712E-2</v>
      </c>
      <c r="E102" s="105">
        <v>0.10494716465473175</v>
      </c>
      <c r="F102" s="105">
        <v>6.6932573914527893E-2</v>
      </c>
      <c r="G102" s="105">
        <v>3.174687922000885E-2</v>
      </c>
      <c r="H102" s="106">
        <v>7.2403250669594854E-5</v>
      </c>
      <c r="I102" s="124">
        <v>0.26623421907424927</v>
      </c>
      <c r="J102" s="125">
        <v>9.4822250306606293E-2</v>
      </c>
      <c r="K102" s="125">
        <v>1.5711124986410141E-2</v>
      </c>
      <c r="L102" s="125">
        <v>0.11534485220909119</v>
      </c>
      <c r="M102" s="125">
        <v>2.6162629947066307E-2</v>
      </c>
      <c r="N102" s="125">
        <v>1.4191267546266317E-2</v>
      </c>
      <c r="O102" s="125">
        <v>2.0977008716727141E-6</v>
      </c>
      <c r="P102" s="103">
        <v>0.29291033744812012</v>
      </c>
      <c r="Q102" s="107">
        <v>5.7384390383958817E-2</v>
      </c>
      <c r="R102" s="107">
        <v>1.5509516000747681E-2</v>
      </c>
      <c r="S102" s="107">
        <v>0.10141238570213318</v>
      </c>
      <c r="T102" s="107">
        <v>8.079267293214798E-2</v>
      </c>
      <c r="U102" s="107">
        <v>3.77150634303689E-2</v>
      </c>
      <c r="V102" s="108">
        <v>9.6304240287281573E-5</v>
      </c>
    </row>
    <row r="103" spans="1:22">
      <c r="A103" s="123">
        <v>2006</v>
      </c>
      <c r="B103" s="101">
        <v>0.28934559226036072</v>
      </c>
      <c r="C103" s="105">
        <v>6.6046096384525299E-2</v>
      </c>
      <c r="D103" s="105">
        <v>1.5909327194094658E-2</v>
      </c>
      <c r="E103" s="105">
        <v>0.10470054298639297</v>
      </c>
      <c r="F103" s="105">
        <v>7.0250898599624634E-2</v>
      </c>
      <c r="G103" s="105">
        <v>3.238021582365036E-2</v>
      </c>
      <c r="H103" s="106">
        <v>5.8503293985268101E-5</v>
      </c>
      <c r="I103" s="124">
        <v>0.27077096700668335</v>
      </c>
      <c r="J103" s="125">
        <v>9.414941817522049E-2</v>
      </c>
      <c r="K103" s="125">
        <v>1.6605520620942116E-2</v>
      </c>
      <c r="L103" s="125">
        <v>0.11728977411985397</v>
      </c>
      <c r="M103" s="125">
        <v>2.8833774849772453E-2</v>
      </c>
      <c r="N103" s="125">
        <v>1.3889347203075886E-2</v>
      </c>
      <c r="O103" s="125">
        <v>3.1349011351267109E-6</v>
      </c>
      <c r="P103" s="103">
        <v>0.29559698700904846</v>
      </c>
      <c r="Q103" s="107">
        <v>5.6587725877761841E-2</v>
      </c>
      <c r="R103" s="107">
        <v>1.5675019472837448E-2</v>
      </c>
      <c r="S103" s="107">
        <v>0.10046354681253433</v>
      </c>
      <c r="T103" s="107">
        <v>8.4190122783184052E-2</v>
      </c>
      <c r="U103" s="107">
        <v>3.8603448309004307E-2</v>
      </c>
      <c r="V103" s="108">
        <v>7.7137920015957206E-5</v>
      </c>
    </row>
    <row r="104" spans="1:22">
      <c r="A104" s="123">
        <v>2007</v>
      </c>
      <c r="B104" s="101">
        <v>0.29076486825942993</v>
      </c>
      <c r="C104" s="105">
        <v>6.447012722492218E-2</v>
      </c>
      <c r="D104" s="105">
        <v>1.6847852617502213E-2</v>
      </c>
      <c r="E104" s="105">
        <v>0.10567395389080048</v>
      </c>
      <c r="F104" s="105">
        <v>7.4174031615257263E-2</v>
      </c>
      <c r="G104" s="105">
        <v>2.9553992673754692E-2</v>
      </c>
      <c r="H104" s="106">
        <v>4.490754145081155E-5</v>
      </c>
      <c r="I104" s="124">
        <v>0.27443912625312805</v>
      </c>
      <c r="J104" s="125">
        <v>9.1788031160831451E-2</v>
      </c>
      <c r="K104" s="125">
        <v>1.788785308599472E-2</v>
      </c>
      <c r="L104" s="125">
        <v>0.12058319896459579</v>
      </c>
      <c r="M104" s="125">
        <v>3.1690109521150589E-2</v>
      </c>
      <c r="N104" s="125">
        <v>1.24884401448071E-2</v>
      </c>
      <c r="O104" s="125">
        <v>1.486783162363281E-6</v>
      </c>
      <c r="P104" s="103">
        <v>0.29635721445083618</v>
      </c>
      <c r="Q104" s="107">
        <v>5.5112410336732864E-2</v>
      </c>
      <c r="R104" s="107">
        <v>1.649160124361515E-2</v>
      </c>
      <c r="S104" s="107">
        <v>0.1005668118596077</v>
      </c>
      <c r="T104" s="107">
        <v>8.8726840913295746E-2</v>
      </c>
      <c r="U104" s="107">
        <v>3.5399776883423328E-2</v>
      </c>
      <c r="V104" s="108">
        <v>5.9781261370517313E-5</v>
      </c>
    </row>
    <row r="105" spans="1:22">
      <c r="A105" s="123">
        <v>2008</v>
      </c>
      <c r="B105" s="101">
        <v>0.28664407134056091</v>
      </c>
      <c r="C105" s="105">
        <v>6.4018651843070984E-2</v>
      </c>
      <c r="D105" s="105">
        <v>1.6732867807149887E-2</v>
      </c>
      <c r="E105" s="105">
        <v>0.10623274743556976</v>
      </c>
      <c r="F105" s="105">
        <v>7.6452434062957764E-2</v>
      </c>
      <c r="G105" s="105">
        <v>2.316221222281456E-2</v>
      </c>
      <c r="H105" s="106">
        <v>4.5153199607739225E-5</v>
      </c>
      <c r="I105" s="124">
        <v>0.26740458607673645</v>
      </c>
      <c r="J105" s="125">
        <v>9.2643804848194122E-2</v>
      </c>
      <c r="K105" s="125">
        <v>1.7442783340811729E-2</v>
      </c>
      <c r="L105" s="125">
        <v>0.11808075755834579</v>
      </c>
      <c r="M105" s="125">
        <v>2.8651192784309387E-2</v>
      </c>
      <c r="N105" s="125">
        <v>1.0585586540400982E-2</v>
      </c>
      <c r="O105" s="125">
        <v>4.5215296040623798E-7</v>
      </c>
      <c r="P105" s="103">
        <v>0.29317048192024231</v>
      </c>
      <c r="Q105" s="107">
        <v>5.4308444261550903E-2</v>
      </c>
      <c r="R105" s="107">
        <v>1.6492050141096115E-2</v>
      </c>
      <c r="S105" s="107">
        <v>0.10221367329359055</v>
      </c>
      <c r="T105" s="107">
        <v>9.2667549848556519E-2</v>
      </c>
      <c r="U105" s="107">
        <v>2.742844820022583E-2</v>
      </c>
      <c r="V105" s="108">
        <v>6.0316669987514615E-5</v>
      </c>
    </row>
    <row r="106" spans="1:22">
      <c r="A106" s="134">
        <v>2009</v>
      </c>
      <c r="B106" s="110">
        <v>0.26241591572761536</v>
      </c>
      <c r="C106" s="140">
        <v>6.0018338263034821E-2</v>
      </c>
      <c r="D106" s="140">
        <v>1.7528712749481201E-2</v>
      </c>
      <c r="E106" s="140">
        <v>0.10316268354654312</v>
      </c>
      <c r="F106" s="140">
        <v>5.8867521584033966E-2</v>
      </c>
      <c r="G106" s="140">
        <v>2.2803219966590405E-2</v>
      </c>
      <c r="H106" s="141">
        <v>3.5437715268926695E-5</v>
      </c>
      <c r="I106" s="138">
        <v>0.24396777153015137</v>
      </c>
      <c r="J106" s="140">
        <v>8.5937567055225372E-2</v>
      </c>
      <c r="K106" s="140">
        <v>1.7087165266275406E-2</v>
      </c>
      <c r="L106" s="140">
        <v>0.11313636600971222</v>
      </c>
      <c r="M106" s="140">
        <v>1.749054342508316E-2</v>
      </c>
      <c r="N106" s="140">
        <v>1.0316126979887486E-2</v>
      </c>
      <c r="O106" s="140">
        <v>2.6182296331000998E-9</v>
      </c>
      <c r="P106" s="114">
        <v>0.2684834897518158</v>
      </c>
      <c r="Q106" s="140">
        <v>5.1493536680936813E-2</v>
      </c>
      <c r="R106" s="140">
        <v>1.7673937603831291E-2</v>
      </c>
      <c r="S106" s="140">
        <v>9.9882349371910095E-2</v>
      </c>
      <c r="T106" s="140">
        <v>7.247636467218399E-2</v>
      </c>
      <c r="U106" s="140">
        <v>2.6910210959613323E-2</v>
      </c>
      <c r="V106" s="141">
        <v>4.7092278691707179E-5</v>
      </c>
    </row>
    <row r="107" spans="1:22">
      <c r="A107" s="123">
        <v>2010</v>
      </c>
      <c r="B107" s="101">
        <v>0.26596102118492126</v>
      </c>
      <c r="C107" s="107">
        <v>6.0918457806110382E-2</v>
      </c>
      <c r="D107" s="107">
        <v>1.6934392973780632E-2</v>
      </c>
      <c r="E107" s="107">
        <v>0.10241281241178513</v>
      </c>
      <c r="F107" s="107">
        <v>6.1304528266191483E-2</v>
      </c>
      <c r="G107" s="107">
        <v>2.4372419342398643E-2</v>
      </c>
      <c r="H107" s="108">
        <v>1.8417169485474005E-5</v>
      </c>
      <c r="I107" s="124">
        <v>0.24648010730743408</v>
      </c>
      <c r="J107" s="107">
        <v>8.912397176027298E-2</v>
      </c>
      <c r="K107" s="107">
        <v>1.5997039154171944E-2</v>
      </c>
      <c r="L107" s="107">
        <v>0.11321478337049484</v>
      </c>
      <c r="M107" s="107">
        <v>1.8333740532398224E-2</v>
      </c>
      <c r="N107" s="107">
        <v>9.8105235956609249E-3</v>
      </c>
      <c r="O107" s="107">
        <v>4.7221991650303607E-8</v>
      </c>
      <c r="P107" s="103">
        <v>0.27231743931770325</v>
      </c>
      <c r="Q107" s="107">
        <v>5.1715295761823654E-2</v>
      </c>
      <c r="R107" s="107">
        <v>1.7240243032574654E-2</v>
      </c>
      <c r="S107" s="107">
        <v>9.8888248205184937E-2</v>
      </c>
      <c r="T107" s="107">
        <v>7.5325444340705872E-2</v>
      </c>
      <c r="U107" s="107">
        <v>2.9123811982572079E-2</v>
      </c>
      <c r="V107" s="108">
        <v>2.4411088816123083E-5</v>
      </c>
    </row>
    <row r="108" spans="1:22">
      <c r="A108" s="123">
        <v>2011</v>
      </c>
      <c r="B108" s="101">
        <v>0.26602721214294434</v>
      </c>
      <c r="C108" s="107">
        <v>6.2283620238304138E-2</v>
      </c>
      <c r="D108" s="107">
        <v>1.6182495281100273E-2</v>
      </c>
      <c r="E108" s="107">
        <v>9.1305986046791077E-2</v>
      </c>
      <c r="F108" s="107">
        <v>7.2190850973129272E-2</v>
      </c>
      <c r="G108" s="107">
        <v>2.4053086526691914E-2</v>
      </c>
      <c r="H108" s="108">
        <v>1.1175897270732094E-5</v>
      </c>
      <c r="I108" s="124">
        <v>0.24350903928279877</v>
      </c>
      <c r="J108" s="107">
        <v>9.132993221282959E-2</v>
      </c>
      <c r="K108" s="107">
        <v>1.5025841072201729E-2</v>
      </c>
      <c r="L108" s="107">
        <v>0.10096719115972519</v>
      </c>
      <c r="M108" s="107">
        <v>2.589009702205658E-2</v>
      </c>
      <c r="N108" s="107">
        <v>1.0295863728970289E-2</v>
      </c>
      <c r="O108" s="107">
        <v>1.1952769796153007E-7</v>
      </c>
      <c r="P108" s="103">
        <v>0.27324119210243225</v>
      </c>
      <c r="Q108" s="107">
        <v>5.2978277206420898E-2</v>
      </c>
      <c r="R108" s="107">
        <v>1.6553044319152832E-2</v>
      </c>
      <c r="S108" s="107">
        <v>8.8210895657539368E-2</v>
      </c>
      <c r="T108" s="107">
        <v>8.7023869156837463E-2</v>
      </c>
      <c r="U108" s="107">
        <v>2.8460380621254444E-2</v>
      </c>
      <c r="V108" s="108">
        <v>1.4717940757691395E-5</v>
      </c>
    </row>
    <row r="109" spans="1:22">
      <c r="A109" s="123">
        <v>2012</v>
      </c>
      <c r="B109" s="101">
        <v>0.26182892918586731</v>
      </c>
      <c r="C109" s="107">
        <v>6.2447398900985718E-2</v>
      </c>
      <c r="D109" s="107">
        <v>1.5591445378959179E-2</v>
      </c>
      <c r="E109" s="107">
        <v>9.1347016394138336E-2</v>
      </c>
      <c r="F109" s="107">
        <v>6.7634381353855133E-2</v>
      </c>
      <c r="G109" s="107">
        <v>2.4799739010632038E-2</v>
      </c>
      <c r="H109" s="108">
        <v>8.9368331828154624E-6</v>
      </c>
      <c r="I109" s="124">
        <v>0.23621402680873871</v>
      </c>
      <c r="J109" s="107">
        <v>9.0689659118652344E-2</v>
      </c>
      <c r="K109" s="107">
        <v>1.3695222325623035E-2</v>
      </c>
      <c r="L109" s="107">
        <v>9.9095061421394348E-2</v>
      </c>
      <c r="M109" s="107">
        <v>2.2320542484521866E-2</v>
      </c>
      <c r="N109" s="107">
        <v>1.0413477662950754E-2</v>
      </c>
      <c r="O109" s="107">
        <v>5.7518192875249952E-8</v>
      </c>
      <c r="P109" s="103">
        <v>0.26991423964500427</v>
      </c>
      <c r="Q109" s="107">
        <v>5.3532738238573074E-2</v>
      </c>
      <c r="R109" s="107">
        <v>1.6189988702535629E-2</v>
      </c>
      <c r="S109" s="107">
        <v>8.8901355862617493E-2</v>
      </c>
      <c r="T109" s="107">
        <v>8.1937670707702637E-2</v>
      </c>
      <c r="U109" s="107">
        <v>2.9340756125748158E-2</v>
      </c>
      <c r="V109" s="108">
        <v>1.1739584806491621E-5</v>
      </c>
    </row>
    <row r="110" spans="1:22">
      <c r="A110" s="123">
        <v>2013</v>
      </c>
      <c r="B110" s="101">
        <v>0.2792772650718689</v>
      </c>
      <c r="C110" s="107">
        <v>6.3574820756912231E-2</v>
      </c>
      <c r="D110" s="107">
        <v>1.5236256644129753E-2</v>
      </c>
      <c r="E110" s="107">
        <v>0.10179770737886429</v>
      </c>
      <c r="F110" s="107">
        <v>7.2300605475902557E-2</v>
      </c>
      <c r="G110" s="107">
        <v>2.6362210512161255E-2</v>
      </c>
      <c r="H110" s="108">
        <v>5.6674903134990018E-6</v>
      </c>
      <c r="I110" s="124">
        <v>0.24821732938289642</v>
      </c>
      <c r="J110" s="107">
        <v>9.114663302898407E-2</v>
      </c>
      <c r="K110" s="107">
        <v>1.2796381488442421E-2</v>
      </c>
      <c r="L110" s="107">
        <v>0.1098347082734108</v>
      </c>
      <c r="M110" s="107">
        <v>2.3836914449930191E-2</v>
      </c>
      <c r="N110" s="107">
        <v>1.0602659080177546E-2</v>
      </c>
      <c r="O110" s="107">
        <v>3.8138917801688876E-8</v>
      </c>
      <c r="P110" s="103">
        <v>0.28933683037757874</v>
      </c>
      <c r="Q110" s="107">
        <v>5.4644957184791565E-2</v>
      </c>
      <c r="R110" s="107">
        <v>1.602647453546524E-2</v>
      </c>
      <c r="S110" s="107">
        <v>9.9194705486297607E-2</v>
      </c>
      <c r="T110" s="107">
        <v>8.799685537815094E-2</v>
      </c>
      <c r="U110" s="107">
        <v>3.1466358341276646E-2</v>
      </c>
      <c r="V110" s="108">
        <v>7.4907052294292953E-6</v>
      </c>
    </row>
    <row r="111" spans="1:22">
      <c r="A111" s="123">
        <v>2014</v>
      </c>
      <c r="B111" s="101">
        <v>0.28014037013053894</v>
      </c>
      <c r="C111" s="107">
        <v>6.4186930656433105E-2</v>
      </c>
      <c r="D111" s="107">
        <v>1.5064078383147717E-2</v>
      </c>
      <c r="E111" s="107">
        <v>0.1024324968457222</v>
      </c>
      <c r="F111" s="107">
        <v>7.1893945336341858E-2</v>
      </c>
      <c r="G111" s="107">
        <v>2.6562931016087532E-2</v>
      </c>
      <c r="H111" s="108">
        <v>0</v>
      </c>
      <c r="I111" s="124">
        <v>0.25246739387512207</v>
      </c>
      <c r="J111" s="107">
        <v>9.311734139919281E-2</v>
      </c>
      <c r="K111" s="107">
        <v>1.2954618781805038E-2</v>
      </c>
      <c r="L111" s="107">
        <v>0.11209601908922195</v>
      </c>
      <c r="M111" s="107">
        <v>2.3809492588043213E-2</v>
      </c>
      <c r="N111" s="107">
        <v>1.0489936918020248E-2</v>
      </c>
      <c r="O111" s="107">
        <v>0</v>
      </c>
      <c r="P111" s="103">
        <v>0.28896504640579224</v>
      </c>
      <c r="Q111" s="107">
        <v>5.4961267858743668E-2</v>
      </c>
      <c r="R111" s="107">
        <v>1.5736768022179604E-2</v>
      </c>
      <c r="S111" s="107">
        <v>9.9350884556770325E-2</v>
      </c>
      <c r="T111" s="107">
        <v>8.7227664887905121E-2</v>
      </c>
      <c r="U111" s="107">
        <v>3.1688469462096691E-2</v>
      </c>
      <c r="V111" s="108">
        <v>0</v>
      </c>
    </row>
    <row r="112" spans="1:22">
      <c r="A112" s="123">
        <v>2015</v>
      </c>
      <c r="B112" s="101">
        <v>0.28282269835472107</v>
      </c>
      <c r="C112" s="107">
        <v>6.404336541891098E-2</v>
      </c>
      <c r="D112" s="107">
        <v>1.4911235310137272E-2</v>
      </c>
      <c r="E112" s="107">
        <v>0.10284356772899628</v>
      </c>
      <c r="F112" s="107">
        <v>7.5432933866977692E-2</v>
      </c>
      <c r="G112" s="107">
        <v>2.5591610930860043E-2</v>
      </c>
      <c r="H112" s="108">
        <v>0</v>
      </c>
      <c r="I112" s="124">
        <v>0.25289607048034668</v>
      </c>
      <c r="J112" s="107">
        <v>9.2745773494243622E-2</v>
      </c>
      <c r="K112" s="107">
        <v>1.2868687510490417E-2</v>
      </c>
      <c r="L112" s="107">
        <v>0.11156289279460907</v>
      </c>
      <c r="M112" s="107">
        <v>2.5160718709230423E-2</v>
      </c>
      <c r="N112" s="107">
        <v>1.0557991452515125E-2</v>
      </c>
      <c r="O112" s="107">
        <v>0</v>
      </c>
      <c r="P112" s="103">
        <v>0.29240188002586365</v>
      </c>
      <c r="Q112" s="107">
        <v>5.4856043308973312E-2</v>
      </c>
      <c r="R112" s="107">
        <v>1.5565031208097935E-2</v>
      </c>
      <c r="S112" s="107">
        <v>0.1000526025891304</v>
      </c>
      <c r="T112" s="107">
        <v>9.1524504125118256E-2</v>
      </c>
      <c r="U112" s="107">
        <v>3.0403704382479191E-2</v>
      </c>
      <c r="V112" s="108">
        <v>0</v>
      </c>
    </row>
    <row r="113" spans="1:22">
      <c r="A113" s="123">
        <v>2016</v>
      </c>
      <c r="B113" s="101">
        <v>0.28380721807479858</v>
      </c>
      <c r="C113" s="107">
        <v>6.4089559018611908E-2</v>
      </c>
      <c r="D113" s="107">
        <v>1.5283502638339996E-2</v>
      </c>
      <c r="E113" s="107">
        <v>0.10341889411211014</v>
      </c>
      <c r="F113" s="107">
        <v>7.6205819845199585E-2</v>
      </c>
      <c r="G113" s="107">
        <v>2.4809425696730614E-2</v>
      </c>
      <c r="H113" s="108">
        <v>0</v>
      </c>
      <c r="I113" s="124">
        <v>0.2536064088344574</v>
      </c>
      <c r="J113" s="107">
        <v>9.2881999909877777E-2</v>
      </c>
      <c r="K113" s="107">
        <v>1.3368246145546436E-2</v>
      </c>
      <c r="L113" s="107">
        <v>0.11192679405212402</v>
      </c>
      <c r="M113" s="107">
        <v>2.5103796273469925E-2</v>
      </c>
      <c r="N113" s="107">
        <v>1.0325554758310318E-2</v>
      </c>
      <c r="O113" s="107">
        <v>0</v>
      </c>
      <c r="P113" s="103">
        <v>0.29329243302345276</v>
      </c>
      <c r="Q113" s="107">
        <v>5.5046670138835907E-2</v>
      </c>
      <c r="R113" s="107">
        <v>1.5885030850768089E-2</v>
      </c>
      <c r="S113" s="107">
        <v>0.10074681043624878</v>
      </c>
      <c r="T113" s="107">
        <v>9.2255517840385437E-2</v>
      </c>
      <c r="U113" s="107">
        <v>2.9358402825891972E-2</v>
      </c>
      <c r="V113" s="108">
        <v>0</v>
      </c>
    </row>
    <row r="114" spans="1:22">
      <c r="A114" s="123">
        <v>2017</v>
      </c>
      <c r="B114" s="101">
        <v>0.27885806560516357</v>
      </c>
      <c r="C114" s="107">
        <v>6.3534393906593323E-2</v>
      </c>
      <c r="D114" s="107">
        <v>1.5324451960623264E-2</v>
      </c>
      <c r="E114" s="107">
        <v>0.1038384884595871</v>
      </c>
      <c r="F114" s="107">
        <v>7.4733451008796692E-2</v>
      </c>
      <c r="G114" s="107">
        <v>2.1427281200885773E-2</v>
      </c>
      <c r="H114" s="108">
        <v>0</v>
      </c>
      <c r="I114" s="124">
        <v>0.24730777740478516</v>
      </c>
      <c r="J114" s="107">
        <v>9.0356074273586273E-2</v>
      </c>
      <c r="K114" s="107">
        <v>1.3867117464542389E-2</v>
      </c>
      <c r="L114" s="107">
        <v>0.10741062462329865</v>
      </c>
      <c r="M114" s="107">
        <v>2.4622112512588501E-2</v>
      </c>
      <c r="N114" s="107">
        <v>1.1051845736801624E-2</v>
      </c>
      <c r="O114" s="107">
        <v>0</v>
      </c>
      <c r="P114" s="103">
        <v>0.28926768898963928</v>
      </c>
      <c r="Q114" s="107">
        <v>5.4684929549694061E-2</v>
      </c>
      <c r="R114" s="107">
        <v>1.5805279836058617E-2</v>
      </c>
      <c r="S114" s="107">
        <v>0.10265990346670151</v>
      </c>
      <c r="T114" s="107">
        <v>9.1267041862010956E-2</v>
      </c>
      <c r="U114" s="107">
        <v>2.4850523099303246E-2</v>
      </c>
      <c r="V114" s="108">
        <v>0</v>
      </c>
    </row>
    <row r="115" spans="1:22">
      <c r="A115" s="123">
        <v>2018</v>
      </c>
      <c r="B115" s="101">
        <v>0.27696752548217773</v>
      </c>
      <c r="C115" s="107">
        <v>6.5996907651424408E-2</v>
      </c>
      <c r="D115" s="107">
        <v>1.5423555858433247E-2</v>
      </c>
      <c r="E115" s="107">
        <v>0.10437370836734772</v>
      </c>
      <c r="F115" s="107">
        <v>7.1918673813343048E-2</v>
      </c>
      <c r="G115" s="107">
        <v>1.9254682585597038E-2</v>
      </c>
      <c r="H115" s="108">
        <v>0</v>
      </c>
      <c r="I115" s="124">
        <v>0.24855735898017883</v>
      </c>
      <c r="J115" s="107">
        <v>9.3827448785305023E-2</v>
      </c>
      <c r="K115" s="107">
        <v>1.4084621332585812E-2</v>
      </c>
      <c r="L115" s="107">
        <v>0.10758046060800552</v>
      </c>
      <c r="M115" s="107">
        <v>2.2789062932133675E-2</v>
      </c>
      <c r="N115" s="107">
        <v>1.0275762993842363E-2</v>
      </c>
      <c r="O115" s="107">
        <v>0</v>
      </c>
      <c r="P115" s="103">
        <v>0.28629902005195618</v>
      </c>
      <c r="Q115" s="107">
        <v>5.6855808943510056E-2</v>
      </c>
      <c r="R115" s="107">
        <v>1.5863336622714996E-2</v>
      </c>
      <c r="S115" s="107">
        <v>0.10332042723894119</v>
      </c>
      <c r="T115" s="107">
        <v>8.8055573403835297E-2</v>
      </c>
      <c r="U115" s="107">
        <v>2.2203860804438591E-2</v>
      </c>
      <c r="V115" s="108">
        <v>0</v>
      </c>
    </row>
    <row r="116" spans="1:22">
      <c r="A116" s="123">
        <v>2019</v>
      </c>
      <c r="B116" s="101">
        <v>0.28197929263114929</v>
      </c>
      <c r="C116" s="107">
        <v>6.5328396856784821E-2</v>
      </c>
      <c r="D116" s="107">
        <v>1.6232216730713844E-2</v>
      </c>
      <c r="E116" s="107">
        <v>0.10518063604831696</v>
      </c>
      <c r="F116" s="107">
        <v>7.5319401919841766E-2</v>
      </c>
      <c r="G116" s="107">
        <v>1.9918636418879032E-2</v>
      </c>
      <c r="H116" s="108">
        <v>0</v>
      </c>
      <c r="I116" s="124">
        <v>0.25104454159736633</v>
      </c>
      <c r="J116" s="107">
        <v>9.2364266514778137E-2</v>
      </c>
      <c r="K116" s="107">
        <v>1.4982831664383411E-2</v>
      </c>
      <c r="L116" s="107">
        <v>0.10781009495258331</v>
      </c>
      <c r="M116" s="107">
        <v>2.4747047573328018E-2</v>
      </c>
      <c r="N116" s="107">
        <v>1.1140303686261177E-2</v>
      </c>
      <c r="O116" s="107">
        <v>0</v>
      </c>
      <c r="P116" s="103">
        <v>0.29238510131835938</v>
      </c>
      <c r="Q116" s="107">
        <v>5.6234076619148254E-2</v>
      </c>
      <c r="R116" s="107">
        <v>1.6652483493089676E-2</v>
      </c>
      <c r="S116" s="107">
        <v>0.10429614037275314</v>
      </c>
      <c r="T116" s="107">
        <v>9.2330910265445709E-2</v>
      </c>
      <c r="U116" s="107">
        <v>2.2871489636600018E-2</v>
      </c>
      <c r="V116" s="108">
        <v>0</v>
      </c>
    </row>
    <row r="117" spans="1:22">
      <c r="A117" s="123"/>
      <c r="B117" s="101"/>
      <c r="C117" s="107"/>
      <c r="D117" s="107"/>
      <c r="E117" s="107"/>
      <c r="F117" s="107"/>
      <c r="G117" s="107"/>
      <c r="H117" s="108"/>
      <c r="I117" s="124"/>
      <c r="J117" s="107"/>
      <c r="K117" s="107"/>
      <c r="L117" s="107"/>
      <c r="M117" s="107"/>
      <c r="N117" s="107"/>
      <c r="O117" s="107"/>
      <c r="P117" s="103"/>
      <c r="Q117" s="107"/>
      <c r="R117" s="107"/>
      <c r="S117" s="107"/>
      <c r="T117" s="107"/>
      <c r="U117" s="107"/>
      <c r="V117" s="108"/>
    </row>
    <row r="118" spans="1:22" ht="17" thickBot="1">
      <c r="A118" s="142"/>
      <c r="B118" s="143"/>
      <c r="C118" s="144"/>
      <c r="D118" s="144"/>
      <c r="E118" s="144"/>
      <c r="F118" s="144"/>
      <c r="G118" s="144"/>
      <c r="H118" s="145"/>
      <c r="I118" s="146"/>
      <c r="J118" s="144"/>
      <c r="K118" s="144"/>
      <c r="L118" s="144"/>
      <c r="M118" s="144"/>
      <c r="N118" s="144"/>
      <c r="O118" s="144"/>
      <c r="P118" s="147"/>
      <c r="Q118" s="144"/>
      <c r="R118" s="144"/>
      <c r="S118" s="144"/>
      <c r="T118" s="144"/>
      <c r="U118" s="144"/>
      <c r="V118" s="145"/>
    </row>
    <row r="119" spans="1:22" ht="17" thickTop="1"/>
  </sheetData>
  <mergeCells count="3">
    <mergeCell ref="A4:V4"/>
    <mergeCell ref="B7:V7"/>
    <mergeCell ref="B8:V8"/>
  </mergeCells>
  <hyperlinks>
    <hyperlink ref="A1" location="Index!A1" display="Back to index" xr:uid="{4DE6D2FC-472F-704D-BCD0-BFFC291F3A47}"/>
  </hyperlinks>
  <pageMargins left="0.75" right="0.75" top="1" bottom="1" header="0.5" footer="0.5"/>
  <pageSetup paperSize="9" scale="49" fitToHeight="3" orientation="landscape" horizontalDpi="4294967292" verticalDpi="429496729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7DCF-E2FC-AB49-8BE1-7E359724BB6A}">
  <sheetPr>
    <tabColor theme="6" tint="0.39997558519241921"/>
    <pageSetUpPr fitToPage="1"/>
  </sheetPr>
  <dimension ref="A1:V119"/>
  <sheetViews>
    <sheetView workbookViewId="0">
      <pane xSplit="1" ySplit="9" topLeftCell="B37" activePane="bottomRight" state="frozen"/>
      <selection activeCell="A4" sqref="A4:V4"/>
      <selection pane="topRight" activeCell="A4" sqref="A4:V4"/>
      <selection pane="bottomLeft" activeCell="A4" sqref="A4:V4"/>
      <selection pane="bottomRight" activeCell="A4" sqref="A4:V4"/>
    </sheetView>
  </sheetViews>
  <sheetFormatPr baseColWidth="10" defaultColWidth="10.83203125" defaultRowHeight="16"/>
  <cols>
    <col min="1" max="2" width="10.83203125" style="77"/>
    <col min="3" max="8" width="10.83203125" style="77" customWidth="1"/>
    <col min="9" max="15" width="10.83203125" style="77"/>
    <col min="16" max="22" width="11.5" style="73" customWidth="1"/>
    <col min="23" max="16384" width="10.83203125" style="77"/>
  </cols>
  <sheetData>
    <row r="1" spans="1:22">
      <c r="A1" s="76" t="s">
        <v>1</v>
      </c>
    </row>
    <row r="3" spans="1:22" ht="17" thickBot="1"/>
    <row r="4" spans="1:22" s="78" customFormat="1" ht="25" customHeight="1" thickTop="1">
      <c r="A4" s="506" t="s">
        <v>49</v>
      </c>
      <c r="B4" s="507"/>
      <c r="C4" s="507"/>
      <c r="D4" s="507"/>
      <c r="E4" s="507"/>
      <c r="F4" s="507"/>
      <c r="G4" s="507"/>
      <c r="H4" s="507"/>
      <c r="I4" s="507"/>
      <c r="J4" s="507"/>
      <c r="K4" s="507"/>
      <c r="L4" s="507"/>
      <c r="M4" s="507"/>
      <c r="N4" s="507"/>
      <c r="O4" s="507"/>
      <c r="P4" s="507"/>
      <c r="Q4" s="507"/>
      <c r="R4" s="507"/>
      <c r="S4" s="507"/>
      <c r="T4" s="507"/>
      <c r="U4" s="507"/>
      <c r="V4" s="508"/>
    </row>
    <row r="5" spans="1:22">
      <c r="A5" s="79"/>
      <c r="V5" s="80"/>
    </row>
    <row r="6" spans="1:22">
      <c r="A6" s="79"/>
      <c r="B6" s="7" t="s">
        <v>3</v>
      </c>
      <c r="C6" s="7" t="s">
        <v>4</v>
      </c>
      <c r="D6" s="7" t="s">
        <v>5</v>
      </c>
      <c r="E6" s="7" t="s">
        <v>6</v>
      </c>
      <c r="F6" s="7" t="s">
        <v>7</v>
      </c>
      <c r="G6" s="7" t="s">
        <v>8</v>
      </c>
      <c r="H6" s="81" t="s">
        <v>9</v>
      </c>
      <c r="I6" s="7" t="s">
        <v>10</v>
      </c>
      <c r="J6" s="81" t="s">
        <v>11</v>
      </c>
      <c r="K6" s="7" t="s">
        <v>12</v>
      </c>
      <c r="L6" s="7" t="s">
        <v>13</v>
      </c>
      <c r="M6" s="8" t="s">
        <v>32</v>
      </c>
      <c r="N6" s="7" t="s">
        <v>33</v>
      </c>
      <c r="O6" s="7" t="s">
        <v>34</v>
      </c>
      <c r="P6" s="82" t="s">
        <v>35</v>
      </c>
      <c r="Q6" s="82" t="s">
        <v>36</v>
      </c>
      <c r="R6" s="83" t="s">
        <v>37</v>
      </c>
      <c r="S6" s="83" t="s">
        <v>38</v>
      </c>
      <c r="T6" s="83" t="s">
        <v>39</v>
      </c>
      <c r="U6" s="84" t="s">
        <v>40</v>
      </c>
      <c r="V6" s="85" t="s">
        <v>41</v>
      </c>
    </row>
    <row r="7" spans="1:22" ht="35" customHeight="1">
      <c r="A7" s="79"/>
      <c r="B7" s="509" t="s">
        <v>14</v>
      </c>
      <c r="C7" s="509"/>
      <c r="D7" s="509"/>
      <c r="E7" s="509"/>
      <c r="F7" s="509"/>
      <c r="G7" s="509"/>
      <c r="H7" s="509"/>
      <c r="I7" s="509"/>
      <c r="J7" s="509"/>
      <c r="K7" s="509"/>
      <c r="L7" s="509"/>
      <c r="M7" s="509"/>
      <c r="N7" s="509"/>
      <c r="O7" s="509"/>
      <c r="P7" s="509"/>
      <c r="Q7" s="509"/>
      <c r="R7" s="509"/>
      <c r="S7" s="509"/>
      <c r="T7" s="509"/>
      <c r="U7" s="509"/>
      <c r="V7" s="510"/>
    </row>
    <row r="8" spans="1:22" s="88" customFormat="1" ht="21" customHeight="1">
      <c r="A8" s="86"/>
      <c r="B8" s="511" t="s">
        <v>50</v>
      </c>
      <c r="C8" s="512"/>
      <c r="D8" s="512"/>
      <c r="E8" s="512"/>
      <c r="F8" s="512"/>
      <c r="G8" s="512"/>
      <c r="H8" s="512"/>
      <c r="I8" s="512"/>
      <c r="J8" s="512"/>
      <c r="K8" s="512"/>
      <c r="L8" s="512"/>
      <c r="M8" s="512"/>
      <c r="N8" s="512"/>
      <c r="O8" s="512"/>
      <c r="P8" s="512"/>
      <c r="Q8" s="512"/>
      <c r="R8" s="512"/>
      <c r="S8" s="512"/>
      <c r="T8" s="512"/>
      <c r="U8" s="512"/>
      <c r="V8" s="513"/>
    </row>
    <row r="9" spans="1:22" ht="52" thickBot="1">
      <c r="A9" s="79"/>
      <c r="B9" s="89" t="s">
        <v>20</v>
      </c>
      <c r="C9" s="90" t="s">
        <v>43</v>
      </c>
      <c r="D9" s="90" t="s">
        <v>44</v>
      </c>
      <c r="E9" s="90" t="s">
        <v>45</v>
      </c>
      <c r="F9" s="90" t="s">
        <v>46</v>
      </c>
      <c r="G9" s="91" t="s">
        <v>47</v>
      </c>
      <c r="H9" s="90" t="s">
        <v>48</v>
      </c>
      <c r="I9" s="89" t="s">
        <v>21</v>
      </c>
      <c r="J9" s="90" t="s">
        <v>43</v>
      </c>
      <c r="K9" s="90" t="s">
        <v>44</v>
      </c>
      <c r="L9" s="90" t="s">
        <v>45</v>
      </c>
      <c r="M9" s="90" t="s">
        <v>46</v>
      </c>
      <c r="N9" s="91" t="s">
        <v>47</v>
      </c>
      <c r="O9" s="90" t="s">
        <v>48</v>
      </c>
      <c r="P9" s="92" t="s">
        <v>22</v>
      </c>
      <c r="Q9" s="90" t="s">
        <v>43</v>
      </c>
      <c r="R9" s="90" t="s">
        <v>44</v>
      </c>
      <c r="S9" s="90" t="s">
        <v>45</v>
      </c>
      <c r="T9" s="90" t="s">
        <v>46</v>
      </c>
      <c r="U9" s="91" t="s">
        <v>47</v>
      </c>
      <c r="V9" s="93" t="s">
        <v>48</v>
      </c>
    </row>
    <row r="10" spans="1:22">
      <c r="A10" s="94">
        <v>1913</v>
      </c>
      <c r="B10" s="95">
        <v>9.3997287826595957E-2</v>
      </c>
      <c r="C10" s="96">
        <v>1.3114420632737838E-2</v>
      </c>
      <c r="D10" s="96">
        <v>2.320842175155452E-2</v>
      </c>
      <c r="E10" s="96">
        <v>0</v>
      </c>
      <c r="F10" s="96">
        <v>1.370821901172147E-2</v>
      </c>
      <c r="G10" s="96">
        <v>4.396622643058213E-2</v>
      </c>
      <c r="H10" s="97">
        <v>0</v>
      </c>
      <c r="I10" s="148">
        <v>0.10875665924845218</v>
      </c>
      <c r="J10" s="99">
        <v>1.1071138593060957E-2</v>
      </c>
      <c r="K10" s="99">
        <v>2.2914696024212276E-2</v>
      </c>
      <c r="L10" s="99">
        <v>0</v>
      </c>
      <c r="M10" s="99">
        <v>1.8012347267565846E-2</v>
      </c>
      <c r="N10" s="99">
        <v>5.6758477363613107E-2</v>
      </c>
      <c r="O10" s="99">
        <v>0</v>
      </c>
      <c r="P10" s="100">
        <v>0.12967818760979463</v>
      </c>
      <c r="Q10" s="96">
        <v>7.1405121362132749E-3</v>
      </c>
      <c r="R10" s="96">
        <v>1.8157901682710146E-2</v>
      </c>
      <c r="S10" s="96">
        <v>0</v>
      </c>
      <c r="T10" s="96">
        <v>2.9054559697311844E-2</v>
      </c>
      <c r="U10" s="96">
        <v>7.5325214093559384E-2</v>
      </c>
      <c r="V10" s="97">
        <v>0</v>
      </c>
    </row>
    <row r="11" spans="1:22">
      <c r="A11" s="94">
        <v>1914</v>
      </c>
      <c r="B11" s="101">
        <v>0.10249511171342504</v>
      </c>
      <c r="C11" s="99">
        <v>8.1419453203001972E-3</v>
      </c>
      <c r="D11" s="99">
        <v>2.6987422309406327E-2</v>
      </c>
      <c r="E11" s="99">
        <v>0</v>
      </c>
      <c r="F11" s="99">
        <v>1.546701726905062E-2</v>
      </c>
      <c r="G11" s="99">
        <v>5.1898726814667888E-2</v>
      </c>
      <c r="H11" s="102">
        <v>0</v>
      </c>
      <c r="I11" s="148">
        <v>0.11919107977329443</v>
      </c>
      <c r="J11" s="99">
        <v>6.8242541149159822E-3</v>
      </c>
      <c r="K11" s="99">
        <v>2.6423041870440204E-2</v>
      </c>
      <c r="L11" s="99">
        <v>0</v>
      </c>
      <c r="M11" s="99">
        <v>2.0178072488925825E-2</v>
      </c>
      <c r="N11" s="99">
        <v>6.576571129901243E-2</v>
      </c>
      <c r="O11" s="99">
        <v>0</v>
      </c>
      <c r="P11" s="103">
        <v>0.14390312984691608</v>
      </c>
      <c r="Q11" s="99">
        <v>4.3856018210325833E-3</v>
      </c>
      <c r="R11" s="99">
        <v>2.0846749328415369E-2</v>
      </c>
      <c r="S11" s="99">
        <v>0</v>
      </c>
      <c r="T11" s="99">
        <v>3.2431019326855465E-2</v>
      </c>
      <c r="U11" s="99">
        <v>8.6239759370612679E-2</v>
      </c>
      <c r="V11" s="102">
        <v>0</v>
      </c>
    </row>
    <row r="12" spans="1:22">
      <c r="A12" s="94">
        <v>1915</v>
      </c>
      <c r="B12" s="101">
        <v>0.10559255633119147</v>
      </c>
      <c r="C12" s="99">
        <v>7.1949244295213405E-3</v>
      </c>
      <c r="D12" s="99">
        <v>2.8328094831706552E-2</v>
      </c>
      <c r="E12" s="99">
        <v>0</v>
      </c>
      <c r="F12" s="99">
        <v>1.6480774553336155E-2</v>
      </c>
      <c r="G12" s="99">
        <v>5.3588762516627426E-2</v>
      </c>
      <c r="H12" s="102">
        <v>0</v>
      </c>
      <c r="I12" s="148">
        <v>0.12444714583522093</v>
      </c>
      <c r="J12" s="99">
        <v>6.0660906158958427E-3</v>
      </c>
      <c r="K12" s="99">
        <v>2.782252897467935E-2</v>
      </c>
      <c r="L12" s="99">
        <v>0</v>
      </c>
      <c r="M12" s="99">
        <v>2.1627502650967995E-2</v>
      </c>
      <c r="N12" s="99">
        <v>6.893102359367774E-2</v>
      </c>
      <c r="O12" s="99">
        <v>0</v>
      </c>
      <c r="P12" s="103">
        <v>0.15280741879173823</v>
      </c>
      <c r="Q12" s="99">
        <v>3.9314674247606738E-3</v>
      </c>
      <c r="R12" s="99">
        <v>2.1867854839277709E-2</v>
      </c>
      <c r="S12" s="99">
        <v>0</v>
      </c>
      <c r="T12" s="99">
        <v>3.5055734806160532E-2</v>
      </c>
      <c r="U12" s="99">
        <v>9.1952361721539311E-2</v>
      </c>
      <c r="V12" s="102">
        <v>0</v>
      </c>
    </row>
    <row r="13" spans="1:22">
      <c r="A13" s="94">
        <v>1916</v>
      </c>
      <c r="B13" s="104">
        <v>9.849472829787613E-2</v>
      </c>
      <c r="C13" s="105">
        <v>1.1176633887374155E-2</v>
      </c>
      <c r="D13" s="105">
        <v>2.4295332927572723E-2</v>
      </c>
      <c r="E13" s="105">
        <v>0</v>
      </c>
      <c r="F13" s="105">
        <v>1.6875323007310955E-2</v>
      </c>
      <c r="G13" s="105">
        <v>4.6147438475618294E-2</v>
      </c>
      <c r="H13" s="106">
        <v>0</v>
      </c>
      <c r="I13" s="148">
        <v>0.11550061734004823</v>
      </c>
      <c r="J13" s="99">
        <v>9.1996517420826138E-3</v>
      </c>
      <c r="K13" s="99">
        <v>2.3846640678636476E-2</v>
      </c>
      <c r="L13" s="99">
        <v>0</v>
      </c>
      <c r="M13" s="99">
        <v>2.1620142650614994E-2</v>
      </c>
      <c r="N13" s="99">
        <v>6.0834182268714135E-2</v>
      </c>
      <c r="O13" s="99">
        <v>0</v>
      </c>
      <c r="P13" s="103">
        <v>0.13680077552218731</v>
      </c>
      <c r="Q13" s="107">
        <v>5.9957219847243106E-3</v>
      </c>
      <c r="R13" s="107">
        <v>1.992260976052742E-2</v>
      </c>
      <c r="S13" s="107">
        <v>0</v>
      </c>
      <c r="T13" s="107">
        <v>3.5239973057267143E-2</v>
      </c>
      <c r="U13" s="107">
        <v>7.5642470719668425E-2</v>
      </c>
      <c r="V13" s="108">
        <v>0</v>
      </c>
    </row>
    <row r="14" spans="1:22">
      <c r="A14" s="94">
        <v>1917</v>
      </c>
      <c r="B14" s="98">
        <v>0.11000205598653121</v>
      </c>
      <c r="C14" s="99">
        <v>1.3541011142245676E-2</v>
      </c>
      <c r="D14" s="99">
        <v>2.1845060485854658E-2</v>
      </c>
      <c r="E14" s="99">
        <v>0</v>
      </c>
      <c r="F14" s="99">
        <v>2.0824318087274592E-2</v>
      </c>
      <c r="G14" s="99">
        <v>5.1102148887465039E-2</v>
      </c>
      <c r="H14" s="102">
        <v>2.6895173836912452E-3</v>
      </c>
      <c r="I14" s="148">
        <v>0.12798496185036196</v>
      </c>
      <c r="J14" s="99">
        <v>1.0999545756845424E-2</v>
      </c>
      <c r="K14" s="99">
        <v>2.192674733725403E-2</v>
      </c>
      <c r="L14" s="99">
        <v>0</v>
      </c>
      <c r="M14" s="99">
        <v>2.6329374555187184E-2</v>
      </c>
      <c r="N14" s="99">
        <v>6.5328783784786265E-2</v>
      </c>
      <c r="O14" s="99">
        <v>3.4005104162890582E-3</v>
      </c>
      <c r="P14" s="103">
        <v>0.15897341768720136</v>
      </c>
      <c r="Q14" s="99">
        <v>7.391755341601961E-3</v>
      </c>
      <c r="R14" s="99">
        <v>1.630212005362465E-2</v>
      </c>
      <c r="S14" s="99">
        <v>0</v>
      </c>
      <c r="T14" s="99">
        <v>4.4250714631438766E-2</v>
      </c>
      <c r="U14" s="99">
        <v>8.5312236574045547E-2</v>
      </c>
      <c r="V14" s="102">
        <v>5.7165910864904251E-3</v>
      </c>
    </row>
    <row r="15" spans="1:22">
      <c r="A15" s="94">
        <v>1918</v>
      </c>
      <c r="B15" s="101">
        <v>0.14798813943490244</v>
      </c>
      <c r="C15" s="99">
        <v>1.7051220599458853E-2</v>
      </c>
      <c r="D15" s="99">
        <v>1.9593182161216798E-2</v>
      </c>
      <c r="E15" s="99">
        <v>0</v>
      </c>
      <c r="F15" s="99">
        <v>4.2938463579221993E-2</v>
      </c>
      <c r="G15" s="99">
        <v>6.2869302831588078E-2</v>
      </c>
      <c r="H15" s="102">
        <v>5.5359702634167063E-3</v>
      </c>
      <c r="I15" s="148">
        <v>0.17062027152528311</v>
      </c>
      <c r="J15" s="99">
        <v>1.3999348371927685E-2</v>
      </c>
      <c r="K15" s="99">
        <v>1.9439225017094233E-2</v>
      </c>
      <c r="L15" s="99">
        <v>0</v>
      </c>
      <c r="M15" s="99">
        <v>5.4871261775981138E-2</v>
      </c>
      <c r="N15" s="99">
        <v>7.5235994282315768E-2</v>
      </c>
      <c r="O15" s="99">
        <v>7.0744420779642932E-3</v>
      </c>
      <c r="P15" s="103">
        <v>0.22741700684868738</v>
      </c>
      <c r="Q15" s="99">
        <v>9.7915964777479658E-3</v>
      </c>
      <c r="R15" s="99">
        <v>1.5219579196358865E-2</v>
      </c>
      <c r="S15" s="99">
        <v>0</v>
      </c>
      <c r="T15" s="99">
        <v>9.1565066352521374E-2</v>
      </c>
      <c r="U15" s="99">
        <v>9.8462548541534439E-2</v>
      </c>
      <c r="V15" s="102">
        <v>1.2378216280524703E-2</v>
      </c>
    </row>
    <row r="16" spans="1:22">
      <c r="A16" s="109">
        <v>1919</v>
      </c>
      <c r="B16" s="110">
        <v>0.14820059632535754</v>
      </c>
      <c r="C16" s="111">
        <v>1.6971783347679414E-2</v>
      </c>
      <c r="D16" s="111">
        <v>1.8249513527729199E-2</v>
      </c>
      <c r="E16" s="111">
        <v>0</v>
      </c>
      <c r="F16" s="111">
        <v>4.9113419762159299E-2</v>
      </c>
      <c r="G16" s="111">
        <v>5.8550863298407418E-2</v>
      </c>
      <c r="H16" s="112">
        <v>5.3150163893821859E-3</v>
      </c>
      <c r="I16" s="149">
        <v>0.16536346137396762</v>
      </c>
      <c r="J16" s="111">
        <v>1.3557318455663494E-2</v>
      </c>
      <c r="K16" s="111">
        <v>1.7844032220990912E-2</v>
      </c>
      <c r="L16" s="111">
        <v>0</v>
      </c>
      <c r="M16" s="111">
        <v>5.8437708325613444E-2</v>
      </c>
      <c r="N16" s="111">
        <v>6.8915991682104272E-2</v>
      </c>
      <c r="O16" s="111">
        <v>6.6084106895954965E-3</v>
      </c>
      <c r="P16" s="114">
        <v>0.21024429053212465</v>
      </c>
      <c r="Q16" s="111">
        <v>9.2510991855694613E-3</v>
      </c>
      <c r="R16" s="111">
        <v>1.3711608993757559E-2</v>
      </c>
      <c r="S16" s="111">
        <v>0</v>
      </c>
      <c r="T16" s="111">
        <v>8.9145482967506406E-2</v>
      </c>
      <c r="U16" s="111">
        <v>8.6855381198014225E-2</v>
      </c>
      <c r="V16" s="112">
        <v>1.1280718187277E-2</v>
      </c>
    </row>
    <row r="17" spans="1:22">
      <c r="A17" s="94">
        <v>1920</v>
      </c>
      <c r="B17" s="101">
        <v>0.14706053728943014</v>
      </c>
      <c r="C17" s="99">
        <v>1.9239707364303475E-2</v>
      </c>
      <c r="D17" s="99">
        <v>1.7562390745597487E-2</v>
      </c>
      <c r="E17" s="99">
        <v>0</v>
      </c>
      <c r="F17" s="99">
        <v>4.981422480480914E-2</v>
      </c>
      <c r="G17" s="99">
        <v>5.4909214140273555E-2</v>
      </c>
      <c r="H17" s="102">
        <v>5.535000234446477E-3</v>
      </c>
      <c r="I17" s="148">
        <v>0.16723695797842589</v>
      </c>
      <c r="J17" s="99">
        <v>1.5872464804681938E-2</v>
      </c>
      <c r="K17" s="99">
        <v>1.7349792215544075E-2</v>
      </c>
      <c r="L17" s="99">
        <v>0</v>
      </c>
      <c r="M17" s="99">
        <v>6.1958951365643326E-2</v>
      </c>
      <c r="N17" s="99">
        <v>6.4948367678615559E-2</v>
      </c>
      <c r="O17" s="99">
        <v>7.1073819139409874E-3</v>
      </c>
      <c r="P17" s="103">
        <v>0.22225518299661878</v>
      </c>
      <c r="Q17" s="99">
        <v>1.1391175540967061E-2</v>
      </c>
      <c r="R17" s="99">
        <v>1.4273120345242826E-2</v>
      </c>
      <c r="S17" s="99">
        <v>0</v>
      </c>
      <c r="T17" s="99">
        <v>0.10038875103965789</v>
      </c>
      <c r="U17" s="99">
        <v>8.3452776651872368E-2</v>
      </c>
      <c r="V17" s="102">
        <v>1.2749359418878644E-2</v>
      </c>
    </row>
    <row r="18" spans="1:22">
      <c r="A18" s="94">
        <v>1921</v>
      </c>
      <c r="B18" s="101">
        <v>0.1406252695318016</v>
      </c>
      <c r="C18" s="99">
        <v>1.1965746405287475E-2</v>
      </c>
      <c r="D18" s="99">
        <v>2.1481254752733776E-2</v>
      </c>
      <c r="E18" s="99">
        <v>0</v>
      </c>
      <c r="F18" s="99">
        <v>4.631713799102799E-2</v>
      </c>
      <c r="G18" s="99">
        <v>5.5757409386444273E-2</v>
      </c>
      <c r="H18" s="102">
        <v>5.1037209963080647E-3</v>
      </c>
      <c r="I18" s="148">
        <v>0.16655995464781775</v>
      </c>
      <c r="J18" s="99">
        <v>1.0147265014041488E-2</v>
      </c>
      <c r="K18" s="99">
        <v>2.1321865461114718E-2</v>
      </c>
      <c r="L18" s="99">
        <v>0</v>
      </c>
      <c r="M18" s="99">
        <v>5.8637146079867197E-2</v>
      </c>
      <c r="N18" s="99">
        <v>6.971705527508841E-2</v>
      </c>
      <c r="O18" s="99">
        <v>6.7366228177059406E-3</v>
      </c>
      <c r="P18" s="103">
        <v>0.22803053387754624</v>
      </c>
      <c r="Q18" s="99">
        <v>7.5817109529576288E-3</v>
      </c>
      <c r="R18" s="99">
        <v>1.8082244991644646E-2</v>
      </c>
      <c r="S18" s="99">
        <v>0</v>
      </c>
      <c r="T18" s="99">
        <v>9.5593348095289368E-2</v>
      </c>
      <c r="U18" s="99">
        <v>9.4202831530230416E-2</v>
      </c>
      <c r="V18" s="102">
        <v>1.2570398307424175E-2</v>
      </c>
    </row>
    <row r="19" spans="1:22">
      <c r="A19" s="94">
        <v>1922</v>
      </c>
      <c r="B19" s="101">
        <v>0.13470767644945392</v>
      </c>
      <c r="C19" s="99">
        <v>1.1417608991448263E-2</v>
      </c>
      <c r="D19" s="99">
        <v>2.293468716220988E-2</v>
      </c>
      <c r="E19" s="99">
        <v>0</v>
      </c>
      <c r="F19" s="99">
        <v>3.5615995180327639E-2</v>
      </c>
      <c r="G19" s="99">
        <v>5.9506382783568373E-2</v>
      </c>
      <c r="H19" s="102">
        <v>5.2330023318997304E-3</v>
      </c>
      <c r="I19" s="148">
        <v>0.15902845956722028</v>
      </c>
      <c r="J19" s="99">
        <v>9.6856721103948436E-3</v>
      </c>
      <c r="K19" s="99">
        <v>2.3627240262024559E-2</v>
      </c>
      <c r="L19" s="99">
        <v>0</v>
      </c>
      <c r="M19" s="99">
        <v>4.5382891351729779E-2</v>
      </c>
      <c r="N19" s="99">
        <v>7.3423076255596853E-2</v>
      </c>
      <c r="O19" s="99">
        <v>6.9095795874742384E-3</v>
      </c>
      <c r="P19" s="103">
        <v>0.22271285369623592</v>
      </c>
      <c r="Q19" s="99">
        <v>7.2721044451373772E-3</v>
      </c>
      <c r="R19" s="99">
        <v>2.2847084029503674E-2</v>
      </c>
      <c r="S19" s="99">
        <v>0</v>
      </c>
      <c r="T19" s="99">
        <v>7.7631722939107695E-2</v>
      </c>
      <c r="U19" s="99">
        <v>0.10201687555558035</v>
      </c>
      <c r="V19" s="102">
        <v>1.294506672690683E-2</v>
      </c>
    </row>
    <row r="20" spans="1:22">
      <c r="A20" s="94">
        <v>1923</v>
      </c>
      <c r="B20" s="101">
        <v>0.15113938093712267</v>
      </c>
      <c r="C20" s="99">
        <v>1.3897209030519551E-2</v>
      </c>
      <c r="D20" s="99">
        <v>2.2421744775716804E-2</v>
      </c>
      <c r="E20" s="99">
        <v>0</v>
      </c>
      <c r="F20" s="99">
        <v>3.8372636882874955E-2</v>
      </c>
      <c r="G20" s="99">
        <v>7.0904646861775084E-2</v>
      </c>
      <c r="H20" s="102">
        <v>5.5431433862362526E-3</v>
      </c>
      <c r="I20" s="148">
        <v>0.17271094837711379</v>
      </c>
      <c r="J20" s="99">
        <v>1.177972047840278E-2</v>
      </c>
      <c r="K20" s="99">
        <v>2.1946955154352781E-2</v>
      </c>
      <c r="L20" s="99">
        <v>0</v>
      </c>
      <c r="M20" s="99">
        <v>4.9136525995497067E-2</v>
      </c>
      <c r="N20" s="99">
        <v>8.253451044205716E-2</v>
      </c>
      <c r="O20" s="99">
        <v>7.3132363068039996E-3</v>
      </c>
      <c r="P20" s="103">
        <v>0.23443599943011376</v>
      </c>
      <c r="Q20" s="99">
        <v>8.787401610292565E-3</v>
      </c>
      <c r="R20" s="99">
        <v>1.8528793658766213E-2</v>
      </c>
      <c r="S20" s="99">
        <v>0</v>
      </c>
      <c r="T20" s="99">
        <v>8.3778070128046278E-2</v>
      </c>
      <c r="U20" s="99">
        <v>0.10974010735589274</v>
      </c>
      <c r="V20" s="102">
        <v>1.3601626677115968E-2</v>
      </c>
    </row>
    <row r="21" spans="1:22">
      <c r="A21" s="94">
        <v>1924</v>
      </c>
      <c r="B21" s="101">
        <v>0.14190866695735865</v>
      </c>
      <c r="C21" s="99">
        <v>1.1375855403941051E-2</v>
      </c>
      <c r="D21" s="99">
        <v>2.3173986190060305E-2</v>
      </c>
      <c r="E21" s="99">
        <v>0</v>
      </c>
      <c r="F21" s="99">
        <v>3.0673941814132827E-2</v>
      </c>
      <c r="G21" s="99">
        <v>7.1400580926004736E-2</v>
      </c>
      <c r="H21" s="102">
        <v>5.284302623219733E-3</v>
      </c>
      <c r="I21" s="148">
        <v>0.16114232095060371</v>
      </c>
      <c r="J21" s="99">
        <v>9.6829819578478603E-3</v>
      </c>
      <c r="K21" s="99">
        <v>2.2933199911794273E-2</v>
      </c>
      <c r="L21" s="99">
        <v>0</v>
      </c>
      <c r="M21" s="99">
        <v>3.9451155749954739E-2</v>
      </c>
      <c r="N21" s="99">
        <v>8.2074003298437129E-2</v>
      </c>
      <c r="O21" s="99">
        <v>7.0009800325697147E-3</v>
      </c>
      <c r="P21" s="103">
        <v>0.21609044219358736</v>
      </c>
      <c r="Q21" s="99">
        <v>7.2110026611794656E-3</v>
      </c>
      <c r="R21" s="99">
        <v>1.8574991230472401E-2</v>
      </c>
      <c r="S21" s="99">
        <v>0</v>
      </c>
      <c r="T21" s="99">
        <v>6.6188557535410558E-2</v>
      </c>
      <c r="U21" s="99">
        <v>0.11112813105110558</v>
      </c>
      <c r="V21" s="102">
        <v>1.2987759715419316E-2</v>
      </c>
    </row>
    <row r="22" spans="1:22">
      <c r="A22" s="94">
        <v>1925</v>
      </c>
      <c r="B22" s="101">
        <v>0.14475602534220741</v>
      </c>
      <c r="C22" s="99">
        <v>1.0345948087256338E-2</v>
      </c>
      <c r="D22" s="99">
        <v>2.296619420903526E-2</v>
      </c>
      <c r="E22" s="99">
        <v>0</v>
      </c>
      <c r="F22" s="99">
        <v>3.0337330811803648E-2</v>
      </c>
      <c r="G22" s="99">
        <v>7.599384183898783E-2</v>
      </c>
      <c r="H22" s="102">
        <v>5.1127103951243416E-3</v>
      </c>
      <c r="I22" s="148">
        <v>0.16136776004562201</v>
      </c>
      <c r="J22" s="99">
        <v>8.5156461759907341E-3</v>
      </c>
      <c r="K22" s="99">
        <v>2.2554741601101415E-2</v>
      </c>
      <c r="L22" s="99">
        <v>0</v>
      </c>
      <c r="M22" s="99">
        <v>3.8116138060012052E-2</v>
      </c>
      <c r="N22" s="99">
        <v>8.5631184360508567E-2</v>
      </c>
      <c r="O22" s="99">
        <v>6.5500498480092328E-3</v>
      </c>
      <c r="P22" s="103">
        <v>0.21366829890532268</v>
      </c>
      <c r="Q22" s="99">
        <v>6.0515072730596827E-3</v>
      </c>
      <c r="R22" s="99">
        <v>1.8579581385290967E-2</v>
      </c>
      <c r="S22" s="99">
        <v>0</v>
      </c>
      <c r="T22" s="99">
        <v>6.4152200681146909E-2</v>
      </c>
      <c r="U22" s="99">
        <v>0.11327997842464646</v>
      </c>
      <c r="V22" s="102">
        <v>1.1605031141178656E-2</v>
      </c>
    </row>
    <row r="23" spans="1:22">
      <c r="A23" s="94">
        <v>1926</v>
      </c>
      <c r="B23" s="101">
        <v>0.14796418371138248</v>
      </c>
      <c r="C23" s="99">
        <v>1.2845309197082808E-2</v>
      </c>
      <c r="D23" s="99">
        <v>2.049078827119126E-2</v>
      </c>
      <c r="E23" s="99">
        <v>0</v>
      </c>
      <c r="F23" s="99">
        <v>3.0321955529119995E-2</v>
      </c>
      <c r="G23" s="99">
        <v>7.9208295021802128E-2</v>
      </c>
      <c r="H23" s="102">
        <v>5.0978356921862625E-3</v>
      </c>
      <c r="I23" s="148">
        <v>0.16284714328488423</v>
      </c>
      <c r="J23" s="99">
        <v>1.0405845315070692E-2</v>
      </c>
      <c r="K23" s="99">
        <v>1.9798946562253898E-2</v>
      </c>
      <c r="L23" s="99">
        <v>0</v>
      </c>
      <c r="M23" s="99">
        <v>3.7952555165522858E-2</v>
      </c>
      <c r="N23" s="99">
        <v>8.8261961014647311E-2</v>
      </c>
      <c r="O23" s="99">
        <v>6.4278352273894734E-3</v>
      </c>
      <c r="P23" s="103">
        <v>0.21231990043394067</v>
      </c>
      <c r="Q23" s="99">
        <v>7.1560232861172784E-3</v>
      </c>
      <c r="R23" s="99">
        <v>1.5886924644116361E-2</v>
      </c>
      <c r="S23" s="99">
        <v>0</v>
      </c>
      <c r="T23" s="99">
        <v>6.3491217491116414E-2</v>
      </c>
      <c r="U23" s="99">
        <v>0.11475558447629992</v>
      </c>
      <c r="V23" s="102">
        <v>1.1030150536290709E-2</v>
      </c>
    </row>
    <row r="24" spans="1:22">
      <c r="A24" s="94">
        <v>1927</v>
      </c>
      <c r="B24" s="101">
        <v>0.14492042795946417</v>
      </c>
      <c r="C24" s="99">
        <v>1.2323230792148318E-2</v>
      </c>
      <c r="D24" s="99">
        <v>2.1233077957704433E-2</v>
      </c>
      <c r="E24" s="99">
        <v>0</v>
      </c>
      <c r="F24" s="99">
        <v>3.0849882235487572E-2</v>
      </c>
      <c r="G24" s="99">
        <v>7.5370750927374525E-2</v>
      </c>
      <c r="H24" s="102">
        <v>5.1434860467493293E-3</v>
      </c>
      <c r="I24" s="148">
        <v>0.16095211713296315</v>
      </c>
      <c r="J24" s="99">
        <v>1.0038782539808855E-2</v>
      </c>
      <c r="K24" s="99">
        <v>2.0803777218528205E-2</v>
      </c>
      <c r="L24" s="99">
        <v>0</v>
      </c>
      <c r="M24" s="99">
        <v>3.8824328100050112E-2</v>
      </c>
      <c r="N24" s="99">
        <v>8.4763539608125674E-2</v>
      </c>
      <c r="O24" s="99">
        <v>6.521689666450281E-3</v>
      </c>
      <c r="P24" s="103">
        <v>0.21424582442820425</v>
      </c>
      <c r="Q24" s="99">
        <v>7.0063163736191593E-3</v>
      </c>
      <c r="R24" s="99">
        <v>1.7723161115530808E-2</v>
      </c>
      <c r="S24" s="99">
        <v>0</v>
      </c>
      <c r="T24" s="99">
        <v>6.5845377620925336E-2</v>
      </c>
      <c r="U24" s="99">
        <v>0.1123036669214139</v>
      </c>
      <c r="V24" s="102">
        <v>1.1367302396715051E-2</v>
      </c>
    </row>
    <row r="25" spans="1:22">
      <c r="A25" s="94">
        <v>1928</v>
      </c>
      <c r="B25" s="101">
        <v>0.14269984182219916</v>
      </c>
      <c r="C25" s="99">
        <v>1.0045077222670215E-2</v>
      </c>
      <c r="D25" s="99">
        <v>2.2500438865923861E-2</v>
      </c>
      <c r="E25" s="99">
        <v>0</v>
      </c>
      <c r="F25" s="99">
        <v>3.1975477932225611E-2</v>
      </c>
      <c r="G25" s="99">
        <v>7.3177505848056004E-2</v>
      </c>
      <c r="H25" s="102">
        <v>5.0013419533234968E-3</v>
      </c>
      <c r="I25" s="148">
        <v>0.16041046612348686</v>
      </c>
      <c r="J25" s="99">
        <v>8.1627747341373839E-3</v>
      </c>
      <c r="K25" s="99">
        <v>2.2238645181930573E-2</v>
      </c>
      <c r="L25" s="99">
        <v>0</v>
      </c>
      <c r="M25" s="99">
        <v>4.0228188181891535E-2</v>
      </c>
      <c r="N25" s="99">
        <v>8.3455032932578985E-2</v>
      </c>
      <c r="O25" s="99">
        <v>6.3258250929483896E-3</v>
      </c>
      <c r="P25" s="103">
        <v>0.2134448204084603</v>
      </c>
      <c r="Q25" s="99">
        <v>5.5786947700719241E-3</v>
      </c>
      <c r="R25" s="99">
        <v>1.922746944945565E-2</v>
      </c>
      <c r="S25" s="99">
        <v>0</v>
      </c>
      <c r="T25" s="99">
        <v>6.7051292111929742E-2</v>
      </c>
      <c r="U25" s="99">
        <v>0.11078132563076995</v>
      </c>
      <c r="V25" s="102">
        <v>1.0806038446233021E-2</v>
      </c>
    </row>
    <row r="26" spans="1:22">
      <c r="A26" s="94">
        <v>1929</v>
      </c>
      <c r="B26" s="101">
        <v>0.15474008327232019</v>
      </c>
      <c r="C26" s="99">
        <v>1.1995236152549115E-2</v>
      </c>
      <c r="D26" s="99">
        <v>2.187313386450369E-2</v>
      </c>
      <c r="E26" s="99">
        <v>2.3504997431449489E-4</v>
      </c>
      <c r="F26" s="99">
        <v>3.9545356919419516E-2</v>
      </c>
      <c r="G26" s="99">
        <v>7.5945149446050769E-2</v>
      </c>
      <c r="H26" s="102">
        <v>5.1461569154825871E-3</v>
      </c>
      <c r="I26" s="148">
        <v>0.17284078372125383</v>
      </c>
      <c r="J26" s="99">
        <v>9.6496630730330806E-3</v>
      </c>
      <c r="K26" s="99">
        <v>2.1310328566280307E-2</v>
      </c>
      <c r="L26" s="99">
        <v>1.2901576786087919E-4</v>
      </c>
      <c r="M26" s="99">
        <v>4.9291368614712602E-2</v>
      </c>
      <c r="N26" s="99">
        <v>8.6016749870414799E-2</v>
      </c>
      <c r="O26" s="99">
        <v>6.4436578289521554E-3</v>
      </c>
      <c r="P26" s="103">
        <v>0.23025474727988071</v>
      </c>
      <c r="Q26" s="99">
        <v>6.5213285858553025E-3</v>
      </c>
      <c r="R26" s="99">
        <v>1.8140470533208008E-2</v>
      </c>
      <c r="S26" s="99">
        <v>3.6195903520667187E-5</v>
      </c>
      <c r="T26" s="99">
        <v>8.1506640267361305E-2</v>
      </c>
      <c r="U26" s="99">
        <v>0.1131563824426409</v>
      </c>
      <c r="V26" s="102">
        <v>1.089372954729452E-2</v>
      </c>
    </row>
    <row r="27" spans="1:22">
      <c r="A27" s="115">
        <v>1930</v>
      </c>
      <c r="B27" s="116">
        <v>0.16884321229688765</v>
      </c>
      <c r="C27" s="117">
        <v>1.3590744849195761E-2</v>
      </c>
      <c r="D27" s="117">
        <v>2.6180049297996198E-2</v>
      </c>
      <c r="E27" s="117">
        <v>2.6704732860493338E-4</v>
      </c>
      <c r="F27" s="117">
        <v>4.138220052625851E-2</v>
      </c>
      <c r="G27" s="117">
        <v>8.1048572887222725E-2</v>
      </c>
      <c r="H27" s="118">
        <v>6.3745974076095217E-3</v>
      </c>
      <c r="I27" s="150">
        <v>0.19198506301189516</v>
      </c>
      <c r="J27" s="117">
        <v>1.1392355730704637E-2</v>
      </c>
      <c r="K27" s="117">
        <v>2.629719246768733E-2</v>
      </c>
      <c r="L27" s="117">
        <v>1.5273471269258796E-4</v>
      </c>
      <c r="M27" s="117">
        <v>5.3900874432334898E-2</v>
      </c>
      <c r="N27" s="117">
        <v>9.1924858993703937E-2</v>
      </c>
      <c r="O27" s="117">
        <v>8.3170466747717886E-3</v>
      </c>
      <c r="P27" s="120">
        <v>0.26340311114714016</v>
      </c>
      <c r="Q27" s="117">
        <v>8.311453226295307E-3</v>
      </c>
      <c r="R27" s="117">
        <v>2.3058519956777671E-2</v>
      </c>
      <c r="S27" s="117">
        <v>4.6258748275481883E-5</v>
      </c>
      <c r="T27" s="117">
        <v>9.7473336335898705E-2</v>
      </c>
      <c r="U27" s="117">
        <v>0.11933420767629876</v>
      </c>
      <c r="V27" s="118">
        <v>1.517933520359421E-2</v>
      </c>
    </row>
    <row r="28" spans="1:22">
      <c r="A28" s="94">
        <v>1931</v>
      </c>
      <c r="B28" s="101">
        <v>0.1733251611150077</v>
      </c>
      <c r="C28" s="99">
        <v>1.5818836403331489E-2</v>
      </c>
      <c r="D28" s="99">
        <v>3.1720733810012232E-2</v>
      </c>
      <c r="E28" s="99">
        <v>3.1400599695827734E-4</v>
      </c>
      <c r="F28" s="99">
        <v>3.2397601074354757E-2</v>
      </c>
      <c r="G28" s="99">
        <v>8.5870927958385718E-2</v>
      </c>
      <c r="H28" s="102">
        <v>7.2030558719652178E-3</v>
      </c>
      <c r="I28" s="148">
        <v>0.199684138166067</v>
      </c>
      <c r="J28" s="99">
        <v>1.3883358283099266E-2</v>
      </c>
      <c r="K28" s="99">
        <v>3.278319836699875E-2</v>
      </c>
      <c r="L28" s="99">
        <v>1.8803434227314083E-4</v>
      </c>
      <c r="M28" s="99">
        <v>4.4052476670146591E-2</v>
      </c>
      <c r="N28" s="99">
        <v>9.8937347362585193E-2</v>
      </c>
      <c r="O28" s="99">
        <v>9.8397231409640754E-3</v>
      </c>
      <c r="P28" s="103">
        <v>0.27520787655481588</v>
      </c>
      <c r="Q28" s="99">
        <v>1.1138947421099034E-2</v>
      </c>
      <c r="R28" s="99">
        <v>2.9722979322257939E-2</v>
      </c>
      <c r="S28" s="99">
        <v>6.2629579346172543E-5</v>
      </c>
      <c r="T28" s="99">
        <v>8.5615237367765842E-2</v>
      </c>
      <c r="U28" s="99">
        <v>0.12891873831875647</v>
      </c>
      <c r="V28" s="102">
        <v>1.9749344545590446E-2</v>
      </c>
    </row>
    <row r="29" spans="1:22">
      <c r="A29" s="94">
        <v>1932</v>
      </c>
      <c r="B29" s="101">
        <v>0.20262892361650875</v>
      </c>
      <c r="C29" s="99">
        <v>2.0255901198550773E-2</v>
      </c>
      <c r="D29" s="99">
        <v>3.7819001015847717E-2</v>
      </c>
      <c r="E29" s="99">
        <v>4.0478570991441822E-4</v>
      </c>
      <c r="F29" s="99">
        <v>2.9886167137980393E-2</v>
      </c>
      <c r="G29" s="99">
        <v>0.10740731318053037</v>
      </c>
      <c r="H29" s="102">
        <v>6.8557553736850619E-3</v>
      </c>
      <c r="I29" s="148">
        <v>0.23254217913402273</v>
      </c>
      <c r="J29" s="99">
        <v>1.7746592466884606E-2</v>
      </c>
      <c r="K29" s="99">
        <v>4.0029524213994569E-2</v>
      </c>
      <c r="L29" s="99">
        <v>2.4197350460714086E-4</v>
      </c>
      <c r="M29" s="99">
        <v>4.0670752869477328E-2</v>
      </c>
      <c r="N29" s="99">
        <v>0.12450434344515113</v>
      </c>
      <c r="O29" s="99">
        <v>9.3489926339079595E-3</v>
      </c>
      <c r="P29" s="103">
        <v>0.32203723676304719</v>
      </c>
      <c r="Q29" s="99">
        <v>1.5093042821399965E-2</v>
      </c>
      <c r="R29" s="99">
        <v>3.8365601028512178E-2</v>
      </c>
      <c r="S29" s="99">
        <v>8.5432347401691755E-5</v>
      </c>
      <c r="T29" s="99">
        <v>8.3497128097149736E-2</v>
      </c>
      <c r="U29" s="99">
        <v>0.1651054807008121</v>
      </c>
      <c r="V29" s="102">
        <v>1.9890551767771537E-2</v>
      </c>
    </row>
    <row r="30" spans="1:22">
      <c r="A30" s="94">
        <v>1933</v>
      </c>
      <c r="B30" s="101">
        <v>0.21655856074553761</v>
      </c>
      <c r="C30" s="99">
        <v>2.9065599692134191E-2</v>
      </c>
      <c r="D30" s="99">
        <v>3.5751136264572575E-2</v>
      </c>
      <c r="E30" s="99">
        <v>3.8112496759145769E-4</v>
      </c>
      <c r="F30" s="99">
        <v>3.5371615729226209E-2</v>
      </c>
      <c r="G30" s="99">
        <v>0.10823520773757689</v>
      </c>
      <c r="H30" s="102">
        <v>7.7538763544362857E-3</v>
      </c>
      <c r="I30" s="148">
        <v>0.24463953375365052</v>
      </c>
      <c r="J30" s="99">
        <v>2.4788677564379448E-2</v>
      </c>
      <c r="K30" s="99">
        <v>3.8177542624158962E-2</v>
      </c>
      <c r="L30" s="99">
        <v>2.2177914613564871E-4</v>
      </c>
      <c r="M30" s="99">
        <v>4.5923598244413243E-2</v>
      </c>
      <c r="N30" s="99">
        <v>0.12523500567074866</v>
      </c>
      <c r="O30" s="99">
        <v>1.0292930503814548E-2</v>
      </c>
      <c r="P30" s="103">
        <v>0.33268892335323202</v>
      </c>
      <c r="Q30" s="99">
        <v>2.0353305359019705E-2</v>
      </c>
      <c r="R30" s="99">
        <v>3.5687577004803121E-2</v>
      </c>
      <c r="S30" s="99">
        <v>7.5595334644548926E-5</v>
      </c>
      <c r="T30" s="99">
        <v>8.5706912639970476E-2</v>
      </c>
      <c r="U30" s="99">
        <v>0.16972378873459176</v>
      </c>
      <c r="V30" s="102">
        <v>2.1141744280202386E-2</v>
      </c>
    </row>
    <row r="31" spans="1:22">
      <c r="A31" s="94">
        <v>1934</v>
      </c>
      <c r="B31" s="101">
        <v>0.1901470153176972</v>
      </c>
      <c r="C31" s="99">
        <v>3.0378489849227482E-2</v>
      </c>
      <c r="D31" s="99">
        <v>2.9803903495314692E-2</v>
      </c>
      <c r="E31" s="99">
        <v>3.4052645499583708E-4</v>
      </c>
      <c r="F31" s="99">
        <v>3.1982786134460442E-2</v>
      </c>
      <c r="G31" s="99">
        <v>8.9681149279121922E-2</v>
      </c>
      <c r="H31" s="102">
        <v>7.9601601045768185E-3</v>
      </c>
      <c r="I31" s="148">
        <v>0.21653912642118311</v>
      </c>
      <c r="J31" s="99">
        <v>2.5188946141927362E-2</v>
      </c>
      <c r="K31" s="99">
        <v>3.1515921978651738E-2</v>
      </c>
      <c r="L31" s="99">
        <v>1.9265217229293786E-4</v>
      </c>
      <c r="M31" s="99">
        <v>4.0850731475384809E-2</v>
      </c>
      <c r="N31" s="99">
        <v>0.10851753330373612</v>
      </c>
      <c r="O31" s="99">
        <v>1.0273341349190153E-2</v>
      </c>
      <c r="P31" s="103">
        <v>0.28881817008449756</v>
      </c>
      <c r="Q31" s="99">
        <v>1.9928959456914148E-2</v>
      </c>
      <c r="R31" s="99">
        <v>2.84953478755452E-2</v>
      </c>
      <c r="S31" s="99">
        <v>6.3276322836977036E-5</v>
      </c>
      <c r="T31" s="99">
        <v>7.5482019749782622E-2</v>
      </c>
      <c r="U31" s="99">
        <v>0.14451532936153957</v>
      </c>
      <c r="V31" s="102">
        <v>2.0333237317878991E-2</v>
      </c>
    </row>
    <row r="32" spans="1:22">
      <c r="A32" s="94">
        <v>1935</v>
      </c>
      <c r="B32" s="101">
        <v>0.18571970060913515</v>
      </c>
      <c r="C32" s="99">
        <v>2.8882110505907933E-2</v>
      </c>
      <c r="D32" s="99">
        <v>2.7427459392846555E-2</v>
      </c>
      <c r="E32" s="99">
        <v>3.1662426340043389E-4</v>
      </c>
      <c r="F32" s="99">
        <v>3.3786883434523712E-2</v>
      </c>
      <c r="G32" s="99">
        <v>8.4097104047300558E-2</v>
      </c>
      <c r="H32" s="102">
        <v>1.1209518965155946E-2</v>
      </c>
      <c r="I32" s="148">
        <v>0.214113847673021</v>
      </c>
      <c r="J32" s="99">
        <v>2.4326699504816727E-2</v>
      </c>
      <c r="K32" s="99">
        <v>2.9172594125092353E-2</v>
      </c>
      <c r="L32" s="99">
        <v>1.8196073974973049E-4</v>
      </c>
      <c r="M32" s="99">
        <v>4.3774871054198583E-2</v>
      </c>
      <c r="N32" s="99">
        <v>0.10196212165582065</v>
      </c>
      <c r="O32" s="99">
        <v>1.4695600593342923E-2</v>
      </c>
      <c r="P32" s="103">
        <v>0.28608380948390899</v>
      </c>
      <c r="Q32" s="99">
        <v>1.834406766933655E-2</v>
      </c>
      <c r="R32" s="99">
        <v>2.5718621871399013E-2</v>
      </c>
      <c r="S32" s="99">
        <v>5.6961687119496011E-5</v>
      </c>
      <c r="T32" s="99">
        <v>7.8369266476377403E-2</v>
      </c>
      <c r="U32" s="99">
        <v>0.13589405170608382</v>
      </c>
      <c r="V32" s="102">
        <v>2.7700840073592733E-2</v>
      </c>
    </row>
    <row r="33" spans="1:22">
      <c r="A33" s="94">
        <v>1936</v>
      </c>
      <c r="B33" s="101">
        <v>0.19165764876400398</v>
      </c>
      <c r="C33" s="99">
        <v>2.8564659822409282E-2</v>
      </c>
      <c r="D33" s="99">
        <v>2.4133054333709981E-2</v>
      </c>
      <c r="E33" s="99">
        <v>1.2225874577323666E-3</v>
      </c>
      <c r="F33" s="99">
        <v>3.6539880994612639E-2</v>
      </c>
      <c r="G33" s="99">
        <v>8.7174052368418131E-2</v>
      </c>
      <c r="H33" s="102">
        <v>1.4023413787121613E-2</v>
      </c>
      <c r="I33" s="148">
        <v>0.22158045037128449</v>
      </c>
      <c r="J33" s="99">
        <v>2.3903459687743697E-2</v>
      </c>
      <c r="K33" s="99">
        <v>2.5389031873761816E-2</v>
      </c>
      <c r="L33" s="99">
        <v>6.9805698843117758E-4</v>
      </c>
      <c r="M33" s="99">
        <v>4.686027176331363E-2</v>
      </c>
      <c r="N33" s="99">
        <v>0.1064641305007151</v>
      </c>
      <c r="O33" s="99">
        <v>1.826549955731906E-2</v>
      </c>
      <c r="P33" s="103">
        <v>0.29133735067218103</v>
      </c>
      <c r="Q33" s="99">
        <v>1.6955711953675335E-2</v>
      </c>
      <c r="R33" s="99">
        <v>2.1211427730726724E-2</v>
      </c>
      <c r="S33" s="99">
        <v>2.0556011069100999E-4</v>
      </c>
      <c r="T33" s="99">
        <v>7.9207858720545865E-2</v>
      </c>
      <c r="U33" s="99">
        <v>0.14139350079239321</v>
      </c>
      <c r="V33" s="102">
        <v>3.2363291364148894E-2</v>
      </c>
    </row>
    <row r="34" spans="1:22">
      <c r="A34" s="94">
        <v>1937</v>
      </c>
      <c r="B34" s="101">
        <v>0.20111908324415514</v>
      </c>
      <c r="C34" s="99">
        <v>2.832335891772534E-2</v>
      </c>
      <c r="D34" s="99">
        <v>2.2355231048515948E-2</v>
      </c>
      <c r="E34" s="99">
        <v>5.2729717346430786E-3</v>
      </c>
      <c r="F34" s="99">
        <v>4.9542308305190477E-2</v>
      </c>
      <c r="G34" s="99">
        <v>8.2066750288213003E-2</v>
      </c>
      <c r="H34" s="102">
        <v>1.3558462949867301E-2</v>
      </c>
      <c r="I34" s="148">
        <v>0.23009365034116699</v>
      </c>
      <c r="J34" s="99">
        <v>2.3708781945835908E-2</v>
      </c>
      <c r="K34" s="99">
        <v>2.1669584696323484E-2</v>
      </c>
      <c r="L34" s="99">
        <v>3.0116130193985247E-3</v>
      </c>
      <c r="M34" s="99">
        <v>6.3506810169631916E-2</v>
      </c>
      <c r="N34" s="99">
        <v>0.10053155942731155</v>
      </c>
      <c r="O34" s="99">
        <v>1.7665301082665598E-2</v>
      </c>
      <c r="P34" s="103">
        <v>0.31641158454178292</v>
      </c>
      <c r="Q34" s="99">
        <v>1.67280069977177E-2</v>
      </c>
      <c r="R34" s="99">
        <v>1.9647776710100151E-2</v>
      </c>
      <c r="S34" s="99">
        <v>8.8211828007905889E-4</v>
      </c>
      <c r="T34" s="99">
        <v>0.10656415241626296</v>
      </c>
      <c r="U34" s="99">
        <v>0.14147993685775814</v>
      </c>
      <c r="V34" s="102">
        <v>3.1109593279864886E-2</v>
      </c>
    </row>
    <row r="35" spans="1:22">
      <c r="A35" s="94">
        <v>1938</v>
      </c>
      <c r="B35" s="101">
        <v>0.20750710367070191</v>
      </c>
      <c r="C35" s="99">
        <v>2.9987219522422014E-2</v>
      </c>
      <c r="D35" s="99">
        <v>2.5196006047947066E-2</v>
      </c>
      <c r="E35" s="99">
        <v>6.2917506797432196E-3</v>
      </c>
      <c r="F35" s="99">
        <v>5.1914606987374053E-2</v>
      </c>
      <c r="G35" s="99">
        <v>7.9492246613654005E-2</v>
      </c>
      <c r="H35" s="102">
        <v>1.4625273819561546E-2</v>
      </c>
      <c r="I35" s="148">
        <v>0.23786605581607803</v>
      </c>
      <c r="J35" s="99">
        <v>2.5894542798192189E-2</v>
      </c>
      <c r="K35" s="99">
        <v>2.492573304222289E-2</v>
      </c>
      <c r="L35" s="99">
        <v>3.7070017343922741E-3</v>
      </c>
      <c r="M35" s="99">
        <v>6.8096674409177341E-2</v>
      </c>
      <c r="N35" s="99">
        <v>9.5584881358539375E-2</v>
      </c>
      <c r="O35" s="99">
        <v>1.9657222473553938E-2</v>
      </c>
      <c r="P35" s="103">
        <v>0.3352620585841844</v>
      </c>
      <c r="Q35" s="99">
        <v>1.9409023866417033E-2</v>
      </c>
      <c r="R35" s="99">
        <v>2.2848009224056762E-2</v>
      </c>
      <c r="S35" s="99">
        <v>1.1534822950718356E-3</v>
      </c>
      <c r="T35" s="99">
        <v>0.12050523646770259</v>
      </c>
      <c r="U35" s="99">
        <v>0.13459877690557653</v>
      </c>
      <c r="V35" s="102">
        <v>3.6747529825359601E-2</v>
      </c>
    </row>
    <row r="36" spans="1:22">
      <c r="A36" s="121">
        <v>1939</v>
      </c>
      <c r="B36" s="110">
        <v>0.1885723643336889</v>
      </c>
      <c r="C36" s="111">
        <v>2.8147786016012033E-2</v>
      </c>
      <c r="D36" s="111">
        <v>2.2207859832303747E-2</v>
      </c>
      <c r="E36" s="111">
        <v>6.1277027906074776E-3</v>
      </c>
      <c r="F36" s="111">
        <v>3.7387709607352722E-2</v>
      </c>
      <c r="G36" s="111">
        <v>8.241120568131198E-2</v>
      </c>
      <c r="H36" s="112">
        <v>1.2290100406100945E-2</v>
      </c>
      <c r="I36" s="149">
        <v>0.21476159250343649</v>
      </c>
      <c r="J36" s="111">
        <v>2.4153749962749993E-2</v>
      </c>
      <c r="K36" s="111">
        <v>2.2102122017350241E-2</v>
      </c>
      <c r="L36" s="111">
        <v>3.5877093647524384E-3</v>
      </c>
      <c r="M36" s="111">
        <v>4.8366606676902624E-2</v>
      </c>
      <c r="N36" s="111">
        <v>0.10013636789843787</v>
      </c>
      <c r="O36" s="111">
        <v>1.6415036583243347E-2</v>
      </c>
      <c r="P36" s="114">
        <v>0.29275020723002088</v>
      </c>
      <c r="Q36" s="111">
        <v>1.7833830213840971E-2</v>
      </c>
      <c r="R36" s="111">
        <v>2.031787287891056E-2</v>
      </c>
      <c r="S36" s="111">
        <v>1.0996893335306517E-3</v>
      </c>
      <c r="T36" s="111">
        <v>8.3811322943000047E-2</v>
      </c>
      <c r="U36" s="111">
        <v>0.13948210228340008</v>
      </c>
      <c r="V36" s="112">
        <v>3.0205389577338621E-2</v>
      </c>
    </row>
    <row r="37" spans="1:22">
      <c r="A37" s="94">
        <v>1940</v>
      </c>
      <c r="B37" s="101">
        <v>0.2017806068485786</v>
      </c>
      <c r="C37" s="99">
        <v>2.7971013059357033E-2</v>
      </c>
      <c r="D37" s="99">
        <v>1.9913423479121881E-2</v>
      </c>
      <c r="E37" s="99">
        <v>5.8636384861689584E-3</v>
      </c>
      <c r="F37" s="99">
        <v>3.7644494163312128E-2</v>
      </c>
      <c r="G37" s="99">
        <v>0.10020507526287847</v>
      </c>
      <c r="H37" s="102">
        <v>1.0182962397740121E-2</v>
      </c>
      <c r="I37" s="148">
        <v>0.23120558295812318</v>
      </c>
      <c r="J37" s="99">
        <v>2.3724274159657419E-2</v>
      </c>
      <c r="K37" s="99">
        <v>1.9375205157587363E-2</v>
      </c>
      <c r="L37" s="99">
        <v>3.3933695689971309E-3</v>
      </c>
      <c r="M37" s="99">
        <v>4.796319108814575E-2</v>
      </c>
      <c r="N37" s="99">
        <v>0.12330627126554521</v>
      </c>
      <c r="O37" s="99">
        <v>1.3443271718190304E-2</v>
      </c>
      <c r="P37" s="103">
        <v>0.30425271905769213</v>
      </c>
      <c r="Q37" s="99">
        <v>1.6825572470641325E-2</v>
      </c>
      <c r="R37" s="99">
        <v>1.6306802691113093E-2</v>
      </c>
      <c r="S37" s="99">
        <v>9.9908116875262664E-4</v>
      </c>
      <c r="T37" s="99">
        <v>7.8643592787911637E-2</v>
      </c>
      <c r="U37" s="99">
        <v>0.16772043196741271</v>
      </c>
      <c r="V37" s="102">
        <v>2.3757237971860728E-2</v>
      </c>
    </row>
    <row r="38" spans="1:22">
      <c r="A38" s="94">
        <v>1941</v>
      </c>
      <c r="B38" s="101">
        <v>0.25663910217754649</v>
      </c>
      <c r="C38" s="99">
        <v>2.8137143347555068E-2</v>
      </c>
      <c r="D38" s="99">
        <v>1.5969581480051454E-2</v>
      </c>
      <c r="E38" s="99">
        <v>6.0055530005681083E-3</v>
      </c>
      <c r="F38" s="99">
        <v>4.0351002244023923E-2</v>
      </c>
      <c r="G38" s="99">
        <v>0.15668958159480717</v>
      </c>
      <c r="H38" s="102">
        <v>9.486240510540778E-3</v>
      </c>
      <c r="I38" s="148">
        <v>0.29594084033378859</v>
      </c>
      <c r="J38" s="99">
        <v>2.3288423026083072E-2</v>
      </c>
      <c r="K38" s="99">
        <v>1.4966624384098227E-2</v>
      </c>
      <c r="L38" s="99">
        <v>3.3915038805079241E-3</v>
      </c>
      <c r="M38" s="99">
        <v>5.0913995478522982E-2</v>
      </c>
      <c r="N38" s="99">
        <v>0.19115947467023603</v>
      </c>
      <c r="O38" s="99">
        <v>1.2220818894340341E-2</v>
      </c>
      <c r="P38" s="103">
        <v>0.37211001464191135</v>
      </c>
      <c r="Q38" s="99">
        <v>1.5762666781021225E-2</v>
      </c>
      <c r="R38" s="99">
        <v>1.1113744283727588E-2</v>
      </c>
      <c r="S38" s="99">
        <v>9.5295990567840193E-4</v>
      </c>
      <c r="T38" s="99">
        <v>7.9160247232103145E-2</v>
      </c>
      <c r="U38" s="99">
        <v>0.2445124129688275</v>
      </c>
      <c r="V38" s="102">
        <v>2.0607983470553471E-2</v>
      </c>
    </row>
    <row r="39" spans="1:22">
      <c r="A39" s="94">
        <v>1942</v>
      </c>
      <c r="B39" s="101">
        <v>0.3038086603102787</v>
      </c>
      <c r="C39" s="99">
        <v>2.5755859897364675E-2</v>
      </c>
      <c r="D39" s="99">
        <v>1.3986943438221247E-2</v>
      </c>
      <c r="E39" s="99">
        <v>6.3233090652916211E-3</v>
      </c>
      <c r="F39" s="99">
        <v>6.5497834173219943E-2</v>
      </c>
      <c r="G39" s="99">
        <v>0.18317610588704247</v>
      </c>
      <c r="H39" s="102">
        <v>9.068607849138717E-3</v>
      </c>
      <c r="I39" s="148">
        <v>0.34139036121561389</v>
      </c>
      <c r="J39" s="99">
        <v>2.0886173506790121E-2</v>
      </c>
      <c r="K39" s="99">
        <v>1.2503146147347158E-2</v>
      </c>
      <c r="L39" s="99">
        <v>3.4986981303487988E-3</v>
      </c>
      <c r="M39" s="99">
        <v>7.4633786996927201E-2</v>
      </c>
      <c r="N39" s="99">
        <v>0.21842213983435693</v>
      </c>
      <c r="O39" s="99">
        <v>1.1446416599843684E-2</v>
      </c>
      <c r="P39" s="103">
        <v>0.41892261448434681</v>
      </c>
      <c r="Q39" s="99">
        <v>1.3610936128713858E-2</v>
      </c>
      <c r="R39" s="99">
        <v>8.7662987746416864E-3</v>
      </c>
      <c r="S39" s="99">
        <v>9.4651670767169523E-4</v>
      </c>
      <c r="T39" s="99">
        <v>0.10008231062931558</v>
      </c>
      <c r="U39" s="99">
        <v>0.27693526711235777</v>
      </c>
      <c r="V39" s="102">
        <v>1.8581285131646232E-2</v>
      </c>
    </row>
    <row r="40" spans="1:22">
      <c r="A40" s="94">
        <v>1943</v>
      </c>
      <c r="B40" s="101">
        <v>0.37705017723929946</v>
      </c>
      <c r="C40" s="99">
        <v>2.5380276170796596E-2</v>
      </c>
      <c r="D40" s="99">
        <v>1.3018779626235285E-2</v>
      </c>
      <c r="E40" s="99">
        <v>7.2970427055221738E-3</v>
      </c>
      <c r="F40" s="99">
        <v>0.13169641598283754</v>
      </c>
      <c r="G40" s="99">
        <v>0.19178587485793883</v>
      </c>
      <c r="H40" s="102">
        <v>7.8717878959690471E-3</v>
      </c>
      <c r="I40" s="148">
        <v>0.41397186569159516</v>
      </c>
      <c r="J40" s="99">
        <v>2.0500570697520523E-2</v>
      </c>
      <c r="K40" s="99">
        <v>1.1573664810386734E-2</v>
      </c>
      <c r="L40" s="99">
        <v>4.0215709186072115E-3</v>
      </c>
      <c r="M40" s="99">
        <v>0.14194666007239201</v>
      </c>
      <c r="N40" s="99">
        <v>0.22603272917648726</v>
      </c>
      <c r="O40" s="99">
        <v>9.8966700162014028E-3</v>
      </c>
      <c r="P40" s="103">
        <v>0.4858269290329042</v>
      </c>
      <c r="Q40" s="99">
        <v>1.3599099550772663E-2</v>
      </c>
      <c r="R40" s="99">
        <v>8.0883057549389764E-3</v>
      </c>
      <c r="S40" s="99">
        <v>1.1074716828923378E-3</v>
      </c>
      <c r="T40" s="99">
        <v>0.1682717440038542</v>
      </c>
      <c r="U40" s="99">
        <v>0.27840940004320097</v>
      </c>
      <c r="V40" s="102">
        <v>1.6350907997245086E-2</v>
      </c>
    </row>
    <row r="41" spans="1:22">
      <c r="A41" s="94">
        <v>1944</v>
      </c>
      <c r="B41" s="101">
        <v>0.34961178558145617</v>
      </c>
      <c r="C41" s="99">
        <v>2.9103471908537164E-2</v>
      </c>
      <c r="D41" s="99">
        <v>1.3145417981056191E-2</v>
      </c>
      <c r="E41" s="99">
        <v>8.3550338876739686E-3</v>
      </c>
      <c r="F41" s="99">
        <v>0.1252532698088103</v>
      </c>
      <c r="G41" s="99">
        <v>0.16431583145581682</v>
      </c>
      <c r="H41" s="102">
        <v>9.4387605395617174E-3</v>
      </c>
      <c r="I41" s="148">
        <v>0.39371809976343108</v>
      </c>
      <c r="J41" s="99">
        <v>2.4636513791480456E-2</v>
      </c>
      <c r="K41" s="99">
        <v>1.2367417500743471E-2</v>
      </c>
      <c r="L41" s="99">
        <v>4.8257175952209777E-3</v>
      </c>
      <c r="M41" s="99">
        <v>0.13720315136793149</v>
      </c>
      <c r="N41" s="99">
        <v>0.2022488755683518</v>
      </c>
      <c r="O41" s="99">
        <v>1.2436423939702922E-2</v>
      </c>
      <c r="P41" s="103">
        <v>0.47333880310473037</v>
      </c>
      <c r="Q41" s="99">
        <v>1.7517746466668004E-2</v>
      </c>
      <c r="R41" s="99">
        <v>9.1845516822379476E-3</v>
      </c>
      <c r="S41" s="99">
        <v>1.4244709074708204E-3</v>
      </c>
      <c r="T41" s="99">
        <v>0.16831405852364645</v>
      </c>
      <c r="U41" s="99">
        <v>0.25487710047536694</v>
      </c>
      <c r="V41" s="102">
        <v>2.2020875049340263E-2</v>
      </c>
    </row>
    <row r="42" spans="1:22">
      <c r="A42" s="94">
        <v>1945</v>
      </c>
      <c r="B42" s="101">
        <v>0.35639860390244354</v>
      </c>
      <c r="C42" s="99">
        <v>3.3916424026567145E-2</v>
      </c>
      <c r="D42" s="99">
        <v>1.3948469917706471E-2</v>
      </c>
      <c r="E42" s="99">
        <v>1.0465387994514498E-2</v>
      </c>
      <c r="F42" s="99">
        <v>0.14791021273838267</v>
      </c>
      <c r="G42" s="99">
        <v>0.13893913310282602</v>
      </c>
      <c r="H42" s="102">
        <v>1.1218976122446758E-2</v>
      </c>
      <c r="I42" s="148">
        <v>0.39945077344573154</v>
      </c>
      <c r="J42" s="99">
        <v>2.8820339155763194E-2</v>
      </c>
      <c r="K42" s="99">
        <v>1.3280651972255491E-2</v>
      </c>
      <c r="L42" s="99">
        <v>6.0676930273227464E-3</v>
      </c>
      <c r="M42" s="99">
        <v>0.16552502696346585</v>
      </c>
      <c r="N42" s="99">
        <v>0.17091861862385543</v>
      </c>
      <c r="O42" s="99">
        <v>1.4838443703068882E-2</v>
      </c>
      <c r="P42" s="103">
        <v>0.48469023966500041</v>
      </c>
      <c r="Q42" s="99">
        <v>2.1450467956109595E-2</v>
      </c>
      <c r="R42" s="99">
        <v>1.039648830521352E-2</v>
      </c>
      <c r="S42" s="99">
        <v>1.8747958430554961E-3</v>
      </c>
      <c r="T42" s="99">
        <v>0.20992658088425467</v>
      </c>
      <c r="U42" s="99">
        <v>0.2135441297462066</v>
      </c>
      <c r="V42" s="102">
        <v>2.7497776930160551E-2</v>
      </c>
    </row>
    <row r="43" spans="1:22">
      <c r="A43" s="94">
        <v>1946</v>
      </c>
      <c r="B43" s="101">
        <v>0.32918381739794306</v>
      </c>
      <c r="C43" s="99">
        <v>3.7253448157933237E-2</v>
      </c>
      <c r="D43" s="99">
        <v>1.29839170907141E-2</v>
      </c>
      <c r="E43" s="99">
        <v>1.2413714528109878E-2</v>
      </c>
      <c r="F43" s="99">
        <v>0.13413480374422546</v>
      </c>
      <c r="G43" s="99">
        <v>0.12053911256907651</v>
      </c>
      <c r="H43" s="102">
        <v>1.1858821307883854E-2</v>
      </c>
      <c r="I43" s="148">
        <v>0.36373167454837263</v>
      </c>
      <c r="J43" s="99">
        <v>3.1426413978598279E-2</v>
      </c>
      <c r="K43" s="99">
        <v>1.2402717037824256E-2</v>
      </c>
      <c r="L43" s="99">
        <v>7.1451169251386254E-3</v>
      </c>
      <c r="M43" s="99">
        <v>0.15187052616241545</v>
      </c>
      <c r="N43" s="99">
        <v>0.14531591947996458</v>
      </c>
      <c r="O43" s="99">
        <v>1.5570980964431422E-2</v>
      </c>
      <c r="P43" s="103">
        <v>0.45329336277914206</v>
      </c>
      <c r="Q43" s="99">
        <v>2.4578430689214985E-2</v>
      </c>
      <c r="R43" s="99">
        <v>1.0369389053099433E-2</v>
      </c>
      <c r="S43" s="99">
        <v>2.3198577746796037E-3</v>
      </c>
      <c r="T43" s="99">
        <v>0.20256123487582231</v>
      </c>
      <c r="U43" s="99">
        <v>0.18322914172962521</v>
      </c>
      <c r="V43" s="102">
        <v>3.0235308656700564E-2</v>
      </c>
    </row>
    <row r="44" spans="1:22">
      <c r="A44" s="94">
        <v>1947</v>
      </c>
      <c r="B44" s="101">
        <v>0.33969646689563093</v>
      </c>
      <c r="C44" s="99">
        <v>3.716206721941822E-2</v>
      </c>
      <c r="D44" s="99">
        <v>1.25898594430611E-2</v>
      </c>
      <c r="E44" s="99">
        <v>9.7877142709728755E-3</v>
      </c>
      <c r="F44" s="99">
        <v>0.12952670611987596</v>
      </c>
      <c r="G44" s="99">
        <v>0.13801400836482516</v>
      </c>
      <c r="H44" s="102">
        <v>1.2616111477477654E-2</v>
      </c>
      <c r="I44" s="148">
        <v>0.37508406982202419</v>
      </c>
      <c r="J44" s="99">
        <v>3.0985411588034015E-2</v>
      </c>
      <c r="K44" s="99">
        <v>1.1873910291546866E-2</v>
      </c>
      <c r="L44" s="99">
        <v>5.5682397150162684E-3</v>
      </c>
      <c r="M44" s="99">
        <v>0.14334019293146805</v>
      </c>
      <c r="N44" s="99">
        <v>0.16694328666609259</v>
      </c>
      <c r="O44" s="99">
        <v>1.6373028629866417E-2</v>
      </c>
      <c r="P44" s="103">
        <v>0.4622304940394083</v>
      </c>
      <c r="Q44" s="99">
        <v>2.3464674980995033E-2</v>
      </c>
      <c r="R44" s="99">
        <v>9.6570377609087599E-3</v>
      </c>
      <c r="S44" s="99">
        <v>1.7505232936280703E-3</v>
      </c>
      <c r="T44" s="99">
        <v>0.18265460849791287</v>
      </c>
      <c r="U44" s="99">
        <v>0.21400710715147592</v>
      </c>
      <c r="V44" s="102">
        <v>3.0696542354487637E-2</v>
      </c>
    </row>
    <row r="45" spans="1:22">
      <c r="A45" s="94">
        <v>1948</v>
      </c>
      <c r="B45" s="101">
        <v>0.30930181693417785</v>
      </c>
      <c r="C45" s="99">
        <v>3.4018262975520339E-2</v>
      </c>
      <c r="D45" s="99">
        <v>1.1094815583002456E-2</v>
      </c>
      <c r="E45" s="99">
        <v>6.8789417307291755E-3</v>
      </c>
      <c r="F45" s="99">
        <v>0.11601151192319555</v>
      </c>
      <c r="G45" s="99">
        <v>0.12983790252614219</v>
      </c>
      <c r="H45" s="102">
        <v>1.1460382195588124E-2</v>
      </c>
      <c r="I45" s="148">
        <v>0.34130262826740199</v>
      </c>
      <c r="J45" s="99">
        <v>2.832363857159451E-2</v>
      </c>
      <c r="K45" s="99">
        <v>1.0323889919997749E-2</v>
      </c>
      <c r="L45" s="99">
        <v>3.9078490213173391E-3</v>
      </c>
      <c r="M45" s="99">
        <v>0.1261240378458568</v>
      </c>
      <c r="N45" s="99">
        <v>0.1577713097201579</v>
      </c>
      <c r="O45" s="99">
        <v>1.4851903188477678E-2</v>
      </c>
      <c r="P45" s="103">
        <v>0.41890854789373799</v>
      </c>
      <c r="Q45" s="99">
        <v>2.084408242839635E-2</v>
      </c>
      <c r="R45" s="99">
        <v>8.1772878427753565E-3</v>
      </c>
      <c r="S45" s="99">
        <v>1.1938897168123387E-3</v>
      </c>
      <c r="T45" s="99">
        <v>0.15850216064298667</v>
      </c>
      <c r="U45" s="99">
        <v>0.20320879164693592</v>
      </c>
      <c r="V45" s="102">
        <v>2.6982335615831347E-2</v>
      </c>
    </row>
    <row r="46" spans="1:22">
      <c r="A46" s="94">
        <v>1949</v>
      </c>
      <c r="B46" s="101">
        <v>0.28720245638169201</v>
      </c>
      <c r="C46" s="99">
        <v>3.6501144049223909E-2</v>
      </c>
      <c r="D46" s="99">
        <v>1.2550143802768607E-2</v>
      </c>
      <c r="E46" s="99">
        <v>7.5592703002618474E-3</v>
      </c>
      <c r="F46" s="99">
        <v>0.10361477754493816</v>
      </c>
      <c r="G46" s="99">
        <v>0.11679204811179732</v>
      </c>
      <c r="H46" s="102">
        <v>1.0185072572702129E-2</v>
      </c>
      <c r="I46" s="148">
        <v>0.31748540161705296</v>
      </c>
      <c r="J46" s="99">
        <v>3.0893621563800707E-2</v>
      </c>
      <c r="K46" s="99">
        <v>1.1741041145172887E-2</v>
      </c>
      <c r="L46" s="99">
        <v>4.3653739906320144E-3</v>
      </c>
      <c r="M46" s="99">
        <v>0.1126265193368803</v>
      </c>
      <c r="N46" s="99">
        <v>0.14444131567136431</v>
      </c>
      <c r="O46" s="99">
        <v>1.3417529909202751E-2</v>
      </c>
      <c r="P46" s="103">
        <v>0.38992340635374911</v>
      </c>
      <c r="Q46" s="99">
        <v>2.2942106835718387E-2</v>
      </c>
      <c r="R46" s="99">
        <v>9.1886012091468051E-3</v>
      </c>
      <c r="S46" s="99">
        <v>1.3457941280564276E-3</v>
      </c>
      <c r="T46" s="99">
        <v>0.13985033645491818</v>
      </c>
      <c r="U46" s="99">
        <v>0.19206881722781571</v>
      </c>
      <c r="V46" s="102">
        <v>2.4527750498093633E-2</v>
      </c>
    </row>
    <row r="47" spans="1:22">
      <c r="A47" s="115">
        <v>1950</v>
      </c>
      <c r="B47" s="116">
        <v>0.3323406497004982</v>
      </c>
      <c r="C47" s="117">
        <v>3.559847619572306E-2</v>
      </c>
      <c r="D47" s="117">
        <v>1.1522006933697546E-2</v>
      </c>
      <c r="E47" s="117">
        <v>7.4570311515779683E-3</v>
      </c>
      <c r="F47" s="117">
        <v>0.10386572378599711</v>
      </c>
      <c r="G47" s="117">
        <v>0.16581663889905085</v>
      </c>
      <c r="H47" s="118">
        <v>8.0807727344516852E-3</v>
      </c>
      <c r="I47" s="150">
        <v>0.36804472001706923</v>
      </c>
      <c r="J47" s="117">
        <v>2.9797415861277002E-2</v>
      </c>
      <c r="K47" s="117">
        <v>1.0654963879214528E-2</v>
      </c>
      <c r="L47" s="117">
        <v>4.2588504230161393E-3</v>
      </c>
      <c r="M47" s="117">
        <v>0.11431484720079142</v>
      </c>
      <c r="N47" s="117">
        <v>0.1984906351637086</v>
      </c>
      <c r="O47" s="117">
        <v>1.0528007489061591E-2</v>
      </c>
      <c r="P47" s="120">
        <v>0.45297666644833784</v>
      </c>
      <c r="Q47" s="117">
        <v>2.1404906711664382E-2</v>
      </c>
      <c r="R47" s="117">
        <v>8.1853677158752313E-3</v>
      </c>
      <c r="S47" s="117">
        <v>1.2700470835188165E-3</v>
      </c>
      <c r="T47" s="117">
        <v>0.14098388179721674</v>
      </c>
      <c r="U47" s="117">
        <v>0.26256917068903551</v>
      </c>
      <c r="V47" s="118">
        <v>1.8563292451027107E-2</v>
      </c>
    </row>
    <row r="48" spans="1:22">
      <c r="A48" s="94">
        <v>1951</v>
      </c>
      <c r="B48" s="101">
        <v>0.36260180821618704</v>
      </c>
      <c r="C48" s="99">
        <v>3.4141001262804588E-2</v>
      </c>
      <c r="D48" s="99">
        <v>1.133018689190881E-2</v>
      </c>
      <c r="E48" s="99">
        <v>8.025336314538974E-3</v>
      </c>
      <c r="F48" s="99">
        <v>0.11860767887872381</v>
      </c>
      <c r="G48" s="99">
        <v>0.18231065396969659</v>
      </c>
      <c r="H48" s="102">
        <v>8.18695089851431E-3</v>
      </c>
      <c r="I48" s="148">
        <v>0.40118142065692941</v>
      </c>
      <c r="J48" s="99">
        <v>2.8608159540777098E-2</v>
      </c>
      <c r="K48" s="99">
        <v>1.0419580039962349E-2</v>
      </c>
      <c r="L48" s="99">
        <v>4.588345818568219E-3</v>
      </c>
      <c r="M48" s="99">
        <v>0.12582048721907563</v>
      </c>
      <c r="N48" s="99">
        <v>0.22106704391642712</v>
      </c>
      <c r="O48" s="99">
        <v>1.0677804122119047E-2</v>
      </c>
      <c r="P48" s="103">
        <v>0.48518924891415521</v>
      </c>
      <c r="Q48" s="99">
        <v>2.0765757285481339E-2</v>
      </c>
      <c r="R48" s="99">
        <v>7.9107426510169436E-3</v>
      </c>
      <c r="S48" s="99">
        <v>1.3826322870034392E-3</v>
      </c>
      <c r="T48" s="99">
        <v>0.1485318668343564</v>
      </c>
      <c r="U48" s="99">
        <v>0.28762840792661565</v>
      </c>
      <c r="V48" s="102">
        <v>1.896984192968142E-2</v>
      </c>
    </row>
    <row r="49" spans="1:22">
      <c r="A49" s="94">
        <v>1952</v>
      </c>
      <c r="B49" s="101">
        <v>0.35204885627842791</v>
      </c>
      <c r="C49" s="99">
        <v>3.6749616304089905E-2</v>
      </c>
      <c r="D49" s="99">
        <v>1.2054431546714491E-2</v>
      </c>
      <c r="E49" s="99">
        <v>8.201914432107724E-3</v>
      </c>
      <c r="F49" s="99">
        <v>0.12737784886625766</v>
      </c>
      <c r="G49" s="99">
        <v>0.15866498563780448</v>
      </c>
      <c r="H49" s="102">
        <v>9.0000594914536568E-3</v>
      </c>
      <c r="I49" s="148">
        <v>0.38635711879707835</v>
      </c>
      <c r="J49" s="99">
        <v>3.1200522033724323E-2</v>
      </c>
      <c r="K49" s="99">
        <v>1.1117975976581236E-2</v>
      </c>
      <c r="L49" s="99">
        <v>4.7512022904905313E-3</v>
      </c>
      <c r="M49" s="99">
        <v>0.13426735045374757</v>
      </c>
      <c r="N49" s="99">
        <v>0.19312681852907262</v>
      </c>
      <c r="O49" s="99">
        <v>1.1893249513462113E-2</v>
      </c>
      <c r="P49" s="103">
        <v>0.46541344998617235</v>
      </c>
      <c r="Q49" s="99">
        <v>2.3139827965645961E-2</v>
      </c>
      <c r="R49" s="99">
        <v>8.5824561561631194E-3</v>
      </c>
      <c r="S49" s="99">
        <v>1.462832107176119E-3</v>
      </c>
      <c r="T49" s="99">
        <v>0.15251780641509283</v>
      </c>
      <c r="U49" s="99">
        <v>0.25825953105047711</v>
      </c>
      <c r="V49" s="102">
        <v>2.1450996291617161E-2</v>
      </c>
    </row>
    <row r="50" spans="1:22">
      <c r="A50" s="94">
        <v>1953</v>
      </c>
      <c r="B50" s="101">
        <v>0.35215476823666275</v>
      </c>
      <c r="C50" s="99">
        <v>3.8328245085350536E-2</v>
      </c>
      <c r="D50" s="99">
        <v>1.2605556109779877E-2</v>
      </c>
      <c r="E50" s="99">
        <v>8.2222264317064319E-3</v>
      </c>
      <c r="F50" s="99">
        <v>0.12121948615674101</v>
      </c>
      <c r="G50" s="99">
        <v>0.16221305885685383</v>
      </c>
      <c r="H50" s="102">
        <v>9.5661955962310554E-3</v>
      </c>
      <c r="I50" s="148">
        <v>0.38841675438340145</v>
      </c>
      <c r="J50" s="99">
        <v>3.3005541128819177E-2</v>
      </c>
      <c r="K50" s="99">
        <v>1.1721330134773604E-2</v>
      </c>
      <c r="L50" s="99">
        <v>4.8309950360186553E-3</v>
      </c>
      <c r="M50" s="99">
        <v>0.12578956605879005</v>
      </c>
      <c r="N50" s="99">
        <v>0.20024739568494748</v>
      </c>
      <c r="O50" s="99">
        <v>1.2821926340052447E-2</v>
      </c>
      <c r="P50" s="103">
        <v>0.46841233416033362</v>
      </c>
      <c r="Q50" s="99">
        <v>2.5046402441713585E-2</v>
      </c>
      <c r="R50" s="99">
        <v>8.9661259459903296E-3</v>
      </c>
      <c r="S50" s="99">
        <v>1.5219058459249445E-3</v>
      </c>
      <c r="T50" s="99">
        <v>0.13977559863660199</v>
      </c>
      <c r="U50" s="99">
        <v>0.26959150368580437</v>
      </c>
      <c r="V50" s="102">
        <v>2.3510797604298396E-2</v>
      </c>
    </row>
    <row r="51" spans="1:22">
      <c r="A51" s="94">
        <v>1954</v>
      </c>
      <c r="B51" s="101">
        <v>0.32809679356313193</v>
      </c>
      <c r="C51" s="99">
        <v>3.6506900733881138E-2</v>
      </c>
      <c r="D51" s="99">
        <v>1.3727302463332414E-2</v>
      </c>
      <c r="E51" s="99">
        <v>9.2650057062039042E-3</v>
      </c>
      <c r="F51" s="99">
        <v>0.11659459975943375</v>
      </c>
      <c r="G51" s="99">
        <v>0.1423933103696946</v>
      </c>
      <c r="H51" s="102">
        <v>9.6096745305860928E-3</v>
      </c>
      <c r="I51" s="148">
        <v>0.36234193519126257</v>
      </c>
      <c r="J51" s="99">
        <v>3.1501660109638938E-2</v>
      </c>
      <c r="K51" s="99">
        <v>1.2955118165750278E-2</v>
      </c>
      <c r="L51" s="99">
        <v>5.4548574222606314E-3</v>
      </c>
      <c r="M51" s="99">
        <v>0.12274526429999834</v>
      </c>
      <c r="N51" s="99">
        <v>0.17677839349383112</v>
      </c>
      <c r="O51" s="99">
        <v>1.290664169978325E-2</v>
      </c>
      <c r="P51" s="103">
        <v>0.4400980760735233</v>
      </c>
      <c r="Q51" s="99">
        <v>2.4241557558596111E-2</v>
      </c>
      <c r="R51" s="99">
        <v>1.041777970899568E-2</v>
      </c>
      <c r="S51" s="99">
        <v>1.742621948585461E-3</v>
      </c>
      <c r="T51" s="99">
        <v>0.14233152599808932</v>
      </c>
      <c r="U51" s="99">
        <v>0.23752028096243688</v>
      </c>
      <c r="V51" s="102">
        <v>2.3844309896819869E-2</v>
      </c>
    </row>
    <row r="52" spans="1:22">
      <c r="A52" s="94">
        <v>1955</v>
      </c>
      <c r="B52" s="101">
        <v>0.33750151236149006</v>
      </c>
      <c r="C52" s="99">
        <v>3.5795060162602962E-2</v>
      </c>
      <c r="D52" s="99">
        <v>1.3237371152926527E-2</v>
      </c>
      <c r="E52" s="99">
        <v>9.3512071018921616E-3</v>
      </c>
      <c r="F52" s="99">
        <v>0.11217447691560699</v>
      </c>
      <c r="G52" s="99">
        <v>0.15766273180825285</v>
      </c>
      <c r="H52" s="102">
        <v>9.2806652202085567E-3</v>
      </c>
      <c r="I52" s="148">
        <v>0.36668406565771161</v>
      </c>
      <c r="J52" s="99">
        <v>3.0735080570349266E-2</v>
      </c>
      <c r="K52" s="99">
        <v>1.2116666877454855E-2</v>
      </c>
      <c r="L52" s="99">
        <v>5.4784559089181605E-3</v>
      </c>
      <c r="M52" s="99">
        <v>0.11792428377034604</v>
      </c>
      <c r="N52" s="99">
        <v>0.18802630090998626</v>
      </c>
      <c r="O52" s="99">
        <v>1.2403277620657033E-2</v>
      </c>
      <c r="P52" s="103">
        <v>0.44538620373837012</v>
      </c>
      <c r="Q52" s="99">
        <v>2.3138536037911325E-2</v>
      </c>
      <c r="R52" s="99">
        <v>8.6277132849004162E-3</v>
      </c>
      <c r="S52" s="99">
        <v>1.7121917089745961E-3</v>
      </c>
      <c r="T52" s="99">
        <v>0.13368764502939745</v>
      </c>
      <c r="U52" s="99">
        <v>0.25594844001563272</v>
      </c>
      <c r="V52" s="102">
        <v>2.2271677661553652E-2</v>
      </c>
    </row>
    <row r="53" spans="1:22">
      <c r="A53" s="94">
        <v>1956</v>
      </c>
      <c r="B53" s="101">
        <v>0.34067544123798843</v>
      </c>
      <c r="C53" s="99">
        <v>3.7389605745793295E-2</v>
      </c>
      <c r="D53" s="99">
        <v>1.413352082912897E-2</v>
      </c>
      <c r="E53" s="99">
        <v>9.8992190599966768E-3</v>
      </c>
      <c r="F53" s="99">
        <v>0.11729489008764106</v>
      </c>
      <c r="G53" s="99">
        <v>0.15050987215600792</v>
      </c>
      <c r="H53" s="102">
        <v>1.1448333359420514E-2</v>
      </c>
      <c r="I53" s="148">
        <v>0.3722330420727023</v>
      </c>
      <c r="J53" s="99">
        <v>3.2361698341583825E-2</v>
      </c>
      <c r="K53" s="99">
        <v>1.3074948703718779E-2</v>
      </c>
      <c r="L53" s="99">
        <v>5.8460239530936861E-3</v>
      </c>
      <c r="M53" s="99">
        <v>0.12314994027310591</v>
      </c>
      <c r="N53" s="99">
        <v>0.18237743341052909</v>
      </c>
      <c r="O53" s="99">
        <v>1.5422997390670965E-2</v>
      </c>
      <c r="P53" s="103">
        <v>0.45818831918141106</v>
      </c>
      <c r="Q53" s="99">
        <v>2.4895917330832636E-2</v>
      </c>
      <c r="R53" s="99">
        <v>1.0113154904360518E-2</v>
      </c>
      <c r="S53" s="99">
        <v>1.8670249227104132E-3</v>
      </c>
      <c r="T53" s="99">
        <v>0.14032197975916186</v>
      </c>
      <c r="U53" s="99">
        <v>0.25287560239530427</v>
      </c>
      <c r="V53" s="102">
        <v>2.8114639869041339E-2</v>
      </c>
    </row>
    <row r="54" spans="1:22">
      <c r="A54" s="94">
        <v>1957</v>
      </c>
      <c r="B54" s="101">
        <v>0.33898738717572741</v>
      </c>
      <c r="C54" s="99">
        <v>3.765902168497063E-2</v>
      </c>
      <c r="D54" s="99">
        <v>1.4511232520506616E-2</v>
      </c>
      <c r="E54" s="99">
        <v>1.0813740154199641E-2</v>
      </c>
      <c r="F54" s="99">
        <v>0.11610552988802618</v>
      </c>
      <c r="G54" s="99">
        <v>0.14770592668498086</v>
      </c>
      <c r="H54" s="102">
        <v>1.2191936243043471E-2</v>
      </c>
      <c r="I54" s="148">
        <v>0.37075709372245119</v>
      </c>
      <c r="J54" s="99">
        <v>3.2580173558804486E-2</v>
      </c>
      <c r="K54" s="99">
        <v>1.3523393306040405E-2</v>
      </c>
      <c r="L54" s="99">
        <v>6.3832157781983558E-3</v>
      </c>
      <c r="M54" s="99">
        <v>0.12009875888072367</v>
      </c>
      <c r="N54" s="99">
        <v>0.18175419900808318</v>
      </c>
      <c r="O54" s="99">
        <v>1.6417353190601131E-2</v>
      </c>
      <c r="P54" s="103">
        <v>0.44745574951136913</v>
      </c>
      <c r="Q54" s="99">
        <v>2.5496253169487337E-2</v>
      </c>
      <c r="R54" s="99">
        <v>1.0483339583042331E-2</v>
      </c>
      <c r="S54" s="99">
        <v>2.0737442360125547E-3</v>
      </c>
      <c r="T54" s="99">
        <v>0.13622025278552702</v>
      </c>
      <c r="U54" s="99">
        <v>0.24293906790255732</v>
      </c>
      <c r="V54" s="102">
        <v>3.0243091834742625E-2</v>
      </c>
    </row>
    <row r="55" spans="1:22">
      <c r="A55" s="94">
        <v>1958</v>
      </c>
      <c r="B55" s="101">
        <v>0.32598598061338652</v>
      </c>
      <c r="C55" s="99">
        <v>3.7422544108505075E-2</v>
      </c>
      <c r="D55" s="99">
        <v>1.5765117806302915E-2</v>
      </c>
      <c r="E55" s="99">
        <v>1.0741349870680181E-2</v>
      </c>
      <c r="F55" s="99">
        <v>0.11619963416340331</v>
      </c>
      <c r="G55" s="99">
        <v>0.13434122753463962</v>
      </c>
      <c r="H55" s="102">
        <v>1.1516107129855424E-2</v>
      </c>
      <c r="I55" s="148">
        <v>0.35839975566645893</v>
      </c>
      <c r="J55" s="99">
        <v>3.2912602075210989E-2</v>
      </c>
      <c r="K55" s="99">
        <v>1.4905958546077075E-2</v>
      </c>
      <c r="L55" s="99">
        <v>6.4456542952157749E-3</v>
      </c>
      <c r="M55" s="99">
        <v>0.11995073922018404</v>
      </c>
      <c r="N55" s="99">
        <v>0.16842028323068695</v>
      </c>
      <c r="O55" s="99">
        <v>1.5764518299084106E-2</v>
      </c>
      <c r="P55" s="103">
        <v>0.44018309467776096</v>
      </c>
      <c r="Q55" s="99">
        <v>2.6902724567849787E-2</v>
      </c>
      <c r="R55" s="99">
        <v>1.2067195988441798E-2</v>
      </c>
      <c r="S55" s="99">
        <v>2.1872264653324236E-3</v>
      </c>
      <c r="T55" s="99">
        <v>0.13981687466141626</v>
      </c>
      <c r="U55" s="99">
        <v>0.22925138302368323</v>
      </c>
      <c r="V55" s="102">
        <v>2.99576899710375E-2</v>
      </c>
    </row>
    <row r="56" spans="1:22">
      <c r="A56" s="121">
        <v>1959</v>
      </c>
      <c r="B56" s="110">
        <v>0.33855242510529326</v>
      </c>
      <c r="C56" s="111">
        <v>3.8120497550433806E-2</v>
      </c>
      <c r="D56" s="111">
        <v>1.5416300481921942E-2</v>
      </c>
      <c r="E56" s="111">
        <v>1.1891270483270416E-2</v>
      </c>
      <c r="F56" s="111">
        <v>0.11525203390771153</v>
      </c>
      <c r="G56" s="111">
        <v>0.14669954633740753</v>
      </c>
      <c r="H56" s="112">
        <v>1.1172776344548026E-2</v>
      </c>
      <c r="I56" s="149">
        <v>0.37039503135935858</v>
      </c>
      <c r="J56" s="111">
        <v>3.3296466572059279E-2</v>
      </c>
      <c r="K56" s="111">
        <v>1.4409116906004812E-2</v>
      </c>
      <c r="L56" s="111">
        <v>7.0867495043551148E-3</v>
      </c>
      <c r="M56" s="111">
        <v>0.11650737689030281</v>
      </c>
      <c r="N56" s="111">
        <v>0.18390570559071467</v>
      </c>
      <c r="O56" s="111">
        <v>1.5189615895921897E-2</v>
      </c>
      <c r="P56" s="114">
        <v>0.44518726370693529</v>
      </c>
      <c r="Q56" s="111">
        <v>2.6660009908329139E-2</v>
      </c>
      <c r="R56" s="111">
        <v>1.1256735785072219E-2</v>
      </c>
      <c r="S56" s="111">
        <v>2.3556021223361755E-3</v>
      </c>
      <c r="T56" s="111">
        <v>0.13617699445429857</v>
      </c>
      <c r="U56" s="111">
        <v>0.24081712134301078</v>
      </c>
      <c r="V56" s="112">
        <v>2.7920800093888355E-2</v>
      </c>
    </row>
    <row r="57" spans="1:22">
      <c r="A57" s="94">
        <v>1960</v>
      </c>
      <c r="B57" s="101">
        <v>0.34432714701997075</v>
      </c>
      <c r="C57" s="99">
        <v>3.977556773537104E-2</v>
      </c>
      <c r="D57" s="99">
        <v>1.6781716673056515E-2</v>
      </c>
      <c r="E57" s="99">
        <v>1.3728984089935784E-2</v>
      </c>
      <c r="F57" s="99">
        <v>0.11776744209054245</v>
      </c>
      <c r="G57" s="99">
        <v>0.14279502963149582</v>
      </c>
      <c r="H57" s="102">
        <v>1.3478406799569126E-2</v>
      </c>
      <c r="I57" s="148">
        <v>0.37549347563840324</v>
      </c>
      <c r="J57" s="99">
        <v>3.5218501807116283E-2</v>
      </c>
      <c r="K57" s="99">
        <v>1.6183647590648272E-2</v>
      </c>
      <c r="L57" s="99">
        <v>8.2941546289133708E-3</v>
      </c>
      <c r="M57" s="99">
        <v>0.11768314147314714</v>
      </c>
      <c r="N57" s="99">
        <v>0.17953858848533516</v>
      </c>
      <c r="O57" s="99">
        <v>1.857544165324301E-2</v>
      </c>
      <c r="P57" s="103">
        <v>0.45133389833138493</v>
      </c>
      <c r="Q57" s="99">
        <v>2.8596294245454575E-2</v>
      </c>
      <c r="R57" s="99">
        <v>1.3430703544635944E-2</v>
      </c>
      <c r="S57" s="99">
        <v>2.7957845763910594E-3</v>
      </c>
      <c r="T57" s="99">
        <v>0.13448000011490802</v>
      </c>
      <c r="U57" s="99">
        <v>0.23784479364709879</v>
      </c>
      <c r="V57" s="102">
        <v>3.4186322202896552E-2</v>
      </c>
    </row>
    <row r="58" spans="1:22">
      <c r="A58" s="94">
        <v>1961</v>
      </c>
      <c r="B58" s="101">
        <v>0.34155260236116081</v>
      </c>
      <c r="C58" s="99">
        <v>3.9322044030703447E-2</v>
      </c>
      <c r="D58" s="99">
        <v>1.7840141353785904E-2</v>
      </c>
      <c r="E58" s="99">
        <v>1.3587725280346751E-2</v>
      </c>
      <c r="F58" s="99">
        <v>0.11814696660348548</v>
      </c>
      <c r="G58" s="99">
        <v>0.13822070933733741</v>
      </c>
      <c r="H58" s="102">
        <v>1.4435015755501848E-2</v>
      </c>
      <c r="I58" s="148">
        <v>0.37319684903551037</v>
      </c>
      <c r="J58" s="99">
        <v>3.4811740500299081E-2</v>
      </c>
      <c r="K58" s="99">
        <v>1.7027963788010251E-2</v>
      </c>
      <c r="L58" s="99">
        <v>8.2075898550961601E-3</v>
      </c>
      <c r="M58" s="99">
        <v>0.123542387908712</v>
      </c>
      <c r="N58" s="99">
        <v>0.16971633206005979</v>
      </c>
      <c r="O58" s="99">
        <v>1.9890834923333121E-2</v>
      </c>
      <c r="P58" s="103">
        <v>0.45931020013782708</v>
      </c>
      <c r="Q58" s="99">
        <v>2.8675776676206792E-2</v>
      </c>
      <c r="R58" s="99">
        <v>1.4079907095854043E-2</v>
      </c>
      <c r="S58" s="99">
        <v>2.8067116351003707E-3</v>
      </c>
      <c r="T58" s="99">
        <v>0.14038483514235728</v>
      </c>
      <c r="U58" s="99">
        <v>0.23670228595484735</v>
      </c>
      <c r="V58" s="102">
        <v>3.6660683633461227E-2</v>
      </c>
    </row>
    <row r="59" spans="1:22">
      <c r="A59" s="123">
        <v>1962</v>
      </c>
      <c r="B59" s="101">
        <v>0.33148643374443054</v>
      </c>
      <c r="C59" s="105">
        <v>3.7749800831079483E-2</v>
      </c>
      <c r="D59" s="105">
        <v>1.7733300104737282E-2</v>
      </c>
      <c r="E59" s="105">
        <v>1.4347733929753304E-2</v>
      </c>
      <c r="F59" s="105">
        <v>0.11422406136989594</v>
      </c>
      <c r="G59" s="105">
        <v>0.13405150547623634</v>
      </c>
      <c r="H59" s="106">
        <v>1.338003296405077E-2</v>
      </c>
      <c r="I59" s="124">
        <v>0.35673430562019348</v>
      </c>
      <c r="J59" s="125">
        <v>3.3296789973974228E-2</v>
      </c>
      <c r="K59" s="125">
        <v>1.7033297568559647E-2</v>
      </c>
      <c r="L59" s="125">
        <v>8.6553823202848434E-3</v>
      </c>
      <c r="M59" s="125">
        <v>0.11639852076768875</v>
      </c>
      <c r="N59" s="125">
        <v>0.16337772086262703</v>
      </c>
      <c r="O59" s="125">
        <v>1.7972581088542938E-2</v>
      </c>
      <c r="P59" s="103">
        <v>0.42764765024185181</v>
      </c>
      <c r="Q59" s="107">
        <v>2.7290817350149155E-2</v>
      </c>
      <c r="R59" s="107">
        <v>1.4282902702689171E-2</v>
      </c>
      <c r="S59" s="107">
        <v>2.9349122196435928E-3</v>
      </c>
      <c r="T59" s="107">
        <v>0.12600643932819366</v>
      </c>
      <c r="U59" s="107">
        <v>0.22558090835809708</v>
      </c>
      <c r="V59" s="108">
        <v>3.1551677733659744E-2</v>
      </c>
    </row>
    <row r="60" spans="1:22">
      <c r="A60" s="123">
        <v>1963</v>
      </c>
      <c r="B60" s="101">
        <v>0.32511769235134125</v>
      </c>
      <c r="C60" s="105">
        <v>3.7900554016232491E-2</v>
      </c>
      <c r="D60" s="105">
        <v>1.8043484538793564E-2</v>
      </c>
      <c r="E60" s="105">
        <v>1.3921615667641163E-2</v>
      </c>
      <c r="F60" s="105">
        <v>0.10868946090340614</v>
      </c>
      <c r="G60" s="105">
        <v>0.13265500217676163</v>
      </c>
      <c r="H60" s="106">
        <v>1.3907575979828835E-2</v>
      </c>
      <c r="I60" s="124">
        <v>0.35037185251712799</v>
      </c>
      <c r="J60" s="125">
        <v>3.3463478088378906E-2</v>
      </c>
      <c r="K60" s="125">
        <v>1.7059408128261566E-2</v>
      </c>
      <c r="L60" s="125">
        <v>8.3658765070140362E-3</v>
      </c>
      <c r="M60" s="125">
        <v>0.1114933006465435</v>
      </c>
      <c r="N60" s="125">
        <v>0.16138906031847</v>
      </c>
      <c r="O60" s="125">
        <v>1.8600714392960072E-2</v>
      </c>
      <c r="P60" s="103">
        <v>0.42032234370708466</v>
      </c>
      <c r="Q60" s="107">
        <v>2.7385388500988483E-2</v>
      </c>
      <c r="R60" s="107">
        <v>1.3657151255756617E-2</v>
      </c>
      <c r="S60" s="107">
        <v>2.8523559449240565E-3</v>
      </c>
      <c r="T60" s="107">
        <v>0.12210920825600624</v>
      </c>
      <c r="U60" s="107">
        <v>0.22196781449019909</v>
      </c>
      <c r="V60" s="108">
        <v>3.2350420951843262E-2</v>
      </c>
    </row>
    <row r="61" spans="1:22">
      <c r="A61" s="123">
        <v>1964</v>
      </c>
      <c r="B61" s="101">
        <v>0.31874895095825195</v>
      </c>
      <c r="C61" s="105">
        <v>3.8051307201385498E-2</v>
      </c>
      <c r="D61" s="105">
        <v>1.8353668972849846E-2</v>
      </c>
      <c r="E61" s="105">
        <v>1.3495497405529022E-2</v>
      </c>
      <c r="F61" s="105">
        <v>0.10315486043691635</v>
      </c>
      <c r="G61" s="105">
        <v>0.13125849887728691</v>
      </c>
      <c r="H61" s="106">
        <v>1.4435118995606899E-2</v>
      </c>
      <c r="I61" s="124">
        <v>0.3440093994140625</v>
      </c>
      <c r="J61" s="125">
        <v>3.3630166202783585E-2</v>
      </c>
      <c r="K61" s="125">
        <v>1.7085518687963486E-2</v>
      </c>
      <c r="L61" s="125">
        <v>8.0763706937432289E-3</v>
      </c>
      <c r="M61" s="125">
        <v>0.10658808052539825</v>
      </c>
      <c r="N61" s="125">
        <v>0.15940039977431297</v>
      </c>
      <c r="O61" s="125">
        <v>1.9228847697377205E-2</v>
      </c>
      <c r="P61" s="103">
        <v>0.4129970371723175</v>
      </c>
      <c r="Q61" s="107">
        <v>2.7479959651827812E-2</v>
      </c>
      <c r="R61" s="107">
        <v>1.3031399808824062E-2</v>
      </c>
      <c r="S61" s="107">
        <v>2.7697996702045202E-3</v>
      </c>
      <c r="T61" s="107">
        <v>0.11821197718381882</v>
      </c>
      <c r="U61" s="107">
        <v>0.2183547206223011</v>
      </c>
      <c r="V61" s="108">
        <v>3.3149164170026779E-2</v>
      </c>
    </row>
    <row r="62" spans="1:22">
      <c r="A62" s="123">
        <v>1965</v>
      </c>
      <c r="B62" s="101">
        <v>0.32251709699630737</v>
      </c>
      <c r="C62" s="105">
        <v>3.6221416667103767E-2</v>
      </c>
      <c r="D62" s="105">
        <v>1.8039065413177013E-2</v>
      </c>
      <c r="E62" s="105">
        <v>1.5001291409134865E-2</v>
      </c>
      <c r="F62" s="105">
        <v>0.1080324612557888</v>
      </c>
      <c r="G62" s="105">
        <v>0.13076281547546387</v>
      </c>
      <c r="H62" s="106">
        <v>1.4460052363574505E-2</v>
      </c>
      <c r="I62" s="124">
        <v>0.34802050888538361</v>
      </c>
      <c r="J62" s="125">
        <v>3.1991537660360336E-2</v>
      </c>
      <c r="K62" s="125">
        <v>1.6727824695408344E-2</v>
      </c>
      <c r="L62" s="125">
        <v>9.0354736894369125E-3</v>
      </c>
      <c r="M62" s="125">
        <v>0.11229737475514412</v>
      </c>
      <c r="N62" s="125">
        <v>0.15876410156488419</v>
      </c>
      <c r="O62" s="125">
        <v>1.9204186275601387E-2</v>
      </c>
      <c r="P62" s="103">
        <v>0.41803358495235443</v>
      </c>
      <c r="Q62" s="107">
        <v>2.6217466220259666E-2</v>
      </c>
      <c r="R62" s="107">
        <v>1.2744490057229996E-2</v>
      </c>
      <c r="S62" s="107">
        <v>3.097974113188684E-3</v>
      </c>
      <c r="T62" s="107">
        <v>0.12504958733916283</v>
      </c>
      <c r="U62" s="107">
        <v>0.21815796382725239</v>
      </c>
      <c r="V62" s="108">
        <v>3.2766098156571388E-2</v>
      </c>
    </row>
    <row r="63" spans="1:22">
      <c r="A63" s="123">
        <v>1966</v>
      </c>
      <c r="B63" s="101">
        <v>0.32628524303436279</v>
      </c>
      <c r="C63" s="105">
        <v>3.4391526132822037E-2</v>
      </c>
      <c r="D63" s="105">
        <v>1.7724461853504181E-2</v>
      </c>
      <c r="E63" s="105">
        <v>1.6507085412740707E-2</v>
      </c>
      <c r="F63" s="105">
        <v>0.11291006207466125</v>
      </c>
      <c r="G63" s="105">
        <v>0.13026713207364082</v>
      </c>
      <c r="H63" s="106">
        <v>1.448498573154211E-2</v>
      </c>
      <c r="I63" s="124">
        <v>0.35203161835670471</v>
      </c>
      <c r="J63" s="125">
        <v>3.0352909117937088E-2</v>
      </c>
      <c r="K63" s="125">
        <v>1.6370130702853203E-2</v>
      </c>
      <c r="L63" s="125">
        <v>9.9945766851305962E-3</v>
      </c>
      <c r="M63" s="125">
        <v>0.11800666898488998</v>
      </c>
      <c r="N63" s="125">
        <v>0.1581278033554554</v>
      </c>
      <c r="O63" s="125">
        <v>1.9179524853825569E-2</v>
      </c>
      <c r="P63" s="103">
        <v>0.42307013273239136</v>
      </c>
      <c r="Q63" s="107">
        <v>2.4954972788691521E-2</v>
      </c>
      <c r="R63" s="107">
        <v>1.2457580305635929E-2</v>
      </c>
      <c r="S63" s="107">
        <v>3.4261485561728477E-3</v>
      </c>
      <c r="T63" s="107">
        <v>0.13188719749450684</v>
      </c>
      <c r="U63" s="107">
        <v>0.21796120703220367</v>
      </c>
      <c r="V63" s="108">
        <v>3.2383032143115997E-2</v>
      </c>
    </row>
    <row r="64" spans="1:22">
      <c r="A64" s="123">
        <v>1967</v>
      </c>
      <c r="B64" s="104">
        <v>0.33554083108901978</v>
      </c>
      <c r="C64" s="105">
        <v>3.4310594201087952E-2</v>
      </c>
      <c r="D64" s="105">
        <v>1.9343560561537743E-2</v>
      </c>
      <c r="E64" s="105">
        <v>1.8492406234145164E-2</v>
      </c>
      <c r="F64" s="105">
        <v>0.12471426278352737</v>
      </c>
      <c r="G64" s="105">
        <v>0.12426158785820007</v>
      </c>
      <c r="H64" s="106">
        <v>1.4418411999940872E-2</v>
      </c>
      <c r="I64" s="124">
        <v>0.36319887638092041</v>
      </c>
      <c r="J64" s="105">
        <v>3.0330736190080643E-2</v>
      </c>
      <c r="K64" s="105">
        <v>1.8447740003466606E-2</v>
      </c>
      <c r="L64" s="105">
        <v>1.1641675606369972E-2</v>
      </c>
      <c r="M64" s="105">
        <v>0.13221137225627899</v>
      </c>
      <c r="N64" s="105">
        <v>0.15137096866965294</v>
      </c>
      <c r="O64" s="125">
        <v>1.9196378067135811E-2</v>
      </c>
      <c r="P64" s="103">
        <v>0.43473771214485168</v>
      </c>
      <c r="Q64" s="107">
        <v>2.4935552850365639E-2</v>
      </c>
      <c r="R64" s="107">
        <v>1.4296803623437881E-2</v>
      </c>
      <c r="S64" s="107">
        <v>4.3458417057991028E-3</v>
      </c>
      <c r="T64" s="107">
        <v>0.1498950868844986</v>
      </c>
      <c r="U64" s="107">
        <v>0.20895840600132942</v>
      </c>
      <c r="V64" s="108">
        <v>3.23060043156147E-2</v>
      </c>
    </row>
    <row r="65" spans="1:22">
      <c r="A65" s="123">
        <v>1968</v>
      </c>
      <c r="B65" s="104">
        <v>0.35623040795326233</v>
      </c>
      <c r="C65" s="105">
        <v>3.5414237529039383E-2</v>
      </c>
      <c r="D65" s="105">
        <v>2.0093100145459175E-2</v>
      </c>
      <c r="E65" s="105">
        <v>1.8631933256983757E-2</v>
      </c>
      <c r="F65" s="105">
        <v>0.13384228944778442</v>
      </c>
      <c r="G65" s="105">
        <v>0.13476464152336121</v>
      </c>
      <c r="H65" s="106">
        <v>1.348419301211834E-2</v>
      </c>
      <c r="I65" s="124">
        <v>0.3854864239692688</v>
      </c>
      <c r="J65" s="105">
        <v>3.1276389956474304E-2</v>
      </c>
      <c r="K65" s="105">
        <v>1.873195543885231E-2</v>
      </c>
      <c r="L65" s="105">
        <v>1.1802724562585354E-2</v>
      </c>
      <c r="M65" s="105">
        <v>0.14201772212982178</v>
      </c>
      <c r="N65" s="105">
        <v>0.16388416290283203</v>
      </c>
      <c r="O65" s="125">
        <v>1.777346059679985E-2</v>
      </c>
      <c r="P65" s="103">
        <v>0.45748245716094971</v>
      </c>
      <c r="Q65" s="107">
        <v>2.5683538988232613E-2</v>
      </c>
      <c r="R65" s="107">
        <v>1.5243775211274624E-2</v>
      </c>
      <c r="S65" s="107">
        <v>4.1566654108464718E-3</v>
      </c>
      <c r="T65" s="107">
        <v>0.15891146659851074</v>
      </c>
      <c r="U65" s="107">
        <v>0.22373118996620178</v>
      </c>
      <c r="V65" s="108">
        <v>2.9755815863609314E-2</v>
      </c>
    </row>
    <row r="66" spans="1:22">
      <c r="A66" s="123">
        <v>1969</v>
      </c>
      <c r="B66" s="104">
        <v>0.36602956056594849</v>
      </c>
      <c r="C66" s="105">
        <v>3.5932093858718872E-2</v>
      </c>
      <c r="D66" s="105">
        <v>2.0724192261695862E-2</v>
      </c>
      <c r="E66" s="105">
        <v>2.0391516387462616E-2</v>
      </c>
      <c r="F66" s="105">
        <v>0.14721429347991943</v>
      </c>
      <c r="G66" s="105">
        <v>0.12718925997614861</v>
      </c>
      <c r="H66" s="106">
        <v>1.4578193426132202E-2</v>
      </c>
      <c r="I66" s="124">
        <v>0.39580437541007996</v>
      </c>
      <c r="J66" s="105">
        <v>3.182494267821312E-2</v>
      </c>
      <c r="K66" s="105">
        <v>1.9387712702155113E-2</v>
      </c>
      <c r="L66" s="105">
        <v>1.3084867969155312E-2</v>
      </c>
      <c r="M66" s="105">
        <v>0.15483294427394867</v>
      </c>
      <c r="N66" s="105">
        <v>0.15717491880059242</v>
      </c>
      <c r="O66" s="125">
        <v>1.9498985260725021E-2</v>
      </c>
      <c r="P66" s="103">
        <v>0.47404652833938599</v>
      </c>
      <c r="Q66" s="107">
        <v>2.5965569540858269E-2</v>
      </c>
      <c r="R66" s="107">
        <v>1.6546495258808136E-2</v>
      </c>
      <c r="S66" s="107">
        <v>4.8302337527275085E-3</v>
      </c>
      <c r="T66" s="107">
        <v>0.17337238788604736</v>
      </c>
      <c r="U66" s="107">
        <v>0.22007660195231438</v>
      </c>
      <c r="V66" s="108">
        <v>3.3255226910114288E-2</v>
      </c>
    </row>
    <row r="67" spans="1:22">
      <c r="A67" s="126">
        <v>1970</v>
      </c>
      <c r="B67" s="127">
        <v>0.3457958996295929</v>
      </c>
      <c r="C67" s="128">
        <v>3.6126796156167984E-2</v>
      </c>
      <c r="D67" s="128">
        <v>2.4307694286108017E-2</v>
      </c>
      <c r="E67" s="128">
        <v>2.0824966952204704E-2</v>
      </c>
      <c r="F67" s="128">
        <v>0.1386750191450119</v>
      </c>
      <c r="G67" s="128">
        <v>0.11127184703946114</v>
      </c>
      <c r="H67" s="129">
        <v>1.4589576981961727E-2</v>
      </c>
      <c r="I67" s="130">
        <v>0.37171494960784912</v>
      </c>
      <c r="J67" s="128">
        <v>3.2066814601421356E-2</v>
      </c>
      <c r="K67" s="128">
        <v>2.3856392130255699E-2</v>
      </c>
      <c r="L67" s="128">
        <v>1.3413638807833195E-2</v>
      </c>
      <c r="M67" s="128">
        <v>0.14467611908912659</v>
      </c>
      <c r="N67" s="128">
        <v>0.1378416009247303</v>
      </c>
      <c r="O67" s="131">
        <v>1.9860375672578812E-2</v>
      </c>
      <c r="P67" s="120">
        <v>0.44429168105125427</v>
      </c>
      <c r="Q67" s="132">
        <v>2.617637999355793E-2</v>
      </c>
      <c r="R67" s="132">
        <v>2.0477371290326118E-2</v>
      </c>
      <c r="S67" s="132">
        <v>5.4565169848501682E-3</v>
      </c>
      <c r="T67" s="132">
        <v>0.16584090888500214</v>
      </c>
      <c r="U67" s="132">
        <v>0.19207656383514404</v>
      </c>
      <c r="V67" s="133">
        <v>3.4263934940099716E-2</v>
      </c>
    </row>
    <row r="68" spans="1:22">
      <c r="A68" s="123">
        <v>1971</v>
      </c>
      <c r="B68" s="104">
        <v>0.33874744176864624</v>
      </c>
      <c r="C68" s="105">
        <v>3.6436185240745544E-2</v>
      </c>
      <c r="D68" s="105">
        <v>2.3807680234313011E-2</v>
      </c>
      <c r="E68" s="105">
        <v>2.0928164944052696E-2</v>
      </c>
      <c r="F68" s="105">
        <v>0.12926819920539856</v>
      </c>
      <c r="G68" s="105">
        <v>0.1122269444167614</v>
      </c>
      <c r="H68" s="106">
        <v>1.6080277040600777E-2</v>
      </c>
      <c r="I68" s="124">
        <v>0.36392912268638611</v>
      </c>
      <c r="J68" s="105">
        <v>3.2371550798416138E-2</v>
      </c>
      <c r="K68" s="105">
        <v>2.2750731557607651E-2</v>
      </c>
      <c r="L68" s="105">
        <v>1.3664271682500839E-2</v>
      </c>
      <c r="M68" s="105">
        <v>0.13575874269008636</v>
      </c>
      <c r="N68" s="105">
        <v>0.13785255700349808</v>
      </c>
      <c r="O68" s="125">
        <v>2.1531270816922188E-2</v>
      </c>
      <c r="P68" s="103">
        <v>0.43239858746528625</v>
      </c>
      <c r="Q68" s="107">
        <v>2.6559261605143547E-2</v>
      </c>
      <c r="R68" s="107">
        <v>1.9734440371394157E-2</v>
      </c>
      <c r="S68" s="107">
        <v>5.2068694494664669E-3</v>
      </c>
      <c r="T68" s="107">
        <v>0.15253056585788727</v>
      </c>
      <c r="U68" s="107">
        <v>0.19156322255730629</v>
      </c>
      <c r="V68" s="108">
        <v>3.6804229021072388E-2</v>
      </c>
    </row>
    <row r="69" spans="1:22">
      <c r="A69" s="123">
        <v>1972</v>
      </c>
      <c r="B69" s="104">
        <v>0.34936389327049255</v>
      </c>
      <c r="C69" s="105">
        <v>3.5890780389308929E-2</v>
      </c>
      <c r="D69" s="105">
        <v>2.3902339860796928E-2</v>
      </c>
      <c r="E69" s="105">
        <v>2.1719310432672501E-2</v>
      </c>
      <c r="F69" s="105">
        <v>0.14009846746921539</v>
      </c>
      <c r="G69" s="105">
        <v>0.11083807796239853</v>
      </c>
      <c r="H69" s="106">
        <v>1.6914904117584229E-2</v>
      </c>
      <c r="I69" s="124">
        <v>0.37337920069694519</v>
      </c>
      <c r="J69" s="105">
        <v>3.1980447471141815E-2</v>
      </c>
      <c r="K69" s="105">
        <v>2.315661683678627E-2</v>
      </c>
      <c r="L69" s="105">
        <v>1.3662274926900864E-2</v>
      </c>
      <c r="M69" s="105">
        <v>0.14565101265907288</v>
      </c>
      <c r="N69" s="105">
        <v>0.13625890016555786</v>
      </c>
      <c r="O69" s="125">
        <v>2.2669944912195206E-2</v>
      </c>
      <c r="P69" s="103">
        <v>0.44107842445373535</v>
      </c>
      <c r="Q69" s="107">
        <v>2.6307763531804085E-2</v>
      </c>
      <c r="R69" s="107">
        <v>2.0233605057001114E-2</v>
      </c>
      <c r="S69" s="107">
        <v>5.5827503092586994E-3</v>
      </c>
      <c r="T69" s="107">
        <v>0.16372096538543701</v>
      </c>
      <c r="U69" s="107">
        <v>0.18700417131185532</v>
      </c>
      <c r="V69" s="108">
        <v>3.8229171186685562E-2</v>
      </c>
    </row>
    <row r="70" spans="1:22">
      <c r="A70" s="123">
        <v>1973</v>
      </c>
      <c r="B70" s="104">
        <v>0.33786430954933167</v>
      </c>
      <c r="C70" s="105">
        <v>3.4671012312173843E-2</v>
      </c>
      <c r="D70" s="105">
        <v>2.3100083693861961E-2</v>
      </c>
      <c r="E70" s="105">
        <v>2.4510912597179413E-2</v>
      </c>
      <c r="F70" s="105">
        <v>0.13102902472019196</v>
      </c>
      <c r="G70" s="105">
        <v>0.1099550724029541</v>
      </c>
      <c r="H70" s="106">
        <v>1.4598209410905838E-2</v>
      </c>
      <c r="I70" s="124">
        <v>0.3570885956287384</v>
      </c>
      <c r="J70" s="105">
        <v>3.0874026939272881E-2</v>
      </c>
      <c r="K70" s="105">
        <v>2.2058725357055664E-2</v>
      </c>
      <c r="L70" s="105">
        <v>1.5306079760193825E-2</v>
      </c>
      <c r="M70" s="105">
        <v>0.13544180989265442</v>
      </c>
      <c r="N70" s="105">
        <v>0.13399242237210274</v>
      </c>
      <c r="O70" s="125">
        <v>1.941552571952343E-2</v>
      </c>
      <c r="P70" s="103">
        <v>0.41536849737167358</v>
      </c>
      <c r="Q70" s="107">
        <v>2.5763783603906631E-2</v>
      </c>
      <c r="R70" s="107">
        <v>1.95919219404459E-2</v>
      </c>
      <c r="S70" s="107">
        <v>6.3910954631865025E-3</v>
      </c>
      <c r="T70" s="107">
        <v>0.14868330955505371</v>
      </c>
      <c r="U70" s="107">
        <v>0.18221420794725418</v>
      </c>
      <c r="V70" s="108">
        <v>3.2724179327487946E-2</v>
      </c>
    </row>
    <row r="71" spans="1:22">
      <c r="A71" s="123">
        <v>1974</v>
      </c>
      <c r="B71" s="104">
        <v>0.34681454300880432</v>
      </c>
      <c r="C71" s="105">
        <v>3.4325841814279556E-2</v>
      </c>
      <c r="D71" s="105">
        <v>2.3718463256955147E-2</v>
      </c>
      <c r="E71" s="105">
        <v>2.8433496132493019E-2</v>
      </c>
      <c r="F71" s="105">
        <v>0.14377100765705109</v>
      </c>
      <c r="G71" s="105">
        <v>0.103439811617136</v>
      </c>
      <c r="H71" s="106">
        <v>1.3125920668244362E-2</v>
      </c>
      <c r="I71" s="124">
        <v>0.36631736159324646</v>
      </c>
      <c r="J71" s="105">
        <v>3.0614305287599564E-2</v>
      </c>
      <c r="K71" s="105">
        <v>2.3120032623410225E-2</v>
      </c>
      <c r="L71" s="105">
        <v>1.8712412565946579E-2</v>
      </c>
      <c r="M71" s="105">
        <v>0.15196993947029114</v>
      </c>
      <c r="N71" s="105">
        <v>0.12441416457295418</v>
      </c>
      <c r="O71" s="125">
        <v>1.748649962246418E-2</v>
      </c>
      <c r="P71" s="103">
        <v>0.42563912272453308</v>
      </c>
      <c r="Q71" s="107">
        <v>2.5380393490195274E-2</v>
      </c>
      <c r="R71" s="107">
        <v>2.0920589566230774E-2</v>
      </c>
      <c r="S71" s="107">
        <v>7.7720573171973228E-3</v>
      </c>
      <c r="T71" s="107">
        <v>0.17258366942405701</v>
      </c>
      <c r="U71" s="107">
        <v>0.1696941927075386</v>
      </c>
      <c r="V71" s="108">
        <v>2.9288219287991524E-2</v>
      </c>
    </row>
    <row r="72" spans="1:22">
      <c r="A72" s="123">
        <v>1975</v>
      </c>
      <c r="B72" s="104">
        <v>0.32692795991897583</v>
      </c>
      <c r="C72" s="105">
        <v>3.3868979662656784E-2</v>
      </c>
      <c r="D72" s="105">
        <v>2.50101238489151E-2</v>
      </c>
      <c r="E72" s="105">
        <v>2.7458582073450089E-2</v>
      </c>
      <c r="F72" s="105">
        <v>0.1319926530122757</v>
      </c>
      <c r="G72" s="105">
        <v>9.6229676157236099E-2</v>
      </c>
      <c r="H72" s="106">
        <v>1.2367955408990383E-2</v>
      </c>
      <c r="I72" s="124">
        <v>0.34190225601196289</v>
      </c>
      <c r="J72" s="105">
        <v>3.0367216095328331E-2</v>
      </c>
      <c r="K72" s="105">
        <v>2.4504436179995537E-2</v>
      </c>
      <c r="L72" s="105">
        <v>1.7779309302568436E-2</v>
      </c>
      <c r="M72" s="105">
        <v>0.13680940866470337</v>
      </c>
      <c r="N72" s="105">
        <v>0.11598796024918556</v>
      </c>
      <c r="O72" s="125">
        <v>1.645394042134285E-2</v>
      </c>
      <c r="P72" s="103">
        <v>0.39050161838531494</v>
      </c>
      <c r="Q72" s="107">
        <v>2.5326160714030266E-2</v>
      </c>
      <c r="R72" s="107">
        <v>2.2323938086628914E-2</v>
      </c>
      <c r="S72" s="107">
        <v>7.7923135831952095E-3</v>
      </c>
      <c r="T72" s="107">
        <v>0.15632094442844391</v>
      </c>
      <c r="U72" s="107">
        <v>0.15200499072670937</v>
      </c>
      <c r="V72" s="108">
        <v>2.6733290404081345E-2</v>
      </c>
    </row>
    <row r="73" spans="1:22">
      <c r="A73" s="123">
        <v>1976</v>
      </c>
      <c r="B73" s="104">
        <v>0.34064888954162598</v>
      </c>
      <c r="C73" s="105">
        <v>3.3434581011533737E-2</v>
      </c>
      <c r="D73" s="105">
        <v>2.3997969925403595E-2</v>
      </c>
      <c r="E73" s="105">
        <v>2.7882391586899757E-2</v>
      </c>
      <c r="F73" s="105">
        <v>0.13948474824428558</v>
      </c>
      <c r="G73" s="105">
        <v>0.10344165936112404</v>
      </c>
      <c r="H73" s="106">
        <v>1.2407536618411541E-2</v>
      </c>
      <c r="I73" s="124">
        <v>0.35686382651329041</v>
      </c>
      <c r="J73" s="105">
        <v>2.9958643019199371E-2</v>
      </c>
      <c r="K73" s="105">
        <v>2.3762695491313934E-2</v>
      </c>
      <c r="L73" s="105">
        <v>1.8467774614691734E-2</v>
      </c>
      <c r="M73" s="105">
        <v>0.14569319784641266</v>
      </c>
      <c r="N73" s="105">
        <v>0.12248266115784645</v>
      </c>
      <c r="O73" s="125">
        <v>1.6498839482665062E-2</v>
      </c>
      <c r="P73" s="103">
        <v>0.40748724341392517</v>
      </c>
      <c r="Q73" s="107">
        <v>2.5015013292431831E-2</v>
      </c>
      <c r="R73" s="107">
        <v>2.1551543846726418E-2</v>
      </c>
      <c r="S73" s="107">
        <v>7.9267872497439384E-3</v>
      </c>
      <c r="T73" s="107">
        <v>0.16538769006729126</v>
      </c>
      <c r="U73" s="107">
        <v>0.16078382730484009</v>
      </c>
      <c r="V73" s="108">
        <v>2.6822373270988464E-2</v>
      </c>
    </row>
    <row r="74" spans="1:22">
      <c r="A74" s="123">
        <v>1977</v>
      </c>
      <c r="B74" s="104">
        <v>0.34432628750801086</v>
      </c>
      <c r="C74" s="105">
        <v>3.2586775720119476E-2</v>
      </c>
      <c r="D74" s="105">
        <v>2.4986658245325089E-2</v>
      </c>
      <c r="E74" s="105">
        <v>2.6961486786603928E-2</v>
      </c>
      <c r="F74" s="105">
        <v>0.14142142236232758</v>
      </c>
      <c r="G74" s="105">
        <v>0.10424434393644333</v>
      </c>
      <c r="H74" s="106">
        <v>1.4125590212643147E-2</v>
      </c>
      <c r="I74" s="124">
        <v>0.36000367999076843</v>
      </c>
      <c r="J74" s="105">
        <v>2.9275469481945038E-2</v>
      </c>
      <c r="K74" s="105">
        <v>2.4648893624544144E-2</v>
      </c>
      <c r="L74" s="105">
        <v>1.767357625067234E-2</v>
      </c>
      <c r="M74" s="105">
        <v>0.14680382609367371</v>
      </c>
      <c r="N74" s="105">
        <v>0.12299817055463791</v>
      </c>
      <c r="O74" s="125">
        <v>1.8603743985295296E-2</v>
      </c>
      <c r="P74" s="103">
        <v>0.4076906144618988</v>
      </c>
      <c r="Q74" s="107">
        <v>2.4494674056768417E-2</v>
      </c>
      <c r="R74" s="107">
        <v>2.2526033222675323E-2</v>
      </c>
      <c r="S74" s="107">
        <v>7.8859394416213036E-3</v>
      </c>
      <c r="T74" s="107">
        <v>0.16409219801425934</v>
      </c>
      <c r="U74" s="107">
        <v>0.15916959568858147</v>
      </c>
      <c r="V74" s="108">
        <v>2.9522184282541275E-2</v>
      </c>
    </row>
    <row r="75" spans="1:22">
      <c r="A75" s="123">
        <v>1978</v>
      </c>
      <c r="B75" s="104">
        <v>0.3348858654499054</v>
      </c>
      <c r="C75" s="105">
        <v>3.261108323931694E-2</v>
      </c>
      <c r="D75" s="105">
        <v>2.1527238190174103E-2</v>
      </c>
      <c r="E75" s="105">
        <v>2.800358459353447E-2</v>
      </c>
      <c r="F75" s="105">
        <v>0.14411193132400513</v>
      </c>
      <c r="G75" s="105">
        <v>9.8487166687846184E-2</v>
      </c>
      <c r="H75" s="106">
        <v>1.0144862346351147E-2</v>
      </c>
      <c r="I75" s="124">
        <v>0.34789144992828369</v>
      </c>
      <c r="J75" s="105">
        <v>2.9387872666120529E-2</v>
      </c>
      <c r="K75" s="105">
        <v>2.0965902134776115E-2</v>
      </c>
      <c r="L75" s="105">
        <v>1.8570337444543839E-2</v>
      </c>
      <c r="M75" s="105">
        <v>0.14967933297157288</v>
      </c>
      <c r="N75" s="105">
        <v>0.115487365052104</v>
      </c>
      <c r="O75" s="125">
        <v>1.3800648972392082E-2</v>
      </c>
      <c r="P75" s="103">
        <v>0.39145335555076599</v>
      </c>
      <c r="Q75" s="107">
        <v>2.4479608982801437E-2</v>
      </c>
      <c r="R75" s="107">
        <v>1.8917826935648918E-2</v>
      </c>
      <c r="S75" s="107">
        <v>8.3091119304299355E-3</v>
      </c>
      <c r="T75" s="107">
        <v>0.16759343445301056</v>
      </c>
      <c r="U75" s="107">
        <v>0.1483878567814827</v>
      </c>
      <c r="V75" s="108">
        <v>2.3765517398715019E-2</v>
      </c>
    </row>
    <row r="76" spans="1:22">
      <c r="A76" s="134">
        <v>1979</v>
      </c>
      <c r="B76" s="135">
        <v>0.33850333094596863</v>
      </c>
      <c r="C76" s="136">
        <v>3.1605478376150131E-2</v>
      </c>
      <c r="D76" s="136">
        <v>1.9986895844340324E-2</v>
      </c>
      <c r="E76" s="136">
        <v>3.0827833339571953E-2</v>
      </c>
      <c r="F76" s="136">
        <v>0.15300750732421875</v>
      </c>
      <c r="G76" s="136">
        <v>9.3563336879014969E-2</v>
      </c>
      <c r="H76" s="137">
        <v>9.5122763887047768E-3</v>
      </c>
      <c r="I76" s="138">
        <v>0.35045483708381653</v>
      </c>
      <c r="J76" s="136">
        <v>2.8457731008529663E-2</v>
      </c>
      <c r="K76" s="136">
        <v>1.9595865160226822E-2</v>
      </c>
      <c r="L76" s="136">
        <v>2.0399104803800583E-2</v>
      </c>
      <c r="M76" s="136">
        <v>0.1593201756477356</v>
      </c>
      <c r="N76" s="136">
        <v>0.10984196700155735</v>
      </c>
      <c r="O76" s="139">
        <v>1.2840005569159985E-2</v>
      </c>
      <c r="P76" s="114">
        <v>0.39450275897979736</v>
      </c>
      <c r="Q76" s="140">
        <v>2.392135001718998E-2</v>
      </c>
      <c r="R76" s="140">
        <v>1.7953744158148766E-2</v>
      </c>
      <c r="S76" s="140">
        <v>8.9100003242492676E-3</v>
      </c>
      <c r="T76" s="140">
        <v>0.17901086807250977</v>
      </c>
      <c r="U76" s="140">
        <v>0.14280399680137634</v>
      </c>
      <c r="V76" s="141">
        <v>2.1902799606323242E-2</v>
      </c>
    </row>
    <row r="77" spans="1:22">
      <c r="A77" s="123">
        <v>1980</v>
      </c>
      <c r="B77" s="104">
        <v>0.3417048454284668</v>
      </c>
      <c r="C77" s="105">
        <v>3.3099338412284851E-2</v>
      </c>
      <c r="D77" s="105">
        <v>2.0333770662546158E-2</v>
      </c>
      <c r="E77" s="105">
        <v>3.3198520541191101E-2</v>
      </c>
      <c r="F77" s="105">
        <v>0.16079993546009064</v>
      </c>
      <c r="G77" s="105">
        <v>8.3890983834862709E-2</v>
      </c>
      <c r="H77" s="106">
        <v>1.0382294654846191E-2</v>
      </c>
      <c r="I77" s="124">
        <v>0.35432830452919006</v>
      </c>
      <c r="J77" s="105">
        <v>2.9850216582417488E-2</v>
      </c>
      <c r="K77" s="105">
        <v>2.0046303048729897E-2</v>
      </c>
      <c r="L77" s="105">
        <v>2.2686067968606949E-2</v>
      </c>
      <c r="M77" s="105">
        <v>0.16836106777191162</v>
      </c>
      <c r="N77" s="105">
        <v>9.9300934001803398E-2</v>
      </c>
      <c r="O77" s="125">
        <v>1.4083726331591606E-2</v>
      </c>
      <c r="P77" s="103">
        <v>0.39776450395584106</v>
      </c>
      <c r="Q77" s="107">
        <v>2.495756559073925E-2</v>
      </c>
      <c r="R77" s="107">
        <v>1.8729457631707191E-2</v>
      </c>
      <c r="S77" s="107">
        <v>9.991140104830265E-3</v>
      </c>
      <c r="T77" s="107">
        <v>0.18847011029720306</v>
      </c>
      <c r="U77" s="107">
        <v>0.13122918829321861</v>
      </c>
      <c r="V77" s="108">
        <v>2.4387052282691002E-2</v>
      </c>
    </row>
    <row r="78" spans="1:22">
      <c r="A78" s="123">
        <v>1981</v>
      </c>
      <c r="B78" s="104">
        <v>0.33151647448539734</v>
      </c>
      <c r="C78" s="105">
        <v>3.5840131342411041E-2</v>
      </c>
      <c r="D78" s="105">
        <v>2.0208101719617844E-2</v>
      </c>
      <c r="E78" s="105">
        <v>3.4538064152002335E-2</v>
      </c>
      <c r="F78" s="105">
        <v>0.15846213698387146</v>
      </c>
      <c r="G78" s="105">
        <v>7.2807570919394493E-2</v>
      </c>
      <c r="H78" s="106">
        <v>9.6604740247130394E-3</v>
      </c>
      <c r="I78" s="124">
        <v>0.33776500821113586</v>
      </c>
      <c r="J78" s="105">
        <v>3.2294858247041702E-2</v>
      </c>
      <c r="K78" s="105">
        <v>2.0630650222301483E-2</v>
      </c>
      <c r="L78" s="105">
        <v>2.3426871746778488E-2</v>
      </c>
      <c r="M78" s="105">
        <v>0.16233077645301819</v>
      </c>
      <c r="N78" s="105">
        <v>8.5911350324749947E-2</v>
      </c>
      <c r="O78" s="125">
        <v>1.3170506805181503E-2</v>
      </c>
      <c r="P78" s="103">
        <v>0.36686459183692932</v>
      </c>
      <c r="Q78" s="107">
        <v>2.7142792940139771E-2</v>
      </c>
      <c r="R78" s="107">
        <v>2.0635483786463737E-2</v>
      </c>
      <c r="S78" s="107">
        <v>1.059125829488039E-2</v>
      </c>
      <c r="T78" s="107">
        <v>0.17449632287025452</v>
      </c>
      <c r="U78" s="107">
        <v>0.11130749061703682</v>
      </c>
      <c r="V78" s="108">
        <v>2.2691238671541214E-2</v>
      </c>
    </row>
    <row r="79" spans="1:22">
      <c r="A79" s="123">
        <v>1982</v>
      </c>
      <c r="B79" s="101">
        <v>0.31944674253463745</v>
      </c>
      <c r="C79" s="105">
        <v>3.4281957894563675E-2</v>
      </c>
      <c r="D79" s="105">
        <v>2.0932462066411972E-2</v>
      </c>
      <c r="E79" s="105">
        <v>3.7244118750095367E-2</v>
      </c>
      <c r="F79" s="105">
        <v>0.15852761268615723</v>
      </c>
      <c r="G79" s="105">
        <v>5.8443078771233559E-2</v>
      </c>
      <c r="H79" s="106">
        <v>1.0017507709562778E-2</v>
      </c>
      <c r="I79" s="124">
        <v>0.32475084066390991</v>
      </c>
      <c r="J79" s="125">
        <v>3.0799014493823051E-2</v>
      </c>
      <c r="K79" s="125">
        <v>2.1494103595614433E-2</v>
      </c>
      <c r="L79" s="125">
        <v>2.5166288018226624E-2</v>
      </c>
      <c r="M79" s="125">
        <v>0.16374589502811432</v>
      </c>
      <c r="N79" s="125">
        <v>6.9967556744813919E-2</v>
      </c>
      <c r="O79" s="125">
        <v>1.3577969744801521E-2</v>
      </c>
      <c r="P79" s="103">
        <v>0.35433274507522583</v>
      </c>
      <c r="Q79" s="107">
        <v>2.5928998365998268E-2</v>
      </c>
      <c r="R79" s="107">
        <v>2.1078521385788918E-2</v>
      </c>
      <c r="S79" s="107">
        <v>1.1190205812454224E-2</v>
      </c>
      <c r="T79" s="107">
        <v>0.18041861057281494</v>
      </c>
      <c r="U79" s="107">
        <v>9.2863813042640686E-2</v>
      </c>
      <c r="V79" s="108">
        <v>2.2852607071399689E-2</v>
      </c>
    </row>
    <row r="80" spans="1:22">
      <c r="A80" s="123">
        <v>1983</v>
      </c>
      <c r="B80" s="101">
        <v>0.30972322821617126</v>
      </c>
      <c r="C80" s="105">
        <v>3.544694185256958E-2</v>
      </c>
      <c r="D80" s="105">
        <v>2.027788944542408E-2</v>
      </c>
      <c r="E80" s="105">
        <v>3.7310097366571426E-2</v>
      </c>
      <c r="F80" s="105">
        <v>0.1459365040063858</v>
      </c>
      <c r="G80" s="105">
        <v>6.3288303092122078E-2</v>
      </c>
      <c r="H80" s="106">
        <v>7.4634961783885956E-3</v>
      </c>
      <c r="I80" s="124">
        <v>0.31539720296859741</v>
      </c>
      <c r="J80" s="125">
        <v>3.1975138932466507E-2</v>
      </c>
      <c r="K80" s="125">
        <v>2.0840723067522049E-2</v>
      </c>
      <c r="L80" s="125">
        <v>2.5742350146174431E-2</v>
      </c>
      <c r="M80" s="125">
        <v>0.15216310322284698</v>
      </c>
      <c r="N80" s="125">
        <v>7.4561513960361481E-2</v>
      </c>
      <c r="O80" s="125">
        <v>1.0114369913935661E-2</v>
      </c>
      <c r="P80" s="103">
        <v>0.34292808175086975</v>
      </c>
      <c r="Q80" s="107">
        <v>2.6787657290697098E-2</v>
      </c>
      <c r="R80" s="107">
        <v>1.9987208768725395E-2</v>
      </c>
      <c r="S80" s="107">
        <v>1.1490684002637863E-2</v>
      </c>
      <c r="T80" s="107">
        <v>0.17032516002655029</v>
      </c>
      <c r="U80" s="107">
        <v>9.7592640668153763E-2</v>
      </c>
      <c r="V80" s="108">
        <v>1.6744736582040787E-2</v>
      </c>
    </row>
    <row r="81" spans="1:22">
      <c r="A81" s="123">
        <v>1984</v>
      </c>
      <c r="B81" s="101">
        <v>0.29295244812965393</v>
      </c>
      <c r="C81" s="105">
        <v>3.4666549414396286E-2</v>
      </c>
      <c r="D81" s="105">
        <v>1.8502974882721901E-2</v>
      </c>
      <c r="E81" s="105">
        <v>3.4311976283788681E-2</v>
      </c>
      <c r="F81" s="105">
        <v>0.13352744281291962</v>
      </c>
      <c r="G81" s="105">
        <v>6.5404383465647697E-2</v>
      </c>
      <c r="H81" s="106">
        <v>6.5391254611313343E-3</v>
      </c>
      <c r="I81" s="124">
        <v>0.29597735404968262</v>
      </c>
      <c r="J81" s="125">
        <v>3.13255675137043E-2</v>
      </c>
      <c r="K81" s="125">
        <v>1.8346771597862244E-2</v>
      </c>
      <c r="L81" s="125">
        <v>2.2697092965245247E-2</v>
      </c>
      <c r="M81" s="125">
        <v>0.1387234628200531</v>
      </c>
      <c r="N81" s="125">
        <v>7.6048986986279488E-2</v>
      </c>
      <c r="O81" s="125">
        <v>8.8354796171188354E-3</v>
      </c>
      <c r="P81" s="103">
        <v>0.32307359576225281</v>
      </c>
      <c r="Q81" s="107">
        <v>2.6605816558003426E-2</v>
      </c>
      <c r="R81" s="107">
        <v>1.7489466816186905E-2</v>
      </c>
      <c r="S81" s="107">
        <v>1.0315902531147003E-2</v>
      </c>
      <c r="T81" s="107">
        <v>0.15806329250335693</v>
      </c>
      <c r="U81" s="107">
        <v>9.5927763730287552E-2</v>
      </c>
      <c r="V81" s="108">
        <v>1.467136200517416E-2</v>
      </c>
    </row>
    <row r="82" spans="1:22">
      <c r="A82" s="123">
        <v>1985</v>
      </c>
      <c r="B82" s="101">
        <v>0.2991393506526947</v>
      </c>
      <c r="C82" s="105">
        <v>3.4767806529998779E-2</v>
      </c>
      <c r="D82" s="105">
        <v>1.8584517762064934E-2</v>
      </c>
      <c r="E82" s="105">
        <v>3.5946764051914215E-2</v>
      </c>
      <c r="F82" s="105">
        <v>0.14156897366046906</v>
      </c>
      <c r="G82" s="105">
        <v>6.1735423281788826E-2</v>
      </c>
      <c r="H82" s="106">
        <v>6.5358714200556278E-3</v>
      </c>
      <c r="I82" s="124">
        <v>0.30226543545722961</v>
      </c>
      <c r="J82" s="125">
        <v>3.1499892473220825E-2</v>
      </c>
      <c r="K82" s="125">
        <v>1.8758265301585197E-2</v>
      </c>
      <c r="L82" s="125">
        <v>2.3993073031306267E-2</v>
      </c>
      <c r="M82" s="125">
        <v>0.14775142073631287</v>
      </c>
      <c r="N82" s="125">
        <v>7.1352940052747726E-2</v>
      </c>
      <c r="O82" s="125">
        <v>8.9098475873470306E-3</v>
      </c>
      <c r="P82" s="103">
        <v>0.33003592491149902</v>
      </c>
      <c r="Q82" s="107">
        <v>2.6758993044495583E-2</v>
      </c>
      <c r="R82" s="107">
        <v>1.8267793580889702E-2</v>
      </c>
      <c r="S82" s="107">
        <v>1.113382913172245E-2</v>
      </c>
      <c r="T82" s="107">
        <v>0.16934786736965179</v>
      </c>
      <c r="U82" s="107">
        <v>8.9507102966308594E-2</v>
      </c>
      <c r="V82" s="108">
        <v>1.5020325779914856E-2</v>
      </c>
    </row>
    <row r="83" spans="1:22">
      <c r="A83" s="123">
        <v>1986</v>
      </c>
      <c r="B83" s="101">
        <v>0.3050650954246521</v>
      </c>
      <c r="C83" s="105">
        <v>3.3288519829511642E-2</v>
      </c>
      <c r="D83" s="105">
        <v>1.8577432259917259E-2</v>
      </c>
      <c r="E83" s="105">
        <v>3.7343066185712814E-2</v>
      </c>
      <c r="F83" s="105">
        <v>0.14548958837985992</v>
      </c>
      <c r="G83" s="105">
        <v>6.352761946618557E-2</v>
      </c>
      <c r="H83" s="106">
        <v>6.8388525396585464E-3</v>
      </c>
      <c r="I83" s="124">
        <v>0.31174364686012268</v>
      </c>
      <c r="J83" s="125">
        <v>2.9838886111974716E-2</v>
      </c>
      <c r="K83" s="125">
        <v>1.867450587451458E-2</v>
      </c>
      <c r="L83" s="125">
        <v>2.5452151894569397E-2</v>
      </c>
      <c r="M83" s="125">
        <v>0.15584002435207367</v>
      </c>
      <c r="N83" s="125">
        <v>7.2650112211704254E-2</v>
      </c>
      <c r="O83" s="125">
        <v>9.2879887670278549E-3</v>
      </c>
      <c r="P83" s="103">
        <v>0.34273192286491394</v>
      </c>
      <c r="Q83" s="107">
        <v>2.4463647976517677E-2</v>
      </c>
      <c r="R83" s="107">
        <v>1.844421774148941E-2</v>
      </c>
      <c r="S83" s="107">
        <v>1.1364730075001717E-2</v>
      </c>
      <c r="T83" s="107">
        <v>0.18392598628997803</v>
      </c>
      <c r="U83" s="107">
        <v>8.8677540421485901E-2</v>
      </c>
      <c r="V83" s="108">
        <v>1.5855805948376656E-2</v>
      </c>
    </row>
    <row r="84" spans="1:22">
      <c r="A84" s="123">
        <v>1987</v>
      </c>
      <c r="B84" s="101">
        <v>0.32559391856193542</v>
      </c>
      <c r="C84" s="105">
        <v>3.4003674983978271E-2</v>
      </c>
      <c r="D84" s="105">
        <v>1.9119538366794586E-2</v>
      </c>
      <c r="E84" s="105">
        <v>3.8498647511005402E-2</v>
      </c>
      <c r="F84" s="105">
        <v>0.15804176032543182</v>
      </c>
      <c r="G84" s="105">
        <v>6.9148372858762741E-2</v>
      </c>
      <c r="H84" s="106">
        <v>6.7819193936884403E-3</v>
      </c>
      <c r="I84" s="124">
        <v>0.33062022924423218</v>
      </c>
      <c r="J84" s="125">
        <v>3.0815660953521729E-2</v>
      </c>
      <c r="K84" s="125">
        <v>1.905454508960247E-2</v>
      </c>
      <c r="L84" s="125">
        <v>2.6613594964146614E-2</v>
      </c>
      <c r="M84" s="125">
        <v>0.16699188947677612</v>
      </c>
      <c r="N84" s="125">
        <v>7.7908184379339218E-2</v>
      </c>
      <c r="O84" s="125">
        <v>9.2363348230719566E-3</v>
      </c>
      <c r="P84" s="103">
        <v>0.35193845629692078</v>
      </c>
      <c r="Q84" s="107">
        <v>2.5958489626646042E-2</v>
      </c>
      <c r="R84" s="107">
        <v>1.8232228234410286E-2</v>
      </c>
      <c r="S84" s="107">
        <v>1.1624610982835293E-2</v>
      </c>
      <c r="T84" s="107">
        <v>0.18488322198390961</v>
      </c>
      <c r="U84" s="107">
        <v>9.5409344881772995E-2</v>
      </c>
      <c r="V84" s="108">
        <v>1.5830570831894875E-2</v>
      </c>
    </row>
    <row r="85" spans="1:22">
      <c r="A85" s="123">
        <v>1988</v>
      </c>
      <c r="B85" s="101">
        <v>0.31237560510635376</v>
      </c>
      <c r="C85" s="105">
        <v>3.3660389482975006E-2</v>
      </c>
      <c r="D85" s="105">
        <v>1.8326999619603157E-2</v>
      </c>
      <c r="E85" s="105">
        <v>3.8306709378957748E-2</v>
      </c>
      <c r="F85" s="105">
        <v>0.14755111932754517</v>
      </c>
      <c r="G85" s="105">
        <v>6.8261971697211266E-2</v>
      </c>
      <c r="H85" s="106">
        <v>6.2684188596904278E-3</v>
      </c>
      <c r="I85" s="124">
        <v>0.31529274582862854</v>
      </c>
      <c r="J85" s="125">
        <v>3.0547397211194038E-2</v>
      </c>
      <c r="K85" s="125">
        <v>1.7859641462564468E-2</v>
      </c>
      <c r="L85" s="125">
        <v>2.6109777390956879E-2</v>
      </c>
      <c r="M85" s="125">
        <v>0.15591363608837128</v>
      </c>
      <c r="N85" s="125">
        <v>7.646029070019722E-2</v>
      </c>
      <c r="O85" s="125">
        <v>8.4019908681511879E-3</v>
      </c>
      <c r="P85" s="103">
        <v>0.33216398954391479</v>
      </c>
      <c r="Q85" s="107">
        <v>2.5856917724013329E-2</v>
      </c>
      <c r="R85" s="107">
        <v>1.5859324485063553E-2</v>
      </c>
      <c r="S85" s="107">
        <v>1.1191345751285553E-2</v>
      </c>
      <c r="T85" s="107">
        <v>0.17312122881412506</v>
      </c>
      <c r="U85" s="107">
        <v>9.2465147376060486E-2</v>
      </c>
      <c r="V85" s="108">
        <v>1.3670030049979687E-2</v>
      </c>
    </row>
    <row r="86" spans="1:22">
      <c r="A86" s="123">
        <v>1989</v>
      </c>
      <c r="B86" s="101">
        <v>0.3219168484210968</v>
      </c>
      <c r="C86" s="105">
        <v>3.3657737076282501E-2</v>
      </c>
      <c r="D86" s="105">
        <v>1.9036537036299706E-2</v>
      </c>
      <c r="E86" s="105">
        <v>3.964436799287796E-2</v>
      </c>
      <c r="F86" s="105">
        <v>0.15511004626750946</v>
      </c>
      <c r="G86" s="105">
        <v>6.775195337831974E-2</v>
      </c>
      <c r="H86" s="106">
        <v>6.7162089981138706E-3</v>
      </c>
      <c r="I86" s="124">
        <v>0.32544222474098206</v>
      </c>
      <c r="J86" s="125">
        <v>3.0616568401455879E-2</v>
      </c>
      <c r="K86" s="125">
        <v>1.8669936805963516E-2</v>
      </c>
      <c r="L86" s="125">
        <v>2.7518512681126595E-2</v>
      </c>
      <c r="M86" s="125">
        <v>0.16281507909297943</v>
      </c>
      <c r="N86" s="125">
        <v>7.6763717457652092E-2</v>
      </c>
      <c r="O86" s="125">
        <v>9.0584168210625648E-3</v>
      </c>
      <c r="P86" s="103">
        <v>0.33958414196968079</v>
      </c>
      <c r="Q86" s="107">
        <v>2.5880394503474236E-2</v>
      </c>
      <c r="R86" s="107">
        <v>1.6426945105195045E-2</v>
      </c>
      <c r="S86" s="107">
        <v>1.165501493960619E-2</v>
      </c>
      <c r="T86" s="107">
        <v>0.1737113744020462</v>
      </c>
      <c r="U86" s="107">
        <v>9.6751745790243149E-2</v>
      </c>
      <c r="V86" s="108">
        <v>1.5158677473664284E-2</v>
      </c>
    </row>
    <row r="87" spans="1:22">
      <c r="A87" s="126">
        <v>1990</v>
      </c>
      <c r="B87" s="116">
        <v>0.31870722770690918</v>
      </c>
      <c r="C87" s="128">
        <v>3.3325221389532089E-2</v>
      </c>
      <c r="D87" s="128">
        <v>1.9455861300230026E-2</v>
      </c>
      <c r="E87" s="128">
        <v>4.1042111814022064E-2</v>
      </c>
      <c r="F87" s="128">
        <v>0.15214318037033081</v>
      </c>
      <c r="G87" s="128">
        <v>6.4669767394661903E-2</v>
      </c>
      <c r="H87" s="129">
        <v>8.0711022019386292E-3</v>
      </c>
      <c r="I87" s="130">
        <v>0.32132187485694885</v>
      </c>
      <c r="J87" s="131">
        <v>3.0290530994534492E-2</v>
      </c>
      <c r="K87" s="131">
        <v>1.9168997183442116E-2</v>
      </c>
      <c r="L87" s="131">
        <v>2.8592305257916451E-2</v>
      </c>
      <c r="M87" s="131">
        <v>0.15908752381801605</v>
      </c>
      <c r="N87" s="131">
        <v>7.3284067213535309E-2</v>
      </c>
      <c r="O87" s="131">
        <v>1.0898460634052753E-2</v>
      </c>
      <c r="P87" s="120">
        <v>0.33559182286262512</v>
      </c>
      <c r="Q87" s="132">
        <v>2.5592831894755363E-2</v>
      </c>
      <c r="R87" s="132">
        <v>1.7156817018985748E-2</v>
      </c>
      <c r="S87" s="132">
        <v>1.2420410290360451E-2</v>
      </c>
      <c r="T87" s="132">
        <v>0.17115843296051025</v>
      </c>
      <c r="U87" s="132">
        <v>9.1274499893188477E-2</v>
      </c>
      <c r="V87" s="133">
        <v>1.7988845705986023E-2</v>
      </c>
    </row>
    <row r="88" spans="1:22">
      <c r="A88" s="123">
        <v>1991</v>
      </c>
      <c r="B88" s="101">
        <v>0.31841003894805908</v>
      </c>
      <c r="C88" s="105">
        <v>3.5113852471113205E-2</v>
      </c>
      <c r="D88" s="105">
        <v>2.0489141345024109E-2</v>
      </c>
      <c r="E88" s="105">
        <v>4.3176602572202682E-2</v>
      </c>
      <c r="F88" s="105">
        <v>0.14810954034328461</v>
      </c>
      <c r="G88" s="105">
        <v>6.3711570575833321E-2</v>
      </c>
      <c r="H88" s="106">
        <v>7.8093511983752251E-3</v>
      </c>
      <c r="I88" s="124">
        <v>0.32081839442253113</v>
      </c>
      <c r="J88" s="125">
        <v>3.1958326697349548E-2</v>
      </c>
      <c r="K88" s="125">
        <v>2.0332567393779755E-2</v>
      </c>
      <c r="L88" s="125">
        <v>3.0380424112081528E-2</v>
      </c>
      <c r="M88" s="125">
        <v>0.15533998608589172</v>
      </c>
      <c r="N88" s="125">
        <v>7.2160817682743073E-2</v>
      </c>
      <c r="O88" s="125">
        <v>1.0646269656717777E-2</v>
      </c>
      <c r="P88" s="103">
        <v>0.33793222904205322</v>
      </c>
      <c r="Q88" s="107">
        <v>2.7001840993762016E-2</v>
      </c>
      <c r="R88" s="107">
        <v>1.8527315929532051E-2</v>
      </c>
      <c r="S88" s="107">
        <v>1.3848468661308289E-2</v>
      </c>
      <c r="T88" s="107">
        <v>0.17072133719921112</v>
      </c>
      <c r="U88" s="107">
        <v>8.9766316115856171E-2</v>
      </c>
      <c r="V88" s="108">
        <v>1.8066933378577232E-2</v>
      </c>
    </row>
    <row r="89" spans="1:22">
      <c r="A89" s="123">
        <v>1992</v>
      </c>
      <c r="B89" s="101">
        <v>0.31994903087615967</v>
      </c>
      <c r="C89" s="105">
        <v>3.5486668348312378E-2</v>
      </c>
      <c r="D89" s="105">
        <v>1.9670763984322548E-2</v>
      </c>
      <c r="E89" s="105">
        <v>4.3322142213582993E-2</v>
      </c>
      <c r="F89" s="105">
        <v>0.14908915758132935</v>
      </c>
      <c r="G89" s="105">
        <v>6.5133471041917801E-2</v>
      </c>
      <c r="H89" s="106">
        <v>7.2468244470655918E-3</v>
      </c>
      <c r="I89" s="124">
        <v>0.32227733731269836</v>
      </c>
      <c r="J89" s="125">
        <v>3.2254327088594437E-2</v>
      </c>
      <c r="K89" s="125">
        <v>1.9371194764971733E-2</v>
      </c>
      <c r="L89" s="125">
        <v>3.023136779665947E-2</v>
      </c>
      <c r="M89" s="125">
        <v>0.15717040002346039</v>
      </c>
      <c r="N89" s="125">
        <v>7.350139319896698E-2</v>
      </c>
      <c r="O89" s="125">
        <v>9.7486479207873344E-3</v>
      </c>
      <c r="P89" s="103">
        <v>0.33985048532485962</v>
      </c>
      <c r="Q89" s="107">
        <v>2.743208035826683E-2</v>
      </c>
      <c r="R89" s="107">
        <v>1.7311245203018188E-2</v>
      </c>
      <c r="S89" s="107">
        <v>1.3748699799180031E-2</v>
      </c>
      <c r="T89" s="107">
        <v>0.17594854533672333</v>
      </c>
      <c r="U89" s="107">
        <v>8.9556191116571426E-2</v>
      </c>
      <c r="V89" s="108">
        <v>1.5853719785809517E-2</v>
      </c>
    </row>
    <row r="90" spans="1:22">
      <c r="A90" s="123">
        <v>1993</v>
      </c>
      <c r="B90" s="101">
        <v>0.32999083399772644</v>
      </c>
      <c r="C90" s="105">
        <v>3.5873930901288986E-2</v>
      </c>
      <c r="D90" s="105">
        <v>1.9037043675780296E-2</v>
      </c>
      <c r="E90" s="105">
        <v>4.3594572693109512E-2</v>
      </c>
      <c r="F90" s="105">
        <v>0.15410682559013367</v>
      </c>
      <c r="G90" s="105">
        <v>6.9575300440192223E-2</v>
      </c>
      <c r="H90" s="106">
        <v>7.8031723387539387E-3</v>
      </c>
      <c r="I90" s="124">
        <v>0.33684343099594116</v>
      </c>
      <c r="J90" s="125">
        <v>3.2727282494306564E-2</v>
      </c>
      <c r="K90" s="125">
        <v>1.8718695268034935E-2</v>
      </c>
      <c r="L90" s="125">
        <v>3.1609479337930679E-2</v>
      </c>
      <c r="M90" s="125">
        <v>0.16547106206417084</v>
      </c>
      <c r="N90" s="125">
        <v>7.7771840617060661E-2</v>
      </c>
      <c r="O90" s="125">
        <v>1.0545080527663231E-2</v>
      </c>
      <c r="P90" s="103">
        <v>0.36381873488426208</v>
      </c>
      <c r="Q90" s="107">
        <v>2.7586828917264938E-2</v>
      </c>
      <c r="R90" s="107">
        <v>1.6759652644395828E-2</v>
      </c>
      <c r="S90" s="107">
        <v>1.4339233748614788E-2</v>
      </c>
      <c r="T90" s="107">
        <v>0.19155691564083099</v>
      </c>
      <c r="U90" s="107">
        <v>9.6163265407085419E-2</v>
      </c>
      <c r="V90" s="108">
        <v>1.7412835732102394E-2</v>
      </c>
    </row>
    <row r="91" spans="1:22">
      <c r="A91" s="123">
        <v>1994</v>
      </c>
      <c r="B91" s="101">
        <v>0.33546242117881775</v>
      </c>
      <c r="C91" s="105">
        <v>3.6656599491834641E-2</v>
      </c>
      <c r="D91" s="105">
        <v>1.8896961584687233E-2</v>
      </c>
      <c r="E91" s="105">
        <v>4.6476956456899643E-2</v>
      </c>
      <c r="F91" s="105">
        <v>0.15380719304084778</v>
      </c>
      <c r="G91" s="105">
        <v>7.1277383714914322E-2</v>
      </c>
      <c r="H91" s="106">
        <v>8.3473240956664085E-3</v>
      </c>
      <c r="I91" s="124">
        <v>0.34355282783508301</v>
      </c>
      <c r="J91" s="125">
        <v>3.3418044447898865E-2</v>
      </c>
      <c r="K91" s="125">
        <v>1.8635490909218788E-2</v>
      </c>
      <c r="L91" s="125">
        <v>3.5554949194192886E-2</v>
      </c>
      <c r="M91" s="125">
        <v>0.16485737264156342</v>
      </c>
      <c r="N91" s="125">
        <v>7.9859118908643723E-2</v>
      </c>
      <c r="O91" s="125">
        <v>1.122782938182354E-2</v>
      </c>
      <c r="P91" s="103">
        <v>0.37350848317146301</v>
      </c>
      <c r="Q91" s="107">
        <v>2.8288770467042923E-2</v>
      </c>
      <c r="R91" s="107">
        <v>1.6582291573286057E-2</v>
      </c>
      <c r="S91" s="107">
        <v>2.0189311355352402E-2</v>
      </c>
      <c r="T91" s="107">
        <v>0.19088956713676453</v>
      </c>
      <c r="U91" s="107">
        <v>9.9003799259662628E-2</v>
      </c>
      <c r="V91" s="108">
        <v>1.855476014316082E-2</v>
      </c>
    </row>
    <row r="92" spans="1:22">
      <c r="A92" s="123">
        <v>1995</v>
      </c>
      <c r="B92" s="101">
        <v>0.33709746599197388</v>
      </c>
      <c r="C92" s="105">
        <v>3.5945791751146317E-2</v>
      </c>
      <c r="D92" s="105">
        <v>1.7464250326156616E-2</v>
      </c>
      <c r="E92" s="105">
        <v>4.5365519821643829E-2</v>
      </c>
      <c r="F92" s="105">
        <v>0.15807496011257172</v>
      </c>
      <c r="G92" s="105">
        <v>7.2570092976093292E-2</v>
      </c>
      <c r="H92" s="106">
        <v>7.6768579892814159E-3</v>
      </c>
      <c r="I92" s="124">
        <v>0.34596076607704163</v>
      </c>
      <c r="J92" s="125">
        <v>3.2847847789525986E-2</v>
      </c>
      <c r="K92" s="125">
        <v>1.7038362100720406E-2</v>
      </c>
      <c r="L92" s="125">
        <v>3.4836243838071823E-2</v>
      </c>
      <c r="M92" s="125">
        <v>0.17052756249904633</v>
      </c>
      <c r="N92" s="125">
        <v>8.0506581813097E-2</v>
      </c>
      <c r="O92" s="125">
        <v>1.0204164311289787E-2</v>
      </c>
      <c r="P92" s="103">
        <v>0.37737110257148743</v>
      </c>
      <c r="Q92" s="107">
        <v>2.7993855997920036E-2</v>
      </c>
      <c r="R92" s="107">
        <v>1.4929870143532753E-2</v>
      </c>
      <c r="S92" s="107">
        <v>2.0456558093428612E-2</v>
      </c>
      <c r="T92" s="107">
        <v>0.19935177266597748</v>
      </c>
      <c r="U92" s="107">
        <v>9.8128024488687515E-2</v>
      </c>
      <c r="V92" s="108">
        <v>1.6511021181941032E-2</v>
      </c>
    </row>
    <row r="93" spans="1:22">
      <c r="A93" s="123">
        <v>1996</v>
      </c>
      <c r="B93" s="101">
        <v>0.34080222249031067</v>
      </c>
      <c r="C93" s="105">
        <v>3.4686032682657242E-2</v>
      </c>
      <c r="D93" s="105">
        <v>1.6258636489510536E-2</v>
      </c>
      <c r="E93" s="105">
        <v>4.2877964675426483E-2</v>
      </c>
      <c r="F93" s="105">
        <v>0.16701927781105042</v>
      </c>
      <c r="G93" s="105">
        <v>7.1930458769202232E-2</v>
      </c>
      <c r="H93" s="106">
        <v>8.0298483371734619E-3</v>
      </c>
      <c r="I93" s="124">
        <v>0.35046452283859253</v>
      </c>
      <c r="J93" s="125">
        <v>3.1646501272916794E-2</v>
      </c>
      <c r="K93" s="125">
        <v>1.5571951866149902E-2</v>
      </c>
      <c r="L93" s="125">
        <v>3.2704871147871017E-2</v>
      </c>
      <c r="M93" s="125">
        <v>0.18105831742286682</v>
      </c>
      <c r="N93" s="125">
        <v>7.9019691795110703E-2</v>
      </c>
      <c r="O93" s="125">
        <v>1.046319305896759E-2</v>
      </c>
      <c r="P93" s="103">
        <v>0.38344275951385498</v>
      </c>
      <c r="Q93" s="107">
        <v>2.6905469596385956E-2</v>
      </c>
      <c r="R93" s="107">
        <v>1.3454589061439037E-2</v>
      </c>
      <c r="S93" s="107">
        <v>1.9007623195648193E-2</v>
      </c>
      <c r="T93" s="107">
        <v>0.21279521286487579</v>
      </c>
      <c r="U93" s="107">
        <v>9.4833619892597198E-2</v>
      </c>
      <c r="V93" s="108">
        <v>1.644623652100563E-2</v>
      </c>
    </row>
    <row r="94" spans="1:22">
      <c r="A94" s="123">
        <v>1997</v>
      </c>
      <c r="B94" s="101">
        <v>0.33732298016548157</v>
      </c>
      <c r="C94" s="105">
        <v>3.3303398638963699E-2</v>
      </c>
      <c r="D94" s="105">
        <v>1.5148892998695374E-2</v>
      </c>
      <c r="E94" s="105">
        <v>4.0931716561317444E-2</v>
      </c>
      <c r="F94" s="105">
        <v>0.17066599428653717</v>
      </c>
      <c r="G94" s="105">
        <v>6.8888867273926735E-2</v>
      </c>
      <c r="H94" s="106">
        <v>8.3841001614928246E-3</v>
      </c>
      <c r="I94" s="124">
        <v>0.34517413377761841</v>
      </c>
      <c r="J94" s="125">
        <v>3.0175685882568359E-2</v>
      </c>
      <c r="K94" s="125">
        <v>1.4438893646001816E-2</v>
      </c>
      <c r="L94" s="125">
        <v>3.0923482030630112E-2</v>
      </c>
      <c r="M94" s="125">
        <v>0.18393813073635101</v>
      </c>
      <c r="N94" s="125">
        <v>7.4988126754760742E-2</v>
      </c>
      <c r="O94" s="125">
        <v>1.0709798894822598E-2</v>
      </c>
      <c r="P94" s="103">
        <v>0.37176144123077393</v>
      </c>
      <c r="Q94" s="107">
        <v>2.5398019701242447E-2</v>
      </c>
      <c r="R94" s="107">
        <v>1.1954650282859802E-2</v>
      </c>
      <c r="S94" s="107">
        <v>1.7916569486260414E-2</v>
      </c>
      <c r="T94" s="107">
        <v>0.21306709945201874</v>
      </c>
      <c r="U94" s="107">
        <v>8.7400417774915695E-2</v>
      </c>
      <c r="V94" s="108">
        <v>1.602468267083168E-2</v>
      </c>
    </row>
    <row r="95" spans="1:22">
      <c r="A95" s="123">
        <v>1998</v>
      </c>
      <c r="B95" s="101">
        <v>0.3392215371131897</v>
      </c>
      <c r="C95" s="105">
        <v>3.2240670174360275E-2</v>
      </c>
      <c r="D95" s="105">
        <v>1.4257545582950115E-2</v>
      </c>
      <c r="E95" s="105">
        <v>4.0467657148838043E-2</v>
      </c>
      <c r="F95" s="105">
        <v>0.17890669405460358</v>
      </c>
      <c r="G95" s="105">
        <v>6.4146248623728752E-2</v>
      </c>
      <c r="H95" s="106">
        <v>9.2027401551604271E-3</v>
      </c>
      <c r="I95" s="124">
        <v>0.34644746780395508</v>
      </c>
      <c r="J95" s="125">
        <v>2.9074285179376602E-2</v>
      </c>
      <c r="K95" s="125">
        <v>1.3267154805362225E-2</v>
      </c>
      <c r="L95" s="125">
        <v>3.0250085517764091E-2</v>
      </c>
      <c r="M95" s="125">
        <v>0.1926281601190567</v>
      </c>
      <c r="N95" s="125">
        <v>6.9645963609218597E-2</v>
      </c>
      <c r="O95" s="125">
        <v>1.1581829749047756E-2</v>
      </c>
      <c r="P95" s="103">
        <v>0.37281513214111328</v>
      </c>
      <c r="Q95" s="107">
        <v>2.4261189624667168E-2</v>
      </c>
      <c r="R95" s="107">
        <v>1.0721013881266117E-2</v>
      </c>
      <c r="S95" s="107">
        <v>1.7542516812682152E-2</v>
      </c>
      <c r="T95" s="107">
        <v>0.22282266616821289</v>
      </c>
      <c r="U95" s="107">
        <v>8.057652972638607E-2</v>
      </c>
      <c r="V95" s="108">
        <v>1.6891203820705414E-2</v>
      </c>
    </row>
    <row r="96" spans="1:22">
      <c r="A96" s="134">
        <v>1999</v>
      </c>
      <c r="B96" s="110">
        <v>0.33918899297714233</v>
      </c>
      <c r="C96" s="136">
        <v>3.171132504940033E-2</v>
      </c>
      <c r="D96" s="136">
        <v>1.3349783606827259E-2</v>
      </c>
      <c r="E96" s="136">
        <v>4.0609005838632584E-2</v>
      </c>
      <c r="F96" s="136">
        <v>0.18260748684406281</v>
      </c>
      <c r="G96" s="136">
        <v>6.1294008046388626E-2</v>
      </c>
      <c r="H96" s="137">
        <v>9.6173975616693497E-3</v>
      </c>
      <c r="I96" s="138">
        <v>0.34652972221374512</v>
      </c>
      <c r="J96" s="139">
        <v>2.8474010527133942E-2</v>
      </c>
      <c r="K96" s="139">
        <v>1.236602570861578E-2</v>
      </c>
      <c r="L96" s="139">
        <v>3.0434703454375267E-2</v>
      </c>
      <c r="M96" s="139">
        <v>0.19689269363880157</v>
      </c>
      <c r="N96" s="139">
        <v>6.6290972754359245E-2</v>
      </c>
      <c r="O96" s="139">
        <v>1.2071327306330204E-2</v>
      </c>
      <c r="P96" s="114">
        <v>0.37108403444290161</v>
      </c>
      <c r="Q96" s="140">
        <v>2.36407071352005E-2</v>
      </c>
      <c r="R96" s="140">
        <v>9.7580952569842339E-3</v>
      </c>
      <c r="S96" s="140">
        <v>1.7713850364089012E-2</v>
      </c>
      <c r="T96" s="140">
        <v>0.22695091366767883</v>
      </c>
      <c r="U96" s="140">
        <v>7.5630633160471916E-2</v>
      </c>
      <c r="V96" s="141">
        <v>1.7389837652444839E-2</v>
      </c>
    </row>
    <row r="97" spans="1:22">
      <c r="A97" s="123">
        <v>2000</v>
      </c>
      <c r="B97" s="101">
        <v>0.33993393182754517</v>
      </c>
      <c r="C97" s="105">
        <v>3.0551623553037643E-2</v>
      </c>
      <c r="D97" s="105">
        <v>1.24276177957654E-2</v>
      </c>
      <c r="E97" s="105">
        <v>4.0484316647052765E-2</v>
      </c>
      <c r="F97" s="105">
        <v>0.18943819403648376</v>
      </c>
      <c r="G97" s="105">
        <v>5.8488087728619576E-2</v>
      </c>
      <c r="H97" s="106">
        <v>8.5440929979085922E-3</v>
      </c>
      <c r="I97" s="124">
        <v>0.34688857197761536</v>
      </c>
      <c r="J97" s="125">
        <v>2.7395501732826233E-2</v>
      </c>
      <c r="K97" s="125">
        <v>1.1361411772668362E-2</v>
      </c>
      <c r="L97" s="125">
        <v>3.0326182022690773E-2</v>
      </c>
      <c r="M97" s="125">
        <v>0.20413435995578766</v>
      </c>
      <c r="N97" s="125">
        <v>6.3003018498420715E-2</v>
      </c>
      <c r="O97" s="125">
        <v>1.0668089613318443E-2</v>
      </c>
      <c r="P97" s="103">
        <v>0.36985164880752563</v>
      </c>
      <c r="Q97" s="107">
        <v>2.2590817883610725E-2</v>
      </c>
      <c r="R97" s="107">
        <v>8.6596254259347916E-3</v>
      </c>
      <c r="S97" s="107">
        <v>1.7735280096530914E-2</v>
      </c>
      <c r="T97" s="107">
        <v>0.2342580109834671</v>
      </c>
      <c r="U97" s="107">
        <v>7.1643220260739326E-2</v>
      </c>
      <c r="V97" s="108">
        <v>1.496470533311367E-2</v>
      </c>
    </row>
    <row r="98" spans="1:22">
      <c r="A98" s="123">
        <v>2001</v>
      </c>
      <c r="B98" s="101">
        <v>0.34101736545562744</v>
      </c>
      <c r="C98" s="105">
        <v>3.1946901232004166E-2</v>
      </c>
      <c r="D98" s="105">
        <v>1.3546000234782696E-2</v>
      </c>
      <c r="E98" s="105">
        <v>4.4726911932229996E-2</v>
      </c>
      <c r="F98" s="105">
        <v>0.19051243364810944</v>
      </c>
      <c r="G98" s="105">
        <v>5.1282651722431183E-2</v>
      </c>
      <c r="H98" s="106">
        <v>9.0024527162313461E-3</v>
      </c>
      <c r="I98" s="124">
        <v>0.34903779625892639</v>
      </c>
      <c r="J98" s="125">
        <v>2.9158951714634895E-2</v>
      </c>
      <c r="K98" s="125">
        <v>1.2712054885923862E-2</v>
      </c>
      <c r="L98" s="125">
        <v>3.4164883196353912E-2</v>
      </c>
      <c r="M98" s="125">
        <v>0.20538622140884399</v>
      </c>
      <c r="N98" s="125">
        <v>5.6121911853551865E-2</v>
      </c>
      <c r="O98" s="125">
        <v>1.149376854300499E-2</v>
      </c>
      <c r="P98" s="103">
        <v>0.37329572439193726</v>
      </c>
      <c r="Q98" s="107">
        <v>2.4898605421185493E-2</v>
      </c>
      <c r="R98" s="107">
        <v>1.0363215580582619E-2</v>
      </c>
      <c r="S98" s="107">
        <v>1.9826453179121017E-2</v>
      </c>
      <c r="T98" s="107">
        <v>0.23406209051609039</v>
      </c>
      <c r="U98" s="107">
        <v>6.7157488316297531E-2</v>
      </c>
      <c r="V98" s="108">
        <v>1.6987880691885948E-2</v>
      </c>
    </row>
    <row r="99" spans="1:22">
      <c r="A99" s="123">
        <v>2002</v>
      </c>
      <c r="B99" s="101">
        <v>0.31230786442756653</v>
      </c>
      <c r="C99" s="105">
        <v>3.2318331301212311E-2</v>
      </c>
      <c r="D99" s="105">
        <v>1.4513649046421051E-2</v>
      </c>
      <c r="E99" s="105">
        <v>4.6224478632211685E-2</v>
      </c>
      <c r="F99" s="105">
        <v>0.16076554358005524</v>
      </c>
      <c r="G99" s="105">
        <v>5.0316551700234413E-2</v>
      </c>
      <c r="H99" s="106">
        <v>8.1693101674318314E-3</v>
      </c>
      <c r="I99" s="124">
        <v>0.31632986664772034</v>
      </c>
      <c r="J99" s="125">
        <v>2.9656816273927689E-2</v>
      </c>
      <c r="K99" s="125">
        <v>1.3676662929356098E-2</v>
      </c>
      <c r="L99" s="125">
        <v>3.5018827766180038E-2</v>
      </c>
      <c r="M99" s="125">
        <v>0.17195850610733032</v>
      </c>
      <c r="N99" s="125">
        <v>5.5439595133066177E-2</v>
      </c>
      <c r="O99" s="125">
        <v>1.0579455643892288E-2</v>
      </c>
      <c r="P99" s="103">
        <v>0.33330610394477844</v>
      </c>
      <c r="Q99" s="107">
        <v>2.5534000247716904E-2</v>
      </c>
      <c r="R99" s="107">
        <v>1.118733175098896E-2</v>
      </c>
      <c r="S99" s="107">
        <v>2.0095156505703926E-2</v>
      </c>
      <c r="T99" s="107">
        <v>0.19466012716293335</v>
      </c>
      <c r="U99" s="107">
        <v>6.6041231155395508E-2</v>
      </c>
      <c r="V99" s="108">
        <v>1.5788258984684944E-2</v>
      </c>
    </row>
    <row r="100" spans="1:22">
      <c r="A100" s="123">
        <v>2003</v>
      </c>
      <c r="B100" s="101">
        <v>0.30493089556694031</v>
      </c>
      <c r="C100" s="105">
        <v>3.2646331936120987E-2</v>
      </c>
      <c r="D100" s="105">
        <v>1.5098957344889641E-2</v>
      </c>
      <c r="E100" s="105">
        <v>4.6229757368564606E-2</v>
      </c>
      <c r="F100" s="105">
        <v>0.14663498103618622</v>
      </c>
      <c r="G100" s="105">
        <v>5.7551845908164978E-2</v>
      </c>
      <c r="H100" s="106">
        <v>6.7690196447074413E-3</v>
      </c>
      <c r="I100" s="124">
        <v>0.30933231115341187</v>
      </c>
      <c r="J100" s="125">
        <v>2.9919946566224098E-2</v>
      </c>
      <c r="K100" s="125">
        <v>1.4229515567421913E-2</v>
      </c>
      <c r="L100" s="125">
        <v>3.5368394106626511E-2</v>
      </c>
      <c r="M100" s="125">
        <v>0.15777711570262909</v>
      </c>
      <c r="N100" s="125">
        <v>6.32748082280159E-2</v>
      </c>
      <c r="O100" s="125">
        <v>8.7625281885266304E-3</v>
      </c>
      <c r="P100" s="103">
        <v>0.32314610481262207</v>
      </c>
      <c r="Q100" s="107">
        <v>2.5789033621549606E-2</v>
      </c>
      <c r="R100" s="107">
        <v>1.1342956684529781E-2</v>
      </c>
      <c r="S100" s="107">
        <v>1.9963998347520828E-2</v>
      </c>
      <c r="T100" s="107">
        <v>0.17725229263305664</v>
      </c>
      <c r="U100" s="107">
        <v>7.5840122997760773E-2</v>
      </c>
      <c r="V100" s="108">
        <v>1.2957700528204441E-2</v>
      </c>
    </row>
    <row r="101" spans="1:22">
      <c r="A101" s="123">
        <v>2004</v>
      </c>
      <c r="B101" s="101">
        <v>0.30148881673812866</v>
      </c>
      <c r="C101" s="105">
        <v>3.1789511442184448E-2</v>
      </c>
      <c r="D101" s="105">
        <v>1.4325897209346294E-2</v>
      </c>
      <c r="E101" s="105">
        <v>4.3409351259469986E-2</v>
      </c>
      <c r="F101" s="105">
        <v>0.14368580281734467</v>
      </c>
      <c r="G101" s="105">
        <v>6.1787044629454613E-2</v>
      </c>
      <c r="H101" s="106">
        <v>6.4912270754575729E-3</v>
      </c>
      <c r="I101" s="124">
        <v>0.30499458312988281</v>
      </c>
      <c r="J101" s="125">
        <v>2.8909914195537567E-2</v>
      </c>
      <c r="K101" s="125">
        <v>1.3090553693473339E-2</v>
      </c>
      <c r="L101" s="125">
        <v>3.2551571726799011E-2</v>
      </c>
      <c r="M101" s="125">
        <v>0.15511053800582886</v>
      </c>
      <c r="N101" s="125">
        <v>6.7033782601356506E-2</v>
      </c>
      <c r="O101" s="125">
        <v>8.2982052117586136E-3</v>
      </c>
      <c r="P101" s="103">
        <v>0.31932124495506287</v>
      </c>
      <c r="Q101" s="107">
        <v>2.4675071239471436E-2</v>
      </c>
      <c r="R101" s="107">
        <v>1.0209694504737854E-2</v>
      </c>
      <c r="S101" s="107">
        <v>1.8803132697939873E-2</v>
      </c>
      <c r="T101" s="107">
        <v>0.1770520955324173</v>
      </c>
      <c r="U101" s="107">
        <v>7.6441694051027298E-2</v>
      </c>
      <c r="V101" s="108">
        <v>1.2139559723436832E-2</v>
      </c>
    </row>
    <row r="102" spans="1:22">
      <c r="A102" s="123">
        <v>2005</v>
      </c>
      <c r="B102" s="101">
        <v>0.31285989284515381</v>
      </c>
      <c r="C102" s="105">
        <v>3.1273018568754196E-2</v>
      </c>
      <c r="D102" s="105">
        <v>1.3535115867853165E-2</v>
      </c>
      <c r="E102" s="105">
        <v>3.9925381541252136E-2</v>
      </c>
      <c r="F102" s="105">
        <v>0.15248841047286987</v>
      </c>
      <c r="G102" s="105">
        <v>6.9830959662795067E-2</v>
      </c>
      <c r="H102" s="106">
        <v>5.8070165105164051E-3</v>
      </c>
      <c r="I102" s="124">
        <v>0.31727665662765503</v>
      </c>
      <c r="J102" s="125">
        <v>2.8336795046925545E-2</v>
      </c>
      <c r="K102" s="125">
        <v>1.2393367476761341E-2</v>
      </c>
      <c r="L102" s="125">
        <v>3.0082289129495621E-2</v>
      </c>
      <c r="M102" s="125">
        <v>0.16531252861022949</v>
      </c>
      <c r="N102" s="125">
        <v>7.3784297332167625E-2</v>
      </c>
      <c r="O102" s="125">
        <v>7.3673808947205544E-3</v>
      </c>
      <c r="P102" s="103">
        <v>0.32943013310432434</v>
      </c>
      <c r="Q102" s="107">
        <v>2.3978240787982941E-2</v>
      </c>
      <c r="R102" s="107">
        <v>9.4343079254031181E-3</v>
      </c>
      <c r="S102" s="107">
        <v>1.7093030735850334E-2</v>
      </c>
      <c r="T102" s="107">
        <v>0.18681871891021729</v>
      </c>
      <c r="U102" s="107">
        <v>8.1360779702663422E-2</v>
      </c>
      <c r="V102" s="108">
        <v>1.074505690485239E-2</v>
      </c>
    </row>
    <row r="103" spans="1:22">
      <c r="A103" s="123">
        <v>2006</v>
      </c>
      <c r="B103" s="101">
        <v>0.31836313009262085</v>
      </c>
      <c r="C103" s="105">
        <v>3.0583806335926056E-2</v>
      </c>
      <c r="D103" s="105">
        <v>1.3041094876825809E-2</v>
      </c>
      <c r="E103" s="105">
        <v>3.9220422506332397E-2</v>
      </c>
      <c r="F103" s="105">
        <v>0.15726973116397858</v>
      </c>
      <c r="G103" s="105">
        <v>7.244785875082016E-2</v>
      </c>
      <c r="H103" s="106">
        <v>5.8002048172056675E-3</v>
      </c>
      <c r="I103" s="124">
        <v>0.32293474674224854</v>
      </c>
      <c r="J103" s="125">
        <v>2.765946090221405E-2</v>
      </c>
      <c r="K103" s="125">
        <v>1.1879711411893368E-2</v>
      </c>
      <c r="L103" s="125">
        <v>2.9507085680961609E-2</v>
      </c>
      <c r="M103" s="125">
        <v>0.16967533528804779</v>
      </c>
      <c r="N103" s="125">
        <v>7.685774564743042E-2</v>
      </c>
      <c r="O103" s="125">
        <v>7.3554143309593201E-3</v>
      </c>
      <c r="P103" s="103">
        <v>0.33490899205207825</v>
      </c>
      <c r="Q103" s="107">
        <v>2.331223152577877E-2</v>
      </c>
      <c r="R103" s="107">
        <v>8.9552160352468491E-3</v>
      </c>
      <c r="S103" s="107">
        <v>1.6626717522740364E-2</v>
      </c>
      <c r="T103" s="107">
        <v>0.18992471694946289</v>
      </c>
      <c r="U103" s="107">
        <v>8.5214331746101379E-2</v>
      </c>
      <c r="V103" s="108">
        <v>1.0875795967876911E-2</v>
      </c>
    </row>
    <row r="104" spans="1:22">
      <c r="A104" s="123">
        <v>2007</v>
      </c>
      <c r="B104" s="101">
        <v>0.32218629121780396</v>
      </c>
      <c r="C104" s="105">
        <v>2.9362604022026062E-2</v>
      </c>
      <c r="D104" s="105">
        <v>1.3144646771252155E-2</v>
      </c>
      <c r="E104" s="105">
        <v>3.9026703685522079E-2</v>
      </c>
      <c r="F104" s="105">
        <v>0.16735014319419861</v>
      </c>
      <c r="G104" s="105">
        <v>6.789068877696991E-2</v>
      </c>
      <c r="H104" s="106">
        <v>5.4115024395287037E-3</v>
      </c>
      <c r="I104" s="124">
        <v>0.32740038633346558</v>
      </c>
      <c r="J104" s="125">
        <v>2.6473773643374443E-2</v>
      </c>
      <c r="K104" s="125">
        <v>1.1948621831834316E-2</v>
      </c>
      <c r="L104" s="125">
        <v>2.9525289312005043E-2</v>
      </c>
      <c r="M104" s="125">
        <v>0.18061113357543945</v>
      </c>
      <c r="N104" s="125">
        <v>7.1966981515288353E-2</v>
      </c>
      <c r="O104" s="125">
        <v>6.8745869211852551E-3</v>
      </c>
      <c r="P104" s="103">
        <v>0.33932244777679443</v>
      </c>
      <c r="Q104" s="107">
        <v>2.2183379158377647E-2</v>
      </c>
      <c r="R104" s="107">
        <v>8.9703444391489029E-3</v>
      </c>
      <c r="S104" s="107">
        <v>1.6973212361335754E-2</v>
      </c>
      <c r="T104" s="107">
        <v>0.20181651413440704</v>
      </c>
      <c r="U104" s="107">
        <v>7.9067287966609001E-2</v>
      </c>
      <c r="V104" s="108">
        <v>1.0311701335012913E-2</v>
      </c>
    </row>
    <row r="105" spans="1:22">
      <c r="A105" s="123">
        <v>2008</v>
      </c>
      <c r="B105" s="101">
        <v>0.33214548230171204</v>
      </c>
      <c r="C105" s="105">
        <v>3.0868830159306526E-2</v>
      </c>
      <c r="D105" s="105">
        <v>1.4900472946465015E-2</v>
      </c>
      <c r="E105" s="105">
        <v>4.5075554400682449E-2</v>
      </c>
      <c r="F105" s="105">
        <v>0.17817552387714386</v>
      </c>
      <c r="G105" s="105">
        <v>5.7015402242541313E-2</v>
      </c>
      <c r="H105" s="106">
        <v>6.1097028665244579E-3</v>
      </c>
      <c r="I105" s="124">
        <v>0.3399624228477478</v>
      </c>
      <c r="J105" s="125">
        <v>2.8219558298587799E-2</v>
      </c>
      <c r="K105" s="125">
        <v>1.3788005337119102E-2</v>
      </c>
      <c r="L105" s="125">
        <v>3.4486368298530579E-2</v>
      </c>
      <c r="M105" s="125">
        <v>0.19299143552780151</v>
      </c>
      <c r="N105" s="125">
        <v>6.2533726915717125E-2</v>
      </c>
      <c r="O105" s="125">
        <v>7.9433470964431763E-3</v>
      </c>
      <c r="P105" s="103">
        <v>0.36004003882408142</v>
      </c>
      <c r="Q105" s="107">
        <v>2.4276567623019218E-2</v>
      </c>
      <c r="R105" s="107">
        <v>1.0883181355893612E-2</v>
      </c>
      <c r="S105" s="107">
        <v>2.0046696066856384E-2</v>
      </c>
      <c r="T105" s="107">
        <v>0.21808581054210663</v>
      </c>
      <c r="U105" s="107">
        <v>7.4247676879167557E-2</v>
      </c>
      <c r="V105" s="108">
        <v>1.2500098906457424E-2</v>
      </c>
    </row>
    <row r="106" spans="1:22">
      <c r="A106" s="134">
        <v>2009</v>
      </c>
      <c r="B106" s="110">
        <v>0.30019441246986389</v>
      </c>
      <c r="C106" s="140">
        <v>3.0285784974694252E-2</v>
      </c>
      <c r="D106" s="140">
        <v>1.6910210251808167E-2</v>
      </c>
      <c r="E106" s="140">
        <v>4.8651061952114105E-2</v>
      </c>
      <c r="F106" s="140">
        <v>0.14532314240932465</v>
      </c>
      <c r="G106" s="140">
        <v>5.4150937125086784E-2</v>
      </c>
      <c r="H106" s="141">
        <v>4.8732678405940533E-3</v>
      </c>
      <c r="I106" s="138">
        <v>0.30475339293479919</v>
      </c>
      <c r="J106" s="140">
        <v>2.7760285884141922E-2</v>
      </c>
      <c r="K106" s="140">
        <v>1.5823610126972198E-2</v>
      </c>
      <c r="L106" s="140">
        <v>3.7784405052661896E-2</v>
      </c>
      <c r="M106" s="140">
        <v>0.15703289210796356</v>
      </c>
      <c r="N106" s="140">
        <v>5.9881886467337608E-2</v>
      </c>
      <c r="O106" s="140">
        <v>6.4703053794801235E-3</v>
      </c>
      <c r="P106" s="114">
        <v>0.31727004051208496</v>
      </c>
      <c r="Q106" s="140">
        <v>2.3986520245671272E-2</v>
      </c>
      <c r="R106" s="140">
        <v>1.2694837525486946E-2</v>
      </c>
      <c r="S106" s="140">
        <v>2.1409777924418449E-2</v>
      </c>
      <c r="T106" s="140">
        <v>0.17483729124069214</v>
      </c>
      <c r="U106" s="140">
        <v>7.3681045323610306E-2</v>
      </c>
      <c r="V106" s="141">
        <v>1.0660565458238125E-2</v>
      </c>
    </row>
    <row r="107" spans="1:22">
      <c r="A107" s="123">
        <v>2010</v>
      </c>
      <c r="B107" s="101">
        <v>0.29401150345802307</v>
      </c>
      <c r="C107" s="107">
        <v>2.9880618676543236E-2</v>
      </c>
      <c r="D107" s="107">
        <v>1.5472134575247765E-2</v>
      </c>
      <c r="E107" s="107">
        <v>4.4469360262155533E-2</v>
      </c>
      <c r="F107" s="107">
        <v>0.142255499958992</v>
      </c>
      <c r="G107" s="107">
        <v>5.8446172624826431E-2</v>
      </c>
      <c r="H107" s="108">
        <v>3.4877161961048841E-3</v>
      </c>
      <c r="I107" s="124">
        <v>0.29652878642082214</v>
      </c>
      <c r="J107" s="107">
        <v>2.7403773739933968E-2</v>
      </c>
      <c r="K107" s="107">
        <v>1.4294743537902832E-2</v>
      </c>
      <c r="L107" s="107">
        <v>3.4207813441753387E-2</v>
      </c>
      <c r="M107" s="107">
        <v>0.15212348103523254</v>
      </c>
      <c r="N107" s="107">
        <v>6.3910765573382378E-2</v>
      </c>
      <c r="O107" s="107">
        <v>4.5882011763751507E-3</v>
      </c>
      <c r="P107" s="103">
        <v>0.30486854910850525</v>
      </c>
      <c r="Q107" s="107">
        <v>2.3922044783830643E-2</v>
      </c>
      <c r="R107" s="107">
        <v>1.104747224599123E-2</v>
      </c>
      <c r="S107" s="107">
        <v>1.9702179357409477E-2</v>
      </c>
      <c r="T107" s="107">
        <v>0.16628120839595795</v>
      </c>
      <c r="U107" s="107">
        <v>7.634584978222847E-2</v>
      </c>
      <c r="V107" s="108">
        <v>7.5697870925068855E-3</v>
      </c>
    </row>
    <row r="108" spans="1:22">
      <c r="A108" s="123">
        <v>2011</v>
      </c>
      <c r="B108" s="101">
        <v>0.29844745993614197</v>
      </c>
      <c r="C108" s="107">
        <v>3.0598564073443413E-2</v>
      </c>
      <c r="D108" s="107">
        <v>1.5124749392271042E-2</v>
      </c>
      <c r="E108" s="107">
        <v>3.9962884038686752E-2</v>
      </c>
      <c r="F108" s="107">
        <v>0.15451185405254364</v>
      </c>
      <c r="G108" s="107">
        <v>5.5781150236725807E-2</v>
      </c>
      <c r="H108" s="108">
        <v>2.4682458024471998E-3</v>
      </c>
      <c r="I108" s="124">
        <v>0.30182835459709167</v>
      </c>
      <c r="J108" s="107">
        <v>2.8092965483665466E-2</v>
      </c>
      <c r="K108" s="107">
        <v>1.396569050848484E-2</v>
      </c>
      <c r="L108" s="107">
        <v>3.0968345701694489E-2</v>
      </c>
      <c r="M108" s="107">
        <v>0.16455031931400299</v>
      </c>
      <c r="N108" s="107">
        <v>6.0999730601906776E-2</v>
      </c>
      <c r="O108" s="107">
        <v>3.2512901816517115E-3</v>
      </c>
      <c r="P108" s="103">
        <v>0.31118172407150269</v>
      </c>
      <c r="Q108" s="107">
        <v>2.4451222270727158E-2</v>
      </c>
      <c r="R108" s="107">
        <v>1.1004308238625526E-2</v>
      </c>
      <c r="S108" s="107">
        <v>1.8228039145469666E-2</v>
      </c>
      <c r="T108" s="107">
        <v>0.1783396303653717</v>
      </c>
      <c r="U108" s="107">
        <v>7.3702894151210785E-2</v>
      </c>
      <c r="V108" s="108">
        <v>5.4556243121623993E-3</v>
      </c>
    </row>
    <row r="109" spans="1:22">
      <c r="A109" s="123">
        <v>2012</v>
      </c>
      <c r="B109" s="101">
        <v>0.2908129096031189</v>
      </c>
      <c r="C109" s="107">
        <v>2.9798172414302826E-2</v>
      </c>
      <c r="D109" s="107">
        <v>1.3873010873794556E-2</v>
      </c>
      <c r="E109" s="107">
        <v>3.7714287638664246E-2</v>
      </c>
      <c r="F109" s="107">
        <v>0.14958487451076508</v>
      </c>
      <c r="G109" s="107">
        <v>5.69481011480093E-2</v>
      </c>
      <c r="H109" s="108">
        <v>2.8944667428731918E-3</v>
      </c>
      <c r="I109" s="124">
        <v>0.29343363642692566</v>
      </c>
      <c r="J109" s="107">
        <v>2.7156170457601547E-2</v>
      </c>
      <c r="K109" s="107">
        <v>1.2497592717409134E-2</v>
      </c>
      <c r="L109" s="107">
        <v>2.8763556852936745E-2</v>
      </c>
      <c r="M109" s="107">
        <v>0.15944916009902954</v>
      </c>
      <c r="N109" s="107">
        <v>6.1814112588763237E-2</v>
      </c>
      <c r="O109" s="107">
        <v>3.7530609406530857E-3</v>
      </c>
      <c r="P109" s="103">
        <v>0.30101200938224792</v>
      </c>
      <c r="Q109" s="107">
        <v>2.3260442540049553E-2</v>
      </c>
      <c r="R109" s="107">
        <v>9.5030944794416428E-3</v>
      </c>
      <c r="S109" s="107">
        <v>1.637202687561512E-2</v>
      </c>
      <c r="T109" s="107">
        <v>0.17318536341190338</v>
      </c>
      <c r="U109" s="107">
        <v>7.256963849067688E-2</v>
      </c>
      <c r="V109" s="108">
        <v>6.1214547604322433E-3</v>
      </c>
    </row>
    <row r="110" spans="1:22">
      <c r="A110" s="123">
        <v>2013</v>
      </c>
      <c r="B110" s="101">
        <v>0.32182317972183228</v>
      </c>
      <c r="C110" s="107">
        <v>3.1509753316640854E-2</v>
      </c>
      <c r="D110" s="107">
        <v>1.4524154365062714E-2</v>
      </c>
      <c r="E110" s="107">
        <v>4.400312528014183E-2</v>
      </c>
      <c r="F110" s="107">
        <v>0.16791944205760956</v>
      </c>
      <c r="G110" s="107">
        <v>5.9863118454813957E-2</v>
      </c>
      <c r="H110" s="108">
        <v>4.0035671554505825E-3</v>
      </c>
      <c r="I110" s="124">
        <v>0.3276178240776062</v>
      </c>
      <c r="J110" s="107">
        <v>2.8895260766148567E-2</v>
      </c>
      <c r="K110" s="107">
        <v>1.3322764076292515E-2</v>
      </c>
      <c r="L110" s="107">
        <v>3.3603094518184662E-2</v>
      </c>
      <c r="M110" s="107">
        <v>0.18134443461894989</v>
      </c>
      <c r="N110" s="107">
        <v>6.5162597224116325E-2</v>
      </c>
      <c r="O110" s="107">
        <v>5.2896938286721706E-3</v>
      </c>
      <c r="P110" s="103">
        <v>0.34545683860778809</v>
      </c>
      <c r="Q110" s="107">
        <v>2.5058835744857788E-2</v>
      </c>
      <c r="R110" s="107">
        <v>1.023394986987114E-2</v>
      </c>
      <c r="S110" s="107">
        <v>1.9203659147024155E-2</v>
      </c>
      <c r="T110" s="107">
        <v>0.20463757216930389</v>
      </c>
      <c r="U110" s="107">
        <v>7.7244449406862259E-2</v>
      </c>
      <c r="V110" s="108">
        <v>9.0783610939979553E-3</v>
      </c>
    </row>
    <row r="111" spans="1:22">
      <c r="A111" s="123">
        <v>2014</v>
      </c>
      <c r="B111" s="101">
        <v>0.31802725791931152</v>
      </c>
      <c r="C111" s="107">
        <v>3.081936202943325E-2</v>
      </c>
      <c r="D111" s="107">
        <v>1.4054973609745502E-2</v>
      </c>
      <c r="E111" s="107">
        <v>4.1989292949438095E-2</v>
      </c>
      <c r="F111" s="107">
        <v>0.16665773093700409</v>
      </c>
      <c r="G111" s="107">
        <v>6.1162134632468224E-2</v>
      </c>
      <c r="H111" s="108">
        <v>3.3437737729400396E-3</v>
      </c>
      <c r="I111" s="124">
        <v>0.32321566343307495</v>
      </c>
      <c r="J111" s="107">
        <v>2.8144866228103638E-2</v>
      </c>
      <c r="K111" s="107">
        <v>1.273693609982729E-2</v>
      </c>
      <c r="L111" s="107">
        <v>3.2019417732954025E-2</v>
      </c>
      <c r="M111" s="107">
        <v>0.17979177832603455</v>
      </c>
      <c r="N111" s="107">
        <v>6.6131310537457466E-2</v>
      </c>
      <c r="O111" s="107">
        <v>4.391353577375412E-3</v>
      </c>
      <c r="P111" s="103">
        <v>0.33945602178573608</v>
      </c>
      <c r="Q111" s="107">
        <v>2.4169251322746277E-2</v>
      </c>
      <c r="R111" s="107">
        <v>9.5948139205574989E-3</v>
      </c>
      <c r="S111" s="107">
        <v>1.8041852861642838E-2</v>
      </c>
      <c r="T111" s="107">
        <v>0.20231246948242188</v>
      </c>
      <c r="U111" s="107">
        <v>7.7758096158504486E-2</v>
      </c>
      <c r="V111" s="108">
        <v>7.5795282609760761E-3</v>
      </c>
    </row>
    <row r="112" spans="1:22">
      <c r="A112" s="123">
        <v>2015</v>
      </c>
      <c r="B112" s="101">
        <v>0.32655742764472961</v>
      </c>
      <c r="C112" s="107">
        <v>3.0867775902152061E-2</v>
      </c>
      <c r="D112" s="107">
        <v>1.4190870337188244E-2</v>
      </c>
      <c r="E112" s="107">
        <v>4.3157417327165604E-2</v>
      </c>
      <c r="F112" s="107">
        <v>0.17579428851604462</v>
      </c>
      <c r="G112" s="107">
        <v>5.9056233614683151E-2</v>
      </c>
      <c r="H112" s="108">
        <v>3.4908500965684652E-3</v>
      </c>
      <c r="I112" s="124">
        <v>0.33206987380981445</v>
      </c>
      <c r="J112" s="107">
        <v>2.817714586853981E-2</v>
      </c>
      <c r="K112" s="107">
        <v>1.2900210916996002E-2</v>
      </c>
      <c r="L112" s="107">
        <v>3.2715313136577606E-2</v>
      </c>
      <c r="M112" s="107">
        <v>0.18932439386844635</v>
      </c>
      <c r="N112" s="107">
        <v>6.4363550394773483E-2</v>
      </c>
      <c r="O112" s="107">
        <v>4.5892572961747646E-3</v>
      </c>
      <c r="P112" s="103">
        <v>0.34961900115013123</v>
      </c>
      <c r="Q112" s="107">
        <v>2.4167120456695557E-2</v>
      </c>
      <c r="R112" s="107">
        <v>9.72747802734375E-3</v>
      </c>
      <c r="S112" s="107">
        <v>1.8598567694425583E-2</v>
      </c>
      <c r="T112" s="107">
        <v>0.21302933990955353</v>
      </c>
      <c r="U112" s="107">
        <v>7.6169714331626892E-2</v>
      </c>
      <c r="V112" s="108">
        <v>7.9267863184213638E-3</v>
      </c>
    </row>
    <row r="113" spans="1:22">
      <c r="A113" s="123">
        <v>2016</v>
      </c>
      <c r="B113" s="101">
        <v>0.32711303234100342</v>
      </c>
      <c r="C113" s="107">
        <v>3.1396746635437012E-2</v>
      </c>
      <c r="D113" s="107">
        <v>1.467073243111372E-2</v>
      </c>
      <c r="E113" s="107">
        <v>4.4545013457536697E-2</v>
      </c>
      <c r="F113" s="107">
        <v>0.17501817643642426</v>
      </c>
      <c r="G113" s="107">
        <v>5.8028858155012131E-2</v>
      </c>
      <c r="H113" s="108">
        <v>3.4534984733909369E-3</v>
      </c>
      <c r="I113" s="124">
        <v>0.33230015635490417</v>
      </c>
      <c r="J113" s="107">
        <v>2.8722191229462624E-2</v>
      </c>
      <c r="K113" s="107">
        <v>1.3389172963798046E-2</v>
      </c>
      <c r="L113" s="107">
        <v>3.3972747623920441E-2</v>
      </c>
      <c r="M113" s="107">
        <v>0.18802779912948608</v>
      </c>
      <c r="N113" s="107">
        <v>6.3625507056713104E-2</v>
      </c>
      <c r="O113" s="107">
        <v>4.5627378858625889E-3</v>
      </c>
      <c r="P113" s="103">
        <v>0.34852129220962524</v>
      </c>
      <c r="Q113" s="107">
        <v>2.4741875007748604E-2</v>
      </c>
      <c r="R113" s="107">
        <v>1.037205196917057E-2</v>
      </c>
      <c r="S113" s="107">
        <v>1.9259929656982422E-2</v>
      </c>
      <c r="T113" s="107">
        <v>0.20977373421192169</v>
      </c>
      <c r="U113" s="107">
        <v>7.6385699212551117E-2</v>
      </c>
      <c r="V113" s="108">
        <v>7.9880114644765854E-3</v>
      </c>
    </row>
    <row r="114" spans="1:22">
      <c r="A114" s="123">
        <v>2017</v>
      </c>
      <c r="B114" s="101">
        <v>0.31272265315055847</v>
      </c>
      <c r="C114" s="107">
        <v>3.011007234454155E-2</v>
      </c>
      <c r="D114" s="107">
        <v>1.4227538369596004E-2</v>
      </c>
      <c r="E114" s="107">
        <v>4.323958232998848E-2</v>
      </c>
      <c r="F114" s="107">
        <v>0.17151728272438049</v>
      </c>
      <c r="G114" s="107">
        <v>5.0038889050483704E-2</v>
      </c>
      <c r="H114" s="108">
        <v>3.5892848391085863E-3</v>
      </c>
      <c r="I114" s="124">
        <v>0.31737315654754639</v>
      </c>
      <c r="J114" s="107">
        <v>2.7421401813626289E-2</v>
      </c>
      <c r="K114" s="107">
        <v>1.2937772087752819E-2</v>
      </c>
      <c r="L114" s="107">
        <v>3.2655704766511917E-2</v>
      </c>
      <c r="M114" s="107">
        <v>0.18522441387176514</v>
      </c>
      <c r="N114" s="107">
        <v>5.4437413811683655E-2</v>
      </c>
      <c r="O114" s="107">
        <v>4.696462769061327E-3</v>
      </c>
      <c r="P114" s="103">
        <v>0.33072662353515625</v>
      </c>
      <c r="Q114" s="107">
        <v>2.3295670747756958E-2</v>
      </c>
      <c r="R114" s="107">
        <v>9.9280811846256256E-3</v>
      </c>
      <c r="S114" s="107">
        <v>1.8155490979552269E-2</v>
      </c>
      <c r="T114" s="107">
        <v>0.20763856172561646</v>
      </c>
      <c r="U114" s="107">
        <v>6.3626434653997421E-2</v>
      </c>
      <c r="V114" s="108">
        <v>8.0823767930269241E-3</v>
      </c>
    </row>
    <row r="115" spans="1:22">
      <c r="A115" s="123">
        <v>2018</v>
      </c>
      <c r="B115" s="101">
        <v>0.29915124177932739</v>
      </c>
      <c r="C115" s="107">
        <v>3.0981723219156265E-2</v>
      </c>
      <c r="D115" s="107">
        <v>1.3539177365601063E-2</v>
      </c>
      <c r="E115" s="107">
        <v>4.1924543678760529E-2</v>
      </c>
      <c r="F115" s="107">
        <v>0.16350740194320679</v>
      </c>
      <c r="G115" s="107">
        <v>4.5854456722736359E-2</v>
      </c>
      <c r="H115" s="108">
        <v>3.3439495600759983E-3</v>
      </c>
      <c r="I115" s="124">
        <v>0.30178830027580261</v>
      </c>
      <c r="J115" s="107">
        <v>2.8173374012112617E-2</v>
      </c>
      <c r="K115" s="107">
        <v>1.2179489247500896E-2</v>
      </c>
      <c r="L115" s="107">
        <v>3.1368892639875412E-2</v>
      </c>
      <c r="M115" s="107">
        <v>0.17570923268795013</v>
      </c>
      <c r="N115" s="107">
        <v>4.9998264759778976E-2</v>
      </c>
      <c r="O115" s="107">
        <v>4.3590334244072437E-3</v>
      </c>
      <c r="P115" s="103">
        <v>0.31606277823448181</v>
      </c>
      <c r="Q115" s="107">
        <v>2.3975931107997894E-2</v>
      </c>
      <c r="R115" s="107">
        <v>9.2891575768589973E-3</v>
      </c>
      <c r="S115" s="107">
        <v>1.7288258299231529E-2</v>
      </c>
      <c r="T115" s="107">
        <v>0.19927899539470673</v>
      </c>
      <c r="U115" s="107">
        <v>5.8531489223241806E-2</v>
      </c>
      <c r="V115" s="108">
        <v>7.6989363878965378E-3</v>
      </c>
    </row>
    <row r="116" spans="1:22">
      <c r="A116" s="123">
        <v>2019</v>
      </c>
      <c r="B116" s="101">
        <v>0.30739679932594299</v>
      </c>
      <c r="C116" s="107">
        <v>3.0945202335715294E-2</v>
      </c>
      <c r="D116" s="107">
        <v>1.411850843578577E-2</v>
      </c>
      <c r="E116" s="107">
        <v>4.2997140437364578E-2</v>
      </c>
      <c r="F116" s="107">
        <v>0.16829881072044373</v>
      </c>
      <c r="G116" s="107">
        <v>4.8518717288970947E-2</v>
      </c>
      <c r="H116" s="108">
        <v>2.5184131227433681E-3</v>
      </c>
      <c r="I116" s="124">
        <v>0.31011921167373657</v>
      </c>
      <c r="J116" s="107">
        <v>2.8228262439370155E-2</v>
      </c>
      <c r="K116" s="107">
        <v>1.2748304754495621E-2</v>
      </c>
      <c r="L116" s="107">
        <v>3.2288908958435059E-2</v>
      </c>
      <c r="M116" s="107">
        <v>0.18047058582305908</v>
      </c>
      <c r="N116" s="107">
        <v>5.3087502717971802E-2</v>
      </c>
      <c r="O116" s="107">
        <v>3.2956367358565331E-3</v>
      </c>
      <c r="P116" s="103">
        <v>0.32426890730857849</v>
      </c>
      <c r="Q116" s="107">
        <v>2.4082116782665253E-2</v>
      </c>
      <c r="R116" s="107">
        <v>9.9062975496053696E-3</v>
      </c>
      <c r="S116" s="107">
        <v>1.7826762050390244E-2</v>
      </c>
      <c r="T116" s="107">
        <v>0.20377308130264282</v>
      </c>
      <c r="U116" s="107">
        <v>6.2811098992824554E-2</v>
      </c>
      <c r="V116" s="108">
        <v>5.869538988918066E-3</v>
      </c>
    </row>
    <row r="117" spans="1:22">
      <c r="A117" s="123"/>
      <c r="B117" s="101"/>
      <c r="C117" s="107"/>
      <c r="D117" s="107"/>
      <c r="E117" s="107"/>
      <c r="F117" s="107"/>
      <c r="G117" s="107"/>
      <c r="H117" s="108"/>
      <c r="I117" s="124"/>
      <c r="J117" s="107"/>
      <c r="K117" s="107"/>
      <c r="L117" s="107"/>
      <c r="M117" s="107"/>
      <c r="N117" s="107"/>
      <c r="O117" s="107"/>
      <c r="P117" s="103"/>
      <c r="Q117" s="107"/>
      <c r="R117" s="107"/>
      <c r="S117" s="107"/>
      <c r="T117" s="107"/>
      <c r="U117" s="107"/>
      <c r="V117" s="108"/>
    </row>
    <row r="118" spans="1:22" ht="17" thickBot="1">
      <c r="A118" s="142"/>
      <c r="B118" s="143"/>
      <c r="C118" s="144"/>
      <c r="D118" s="144"/>
      <c r="E118" s="144"/>
      <c r="F118" s="144"/>
      <c r="G118" s="144"/>
      <c r="H118" s="145"/>
      <c r="I118" s="146"/>
      <c r="J118" s="144"/>
      <c r="K118" s="144"/>
      <c r="L118" s="144"/>
      <c r="M118" s="144"/>
      <c r="N118" s="144"/>
      <c r="O118" s="144"/>
      <c r="P118" s="147"/>
      <c r="Q118" s="144"/>
      <c r="R118" s="144"/>
      <c r="S118" s="144"/>
      <c r="T118" s="144"/>
      <c r="U118" s="144"/>
      <c r="V118" s="145"/>
    </row>
    <row r="119" spans="1:22" ht="17" thickTop="1"/>
  </sheetData>
  <mergeCells count="3">
    <mergeCell ref="A4:V4"/>
    <mergeCell ref="B7:V7"/>
    <mergeCell ref="B8:V8"/>
  </mergeCells>
  <hyperlinks>
    <hyperlink ref="A1" location="Index!A1" display="Back to index" xr:uid="{B1079166-B34C-EF41-91CC-81392DBEF8ED}"/>
  </hyperlinks>
  <pageMargins left="0.75" right="0.75" top="1" bottom="1" header="0.5" footer="0.5"/>
  <pageSetup paperSize="9" scale="49" fitToHeight="3" orientation="landscape" horizontalDpi="4294967292" verticalDpi="429496729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0881-CBB5-B44E-92E4-83A4F0DE6C99}">
  <sheetPr>
    <tabColor theme="6" tint="0.39997558519241921"/>
    <pageSetUpPr fitToPage="1"/>
  </sheetPr>
  <dimension ref="A1:V119"/>
  <sheetViews>
    <sheetView workbookViewId="0">
      <pane xSplit="1" ySplit="9" topLeftCell="B48" activePane="bottomRight" state="frozen"/>
      <selection activeCell="A4" sqref="A4:V4"/>
      <selection pane="topRight" activeCell="A4" sqref="A4:V4"/>
      <selection pane="bottomLeft" activeCell="A4" sqref="A4:V4"/>
      <selection pane="bottomRight" activeCell="A4" sqref="A4:V4"/>
    </sheetView>
  </sheetViews>
  <sheetFormatPr baseColWidth="10" defaultColWidth="10.83203125" defaultRowHeight="16"/>
  <cols>
    <col min="1" max="2" width="10.83203125" style="77"/>
    <col min="3" max="8" width="10.83203125" style="77" customWidth="1"/>
    <col min="9" max="15" width="10.83203125" style="77"/>
    <col min="16" max="22" width="11.5" style="73" customWidth="1"/>
    <col min="23" max="16384" width="10.83203125" style="77"/>
  </cols>
  <sheetData>
    <row r="1" spans="1:22">
      <c r="A1" s="76" t="s">
        <v>1</v>
      </c>
    </row>
    <row r="3" spans="1:22" ht="17" thickBot="1"/>
    <row r="4" spans="1:22" s="78" customFormat="1" ht="25" customHeight="1" thickTop="1">
      <c r="A4" s="506" t="s">
        <v>51</v>
      </c>
      <c r="B4" s="507"/>
      <c r="C4" s="507"/>
      <c r="D4" s="507"/>
      <c r="E4" s="507"/>
      <c r="F4" s="507"/>
      <c r="G4" s="507"/>
      <c r="H4" s="507"/>
      <c r="I4" s="507"/>
      <c r="J4" s="507"/>
      <c r="K4" s="507"/>
      <c r="L4" s="507"/>
      <c r="M4" s="507"/>
      <c r="N4" s="507"/>
      <c r="O4" s="507"/>
      <c r="P4" s="507"/>
      <c r="Q4" s="507"/>
      <c r="R4" s="507"/>
      <c r="S4" s="507"/>
      <c r="T4" s="507"/>
      <c r="U4" s="507"/>
      <c r="V4" s="508"/>
    </row>
    <row r="5" spans="1:22">
      <c r="A5" s="79"/>
      <c r="V5" s="80"/>
    </row>
    <row r="6" spans="1:22">
      <c r="A6" s="79"/>
      <c r="B6" s="7" t="s">
        <v>3</v>
      </c>
      <c r="C6" s="7" t="s">
        <v>4</v>
      </c>
      <c r="D6" s="7" t="s">
        <v>5</v>
      </c>
      <c r="E6" s="7" t="s">
        <v>6</v>
      </c>
      <c r="F6" s="7" t="s">
        <v>7</v>
      </c>
      <c r="G6" s="7" t="s">
        <v>8</v>
      </c>
      <c r="H6" s="81" t="s">
        <v>9</v>
      </c>
      <c r="I6" s="7" t="s">
        <v>10</v>
      </c>
      <c r="J6" s="81" t="s">
        <v>11</v>
      </c>
      <c r="K6" s="7" t="s">
        <v>12</v>
      </c>
      <c r="L6" s="7" t="s">
        <v>13</v>
      </c>
      <c r="M6" s="8" t="s">
        <v>32</v>
      </c>
      <c r="N6" s="7" t="s">
        <v>33</v>
      </c>
      <c r="O6" s="7" t="s">
        <v>34</v>
      </c>
      <c r="P6" s="82" t="s">
        <v>35</v>
      </c>
      <c r="Q6" s="82" t="s">
        <v>36</v>
      </c>
      <c r="R6" s="83" t="s">
        <v>37</v>
      </c>
      <c r="S6" s="83" t="s">
        <v>38</v>
      </c>
      <c r="T6" s="83" t="s">
        <v>39</v>
      </c>
      <c r="U6" s="84" t="s">
        <v>40</v>
      </c>
      <c r="V6" s="85" t="s">
        <v>41</v>
      </c>
    </row>
    <row r="7" spans="1:22" ht="35" customHeight="1">
      <c r="A7" s="79"/>
      <c r="B7" s="509" t="s">
        <v>14</v>
      </c>
      <c r="C7" s="509"/>
      <c r="D7" s="509"/>
      <c r="E7" s="509"/>
      <c r="F7" s="509"/>
      <c r="G7" s="509"/>
      <c r="H7" s="509"/>
      <c r="I7" s="509"/>
      <c r="J7" s="509"/>
      <c r="K7" s="509"/>
      <c r="L7" s="509"/>
      <c r="M7" s="509"/>
      <c r="N7" s="509"/>
      <c r="O7" s="509"/>
      <c r="P7" s="509"/>
      <c r="Q7" s="509"/>
      <c r="R7" s="509"/>
      <c r="S7" s="509"/>
      <c r="T7" s="509"/>
      <c r="U7" s="509"/>
      <c r="V7" s="510"/>
    </row>
    <row r="8" spans="1:22" s="88" customFormat="1" ht="21" customHeight="1">
      <c r="A8" s="86"/>
      <c r="B8" s="511" t="s">
        <v>50</v>
      </c>
      <c r="C8" s="512"/>
      <c r="D8" s="512"/>
      <c r="E8" s="512"/>
      <c r="F8" s="512"/>
      <c r="G8" s="512"/>
      <c r="H8" s="512"/>
      <c r="I8" s="512"/>
      <c r="J8" s="512"/>
      <c r="K8" s="512"/>
      <c r="L8" s="512"/>
      <c r="M8" s="512"/>
      <c r="N8" s="512"/>
      <c r="O8" s="512"/>
      <c r="P8" s="512"/>
      <c r="Q8" s="512"/>
      <c r="R8" s="512"/>
      <c r="S8" s="512"/>
      <c r="T8" s="512"/>
      <c r="U8" s="512"/>
      <c r="V8" s="513"/>
    </row>
    <row r="9" spans="1:22" ht="52" thickBot="1">
      <c r="A9" s="79"/>
      <c r="B9" s="89" t="s">
        <v>23</v>
      </c>
      <c r="C9" s="90" t="s">
        <v>43</v>
      </c>
      <c r="D9" s="90" t="s">
        <v>44</v>
      </c>
      <c r="E9" s="90" t="s">
        <v>45</v>
      </c>
      <c r="F9" s="90" t="s">
        <v>46</v>
      </c>
      <c r="G9" s="91" t="s">
        <v>47</v>
      </c>
      <c r="H9" s="90" t="s">
        <v>48</v>
      </c>
      <c r="I9" s="89" t="s">
        <v>24</v>
      </c>
      <c r="J9" s="90" t="s">
        <v>43</v>
      </c>
      <c r="K9" s="90" t="s">
        <v>44</v>
      </c>
      <c r="L9" s="90" t="s">
        <v>45</v>
      </c>
      <c r="M9" s="90" t="s">
        <v>46</v>
      </c>
      <c r="N9" s="91" t="s">
        <v>47</v>
      </c>
      <c r="O9" s="90" t="s">
        <v>48</v>
      </c>
      <c r="P9" s="92" t="s">
        <v>25</v>
      </c>
      <c r="Q9" s="90" t="s">
        <v>43</v>
      </c>
      <c r="R9" s="90" t="s">
        <v>44</v>
      </c>
      <c r="S9" s="90" t="s">
        <v>45</v>
      </c>
      <c r="T9" s="90" t="s">
        <v>46</v>
      </c>
      <c r="U9" s="91" t="s">
        <v>47</v>
      </c>
      <c r="V9" s="93" t="s">
        <v>48</v>
      </c>
    </row>
    <row r="10" spans="1:22">
      <c r="A10" s="94">
        <v>1913</v>
      </c>
      <c r="B10" s="95">
        <v>0.13784249253133055</v>
      </c>
      <c r="C10" s="96">
        <v>5.9157493226268459E-3</v>
      </c>
      <c r="D10" s="96">
        <v>1.5632910750982443E-2</v>
      </c>
      <c r="E10" s="96">
        <v>0</v>
      </c>
      <c r="F10" s="96">
        <v>3.3592452640549414E-2</v>
      </c>
      <c r="G10" s="96">
        <v>8.2701379817171836E-2</v>
      </c>
      <c r="H10" s="97">
        <v>0</v>
      </c>
      <c r="I10" s="148">
        <v>0.16805728238360895</v>
      </c>
      <c r="J10" s="99">
        <v>5.0217238499201287E-3</v>
      </c>
      <c r="K10" s="99">
        <v>1.2958865210082153E-2</v>
      </c>
      <c r="L10" s="99">
        <v>0</v>
      </c>
      <c r="M10" s="99">
        <v>5.7069749241001326E-2</v>
      </c>
      <c r="N10" s="99">
        <v>9.3006944082605347E-2</v>
      </c>
      <c r="O10" s="99">
        <v>0</v>
      </c>
      <c r="P10" s="100">
        <v>0.24661517838174196</v>
      </c>
      <c r="Q10" s="96">
        <v>4.8852695579918465E-3</v>
      </c>
      <c r="R10" s="96">
        <v>8.7485541543978699E-3</v>
      </c>
      <c r="S10" s="96">
        <v>0</v>
      </c>
      <c r="T10" s="96">
        <v>0.12405137929161614</v>
      </c>
      <c r="U10" s="96">
        <v>0.1089299753777361</v>
      </c>
      <c r="V10" s="97">
        <v>0</v>
      </c>
    </row>
    <row r="11" spans="1:22">
      <c r="A11" s="94">
        <v>1914</v>
      </c>
      <c r="B11" s="101">
        <v>0.15289556312625005</v>
      </c>
      <c r="C11" s="99">
        <v>3.610819130655835E-3</v>
      </c>
      <c r="D11" s="99">
        <v>1.7977390281808232E-2</v>
      </c>
      <c r="E11" s="99">
        <v>0</v>
      </c>
      <c r="F11" s="99">
        <v>3.7263543373718469E-2</v>
      </c>
      <c r="G11" s="99">
        <v>9.4043810340067507E-2</v>
      </c>
      <c r="H11" s="102">
        <v>0</v>
      </c>
      <c r="I11" s="148">
        <v>0.18868685000545904</v>
      </c>
      <c r="J11" s="99">
        <v>3.1124966247241133E-3</v>
      </c>
      <c r="K11" s="99">
        <v>1.4853119246088479E-2</v>
      </c>
      <c r="L11" s="99">
        <v>0</v>
      </c>
      <c r="M11" s="99">
        <v>6.4284828629084537E-2</v>
      </c>
      <c r="N11" s="99">
        <v>0.10643640550556191</v>
      </c>
      <c r="O11" s="99">
        <v>0</v>
      </c>
      <c r="P11" s="103">
        <v>0.26794046005563066</v>
      </c>
      <c r="Q11" s="99">
        <v>2.8161884724930684E-3</v>
      </c>
      <c r="R11" s="99">
        <v>9.2250285189346588E-3</v>
      </c>
      <c r="S11" s="99">
        <v>0</v>
      </c>
      <c r="T11" s="99">
        <v>0.12996345418273667</v>
      </c>
      <c r="U11" s="99">
        <v>0.12593578888146625</v>
      </c>
      <c r="V11" s="102">
        <v>0</v>
      </c>
    </row>
    <row r="12" spans="1:22">
      <c r="A12" s="94">
        <v>1915</v>
      </c>
      <c r="B12" s="101">
        <v>0.16283961173140094</v>
      </c>
      <c r="C12" s="99">
        <v>3.2317872316660035E-3</v>
      </c>
      <c r="D12" s="99">
        <v>1.8782938253892694E-2</v>
      </c>
      <c r="E12" s="99">
        <v>0</v>
      </c>
      <c r="F12" s="99">
        <v>4.0215564405857489E-2</v>
      </c>
      <c r="G12" s="99">
        <v>0.10060932183998476</v>
      </c>
      <c r="H12" s="102">
        <v>0</v>
      </c>
      <c r="I12" s="148">
        <v>0.19407091689556163</v>
      </c>
      <c r="J12" s="99">
        <v>2.6167002434311875E-3</v>
      </c>
      <c r="K12" s="99">
        <v>1.571010735666083E-2</v>
      </c>
      <c r="L12" s="99">
        <v>0</v>
      </c>
      <c r="M12" s="99">
        <v>6.5166826009647197E-2</v>
      </c>
      <c r="N12" s="99">
        <v>0.11057728328582242</v>
      </c>
      <c r="O12" s="99">
        <v>0</v>
      </c>
      <c r="P12" s="103">
        <v>0.24421375528459008</v>
      </c>
      <c r="Q12" s="99">
        <v>1.977338644903391E-3</v>
      </c>
      <c r="R12" s="99">
        <v>1.1997762283789118E-2</v>
      </c>
      <c r="S12" s="99">
        <v>0</v>
      </c>
      <c r="T12" s="99">
        <v>0.11003062405040032</v>
      </c>
      <c r="U12" s="99">
        <v>0.12020803030549727</v>
      </c>
      <c r="V12" s="102">
        <v>0</v>
      </c>
    </row>
    <row r="13" spans="1:22">
      <c r="A13" s="94">
        <v>1916</v>
      </c>
      <c r="B13" s="104">
        <v>0.14447055128818442</v>
      </c>
      <c r="C13" s="105">
        <v>5.0107231676046636E-3</v>
      </c>
      <c r="D13" s="105">
        <v>1.7706239662088889E-2</v>
      </c>
      <c r="E13" s="105">
        <v>0</v>
      </c>
      <c r="F13" s="105">
        <v>4.1099969962711154E-2</v>
      </c>
      <c r="G13" s="105">
        <v>8.0653618495779719E-2</v>
      </c>
      <c r="H13" s="106">
        <v>0</v>
      </c>
      <c r="I13" s="148">
        <v>0.16755466012445788</v>
      </c>
      <c r="J13" s="99">
        <v>3.5828875226189289E-3</v>
      </c>
      <c r="K13" s="99">
        <v>1.3390888377354694E-2</v>
      </c>
      <c r="L13" s="99">
        <v>0</v>
      </c>
      <c r="M13" s="99">
        <v>5.8815996060566936E-2</v>
      </c>
      <c r="N13" s="99">
        <v>9.1764888163917327E-2</v>
      </c>
      <c r="O13" s="99">
        <v>0</v>
      </c>
      <c r="P13" s="103">
        <v>0.21341920717018445</v>
      </c>
      <c r="Q13" s="107">
        <v>2.7582214767100073E-3</v>
      </c>
      <c r="R13" s="107">
        <v>1.0167501964840862E-2</v>
      </c>
      <c r="S13" s="107">
        <v>0</v>
      </c>
      <c r="T13" s="107">
        <v>0.10116990569650154</v>
      </c>
      <c r="U13" s="107">
        <v>9.9323578032132043E-2</v>
      </c>
      <c r="V13" s="108">
        <v>0</v>
      </c>
    </row>
    <row r="14" spans="1:22">
      <c r="A14" s="94">
        <v>1917</v>
      </c>
      <c r="B14" s="98">
        <v>0.17319424684778442</v>
      </c>
      <c r="C14" s="99">
        <v>6.3740930944216883E-3</v>
      </c>
      <c r="D14" s="99">
        <v>1.4074057705048637E-2</v>
      </c>
      <c r="E14" s="99">
        <v>0</v>
      </c>
      <c r="F14" s="99">
        <v>5.325226949795514E-2</v>
      </c>
      <c r="G14" s="99">
        <v>9.2592880974381994E-2</v>
      </c>
      <c r="H14" s="102">
        <v>6.9009455759769574E-3</v>
      </c>
      <c r="I14" s="148">
        <v>0.21165874924384465</v>
      </c>
      <c r="J14" s="99">
        <v>4.8839710002779209E-3</v>
      </c>
      <c r="K14" s="99">
        <v>9.7413341495301547E-3</v>
      </c>
      <c r="L14" s="99">
        <v>0</v>
      </c>
      <c r="M14" s="99">
        <v>8.1660866213061276E-2</v>
      </c>
      <c r="N14" s="99">
        <v>0.10523601757780113</v>
      </c>
      <c r="O14" s="99">
        <v>1.0136560303174174E-2</v>
      </c>
      <c r="P14" s="103">
        <v>0.29875933092596629</v>
      </c>
      <c r="Q14" s="99">
        <v>4.2388030172904999E-3</v>
      </c>
      <c r="R14" s="99">
        <v>6.3261914405740721E-3</v>
      </c>
      <c r="S14" s="99">
        <v>0</v>
      </c>
      <c r="T14" s="99">
        <v>0.15835948049319212</v>
      </c>
      <c r="U14" s="99">
        <v>0.11453759018377235</v>
      </c>
      <c r="V14" s="102">
        <v>1.5297265791137219E-2</v>
      </c>
    </row>
    <row r="15" spans="1:22">
      <c r="A15" s="94">
        <v>1918</v>
      </c>
      <c r="B15" s="101">
        <v>0.25405951536873167</v>
      </c>
      <c r="C15" s="99">
        <v>8.7776030533300888E-3</v>
      </c>
      <c r="D15" s="99">
        <v>1.3123999938816704E-2</v>
      </c>
      <c r="E15" s="99">
        <v>0</v>
      </c>
      <c r="F15" s="99">
        <v>0.11089998979502814</v>
      </c>
      <c r="G15" s="99">
        <v>0.10572399942129793</v>
      </c>
      <c r="H15" s="102">
        <v>1.5533923160258836E-2</v>
      </c>
      <c r="I15" s="148">
        <v>0.32800737647642519</v>
      </c>
      <c r="J15" s="99">
        <v>7.2932320950286726E-3</v>
      </c>
      <c r="K15" s="99">
        <v>9.1060832514521604E-3</v>
      </c>
      <c r="L15" s="99">
        <v>0</v>
      </c>
      <c r="M15" s="99">
        <v>0.16740855111580066</v>
      </c>
      <c r="N15" s="99">
        <v>0.11945649711203853</v>
      </c>
      <c r="O15" s="99">
        <v>2.474301290210518E-2</v>
      </c>
      <c r="P15" s="103">
        <v>0.48655528779762158</v>
      </c>
      <c r="Q15" s="99">
        <v>7.0906356210611744E-3</v>
      </c>
      <c r="R15" s="99">
        <v>6.0941372526253758E-3</v>
      </c>
      <c r="S15" s="99">
        <v>0</v>
      </c>
      <c r="T15" s="99">
        <v>0.30442907946393194</v>
      </c>
      <c r="U15" s="99">
        <v>0.1271130827729729</v>
      </c>
      <c r="V15" s="102">
        <v>4.1828352687030175E-2</v>
      </c>
    </row>
    <row r="16" spans="1:22">
      <c r="A16" s="109">
        <v>1919</v>
      </c>
      <c r="B16" s="110">
        <v>0.23433587920075022</v>
      </c>
      <c r="C16" s="111">
        <v>8.3469060304730055E-3</v>
      </c>
      <c r="D16" s="111">
        <v>1.2301301877600515E-2</v>
      </c>
      <c r="E16" s="111">
        <v>0</v>
      </c>
      <c r="F16" s="111">
        <v>0.10740763457490453</v>
      </c>
      <c r="G16" s="111">
        <v>9.1988400444991986E-2</v>
      </c>
      <c r="H16" s="112">
        <v>1.4291636272780179E-2</v>
      </c>
      <c r="I16" s="149">
        <v>0.30579194123285602</v>
      </c>
      <c r="J16" s="111">
        <v>7.1175863973985337E-3</v>
      </c>
      <c r="K16" s="111">
        <v>9.1859865240641533E-3</v>
      </c>
      <c r="L16" s="111">
        <v>0</v>
      </c>
      <c r="M16" s="111">
        <v>0.16386069402309178</v>
      </c>
      <c r="N16" s="111">
        <v>0.10153162883476138</v>
      </c>
      <c r="O16" s="111">
        <v>2.4096045453540139E-2</v>
      </c>
      <c r="P16" s="114">
        <v>0.47312111411520613</v>
      </c>
      <c r="Q16" s="111">
        <v>7.3250325963925495E-3</v>
      </c>
      <c r="R16" s="111">
        <v>6.4690951449333373E-3</v>
      </c>
      <c r="S16" s="111">
        <v>0</v>
      </c>
      <c r="T16" s="111">
        <v>0.30803556580505581</v>
      </c>
      <c r="U16" s="111">
        <v>0.10723455185860711</v>
      </c>
      <c r="V16" s="112">
        <v>4.4056868710217308E-2</v>
      </c>
    </row>
    <row r="17" spans="1:22">
      <c r="A17" s="94">
        <v>1920</v>
      </c>
      <c r="B17" s="101">
        <v>0.25307740474385904</v>
      </c>
      <c r="C17" s="99">
        <v>1.0602476119622012E-2</v>
      </c>
      <c r="D17" s="99">
        <v>1.3205671990275735E-2</v>
      </c>
      <c r="E17" s="99">
        <v>0</v>
      </c>
      <c r="F17" s="99">
        <v>0.12475020516806748</v>
      </c>
      <c r="G17" s="99">
        <v>8.7925862767720867E-2</v>
      </c>
      <c r="H17" s="102">
        <v>1.6593188698172966E-2</v>
      </c>
      <c r="I17" s="148">
        <v>0.35876441335684106</v>
      </c>
      <c r="J17" s="99">
        <v>1.0004968062672559E-2</v>
      </c>
      <c r="K17" s="99">
        <v>1.1179733404552705E-2</v>
      </c>
      <c r="L17" s="99">
        <v>0</v>
      </c>
      <c r="M17" s="99">
        <v>0.20979753484858837</v>
      </c>
      <c r="N17" s="99">
        <v>9.7746744343637337E-2</v>
      </c>
      <c r="O17" s="99">
        <v>3.0035432697390143E-2</v>
      </c>
      <c r="P17" s="103">
        <v>0.62766637390527691</v>
      </c>
      <c r="Q17" s="99">
        <v>1.2062094015285641E-2</v>
      </c>
      <c r="R17" s="99">
        <v>9.3218684335561637E-3</v>
      </c>
      <c r="S17" s="99">
        <v>0</v>
      </c>
      <c r="T17" s="99">
        <v>0.43770445514197975</v>
      </c>
      <c r="U17" s="99">
        <v>0.10399040683757062</v>
      </c>
      <c r="V17" s="102">
        <v>6.4587549476884734E-2</v>
      </c>
    </row>
    <row r="18" spans="1:22">
      <c r="A18" s="94">
        <v>1921</v>
      </c>
      <c r="B18" s="101">
        <v>0.2581695221182535</v>
      </c>
      <c r="C18" s="99">
        <v>7.0511225293031065E-3</v>
      </c>
      <c r="D18" s="99">
        <v>1.677490672569076E-2</v>
      </c>
      <c r="E18" s="99">
        <v>0</v>
      </c>
      <c r="F18" s="99">
        <v>0.11601198758399625</v>
      </c>
      <c r="G18" s="99">
        <v>0.10200311145207627</v>
      </c>
      <c r="H18" s="102">
        <v>1.6328393827187111E-2</v>
      </c>
      <c r="I18" s="148">
        <v>0.35008758660885753</v>
      </c>
      <c r="J18" s="99">
        <v>6.6333998841128488E-3</v>
      </c>
      <c r="K18" s="99">
        <v>1.3659678311972805E-2</v>
      </c>
      <c r="L18" s="99">
        <v>0</v>
      </c>
      <c r="M18" s="99">
        <v>0.18178244632420829</v>
      </c>
      <c r="N18" s="99">
        <v>0.1185280737847709</v>
      </c>
      <c r="O18" s="99">
        <v>2.9483988303792757E-2</v>
      </c>
      <c r="P18" s="103">
        <v>0.5794603925140821</v>
      </c>
      <c r="Q18" s="99">
        <v>8.0251218429526119E-3</v>
      </c>
      <c r="R18" s="99">
        <v>1.0524153295321154E-2</v>
      </c>
      <c r="S18" s="99">
        <v>0</v>
      </c>
      <c r="T18" s="99">
        <v>0.3638500328614101</v>
      </c>
      <c r="U18" s="99">
        <v>0.13183530414028352</v>
      </c>
      <c r="V18" s="102">
        <v>6.522578037411475E-2</v>
      </c>
    </row>
    <row r="19" spans="1:22">
      <c r="A19" s="94">
        <v>1922</v>
      </c>
      <c r="B19" s="101">
        <v>0.25247718611816172</v>
      </c>
      <c r="C19" s="99">
        <v>6.7444287061986267E-3</v>
      </c>
      <c r="D19" s="99">
        <v>2.218538595680479E-2</v>
      </c>
      <c r="E19" s="99">
        <v>0</v>
      </c>
      <c r="F19" s="99">
        <v>9.5003571155528682E-2</v>
      </c>
      <c r="G19" s="99">
        <v>0.11179468066873217</v>
      </c>
      <c r="H19" s="102">
        <v>1.6749119630897452E-2</v>
      </c>
      <c r="I19" s="148">
        <v>0.33647192550870564</v>
      </c>
      <c r="J19" s="99">
        <v>6.2351422168986327E-3</v>
      </c>
      <c r="K19" s="99">
        <v>2.0166001901495176E-2</v>
      </c>
      <c r="L19" s="99">
        <v>0</v>
      </c>
      <c r="M19" s="99">
        <v>0.14728969123650296</v>
      </c>
      <c r="N19" s="99">
        <v>0.13304196806920032</v>
      </c>
      <c r="O19" s="99">
        <v>2.9739122084608535E-2</v>
      </c>
      <c r="P19" s="103">
        <v>0.50533838935538766</v>
      </c>
      <c r="Q19" s="99">
        <v>6.8018111572894883E-3</v>
      </c>
      <c r="R19" s="99">
        <v>1.8837925918520407E-2</v>
      </c>
      <c r="S19" s="99">
        <v>0</v>
      </c>
      <c r="T19" s="99">
        <v>0.26729363878722873</v>
      </c>
      <c r="U19" s="99">
        <v>0.15161954599151956</v>
      </c>
      <c r="V19" s="102">
        <v>6.0785467500829513E-2</v>
      </c>
    </row>
    <row r="20" spans="1:22">
      <c r="A20" s="94">
        <v>1923</v>
      </c>
      <c r="B20" s="101">
        <v>0.26432590125784483</v>
      </c>
      <c r="C20" s="99">
        <v>8.110708343559073E-3</v>
      </c>
      <c r="D20" s="99">
        <v>1.7342629879685042E-2</v>
      </c>
      <c r="E20" s="99">
        <v>0</v>
      </c>
      <c r="F20" s="99">
        <v>0.10248790949320639</v>
      </c>
      <c r="G20" s="99">
        <v>0.11889063401859282</v>
      </c>
      <c r="H20" s="102">
        <v>1.7494019522801524E-2</v>
      </c>
      <c r="I20" s="148">
        <v>0.35824583335187588</v>
      </c>
      <c r="J20" s="99">
        <v>7.5119208597686634E-3</v>
      </c>
      <c r="K20" s="99">
        <v>1.4652063035087674E-2</v>
      </c>
      <c r="L20" s="99">
        <v>0</v>
      </c>
      <c r="M20" s="99">
        <v>0.16562480255920314</v>
      </c>
      <c r="N20" s="99">
        <v>0.13931925441706614</v>
      </c>
      <c r="O20" s="99">
        <v>3.113779248075027E-2</v>
      </c>
      <c r="P20" s="103">
        <v>0.55139997592227996</v>
      </c>
      <c r="Q20" s="99">
        <v>8.3466809486359948E-3</v>
      </c>
      <c r="R20" s="99">
        <v>1.2183742276310845E-2</v>
      </c>
      <c r="S20" s="99">
        <v>0</v>
      </c>
      <c r="T20" s="99">
        <v>0.30679379572096704</v>
      </c>
      <c r="U20" s="99">
        <v>0.15768669578576527</v>
      </c>
      <c r="V20" s="102">
        <v>6.6389061190600743E-2</v>
      </c>
    </row>
    <row r="21" spans="1:22">
      <c r="A21" s="94">
        <v>1924</v>
      </c>
      <c r="B21" s="101">
        <v>0.24273872247915707</v>
      </c>
      <c r="C21" s="99">
        <v>6.6491750648818362E-3</v>
      </c>
      <c r="D21" s="99">
        <v>1.7355357639617347E-2</v>
      </c>
      <c r="E21" s="99">
        <v>0</v>
      </c>
      <c r="F21" s="99">
        <v>8.0191860815462757E-2</v>
      </c>
      <c r="G21" s="99">
        <v>0.12187357299565002</v>
      </c>
      <c r="H21" s="102">
        <v>1.6668755963545102E-2</v>
      </c>
      <c r="I21" s="148">
        <v>0.32038371923752179</v>
      </c>
      <c r="J21" s="99">
        <v>6.1380503986283889E-3</v>
      </c>
      <c r="K21" s="99">
        <v>1.4481077898049626E-2</v>
      </c>
      <c r="L21" s="99">
        <v>0</v>
      </c>
      <c r="M21" s="99">
        <v>0.12524588525332514</v>
      </c>
      <c r="N21" s="99">
        <v>0.1449287842176116</v>
      </c>
      <c r="O21" s="99">
        <v>2.9589921469907045E-2</v>
      </c>
      <c r="P21" s="103">
        <v>0.46700737307540557</v>
      </c>
      <c r="Q21" s="99">
        <v>6.7796226009629364E-3</v>
      </c>
      <c r="R21" s="99">
        <v>1.2130154918386628E-2</v>
      </c>
      <c r="S21" s="99">
        <v>0</v>
      </c>
      <c r="T21" s="99">
        <v>0.22053316632471437</v>
      </c>
      <c r="U21" s="99">
        <v>0.16336904657180384</v>
      </c>
      <c r="V21" s="102">
        <v>6.4195382659537767E-2</v>
      </c>
    </row>
    <row r="22" spans="1:22">
      <c r="A22" s="94">
        <v>1925</v>
      </c>
      <c r="B22" s="101">
        <v>0.24134303270673135</v>
      </c>
      <c r="C22" s="99">
        <v>5.5501743863866637E-3</v>
      </c>
      <c r="D22" s="99">
        <v>1.7356109020422245E-2</v>
      </c>
      <c r="E22" s="99">
        <v>0</v>
      </c>
      <c r="F22" s="99">
        <v>8.0415044866795932E-2</v>
      </c>
      <c r="G22" s="99">
        <v>0.12316080913189408</v>
      </c>
      <c r="H22" s="102">
        <v>1.4860895301232441E-2</v>
      </c>
      <c r="I22" s="148">
        <v>0.31808823357192506</v>
      </c>
      <c r="J22" s="99">
        <v>4.9374493422830994E-3</v>
      </c>
      <c r="K22" s="99">
        <v>1.4004714974032443E-2</v>
      </c>
      <c r="L22" s="99">
        <v>0</v>
      </c>
      <c r="M22" s="99">
        <v>0.12978450405635319</v>
      </c>
      <c r="N22" s="99">
        <v>0.14369150536431144</v>
      </c>
      <c r="O22" s="99">
        <v>2.5670059834944841E-2</v>
      </c>
      <c r="P22" s="103">
        <v>0.42719998061352116</v>
      </c>
      <c r="Q22" s="99">
        <v>4.8438393170360961E-3</v>
      </c>
      <c r="R22" s="99">
        <v>9.4196181873908314E-3</v>
      </c>
      <c r="S22" s="99">
        <v>0</v>
      </c>
      <c r="T22" s="99">
        <v>0.20386435186959759</v>
      </c>
      <c r="U22" s="99">
        <v>0.16069580249425525</v>
      </c>
      <c r="V22" s="102">
        <v>4.8376368745241406E-2</v>
      </c>
    </row>
    <row r="23" spans="1:22">
      <c r="A23" s="94">
        <v>1926</v>
      </c>
      <c r="B23" s="101">
        <v>0.23884094932151287</v>
      </c>
      <c r="C23" s="99">
        <v>6.5106864658178104E-3</v>
      </c>
      <c r="D23" s="99">
        <v>1.4792378560133533E-2</v>
      </c>
      <c r="E23" s="99">
        <v>0</v>
      </c>
      <c r="F23" s="99">
        <v>7.9390054030281293E-2</v>
      </c>
      <c r="G23" s="99">
        <v>0.12409239450149262</v>
      </c>
      <c r="H23" s="102">
        <v>1.405543576378763E-2</v>
      </c>
      <c r="I23" s="148">
        <v>0.30603024490075059</v>
      </c>
      <c r="J23" s="99">
        <v>5.564907217963308E-3</v>
      </c>
      <c r="K23" s="99">
        <v>1.1522605626873371E-2</v>
      </c>
      <c r="L23" s="99">
        <v>0</v>
      </c>
      <c r="M23" s="99">
        <v>0.12071559662226808</v>
      </c>
      <c r="N23" s="99">
        <v>0.14467685205654293</v>
      </c>
      <c r="O23" s="99">
        <v>2.3550283377102924E-2</v>
      </c>
      <c r="P23" s="103">
        <v>0.38077930233230955</v>
      </c>
      <c r="Q23" s="99">
        <v>5.1896436303518201E-3</v>
      </c>
      <c r="R23" s="99">
        <v>7.2133412356537507E-3</v>
      </c>
      <c r="S23" s="99">
        <v>0</v>
      </c>
      <c r="T23" s="99">
        <v>0.16539831413972492</v>
      </c>
      <c r="U23" s="99">
        <v>0.16171345623187794</v>
      </c>
      <c r="V23" s="102">
        <v>4.1264547094701134E-2</v>
      </c>
    </row>
    <row r="24" spans="1:22">
      <c r="A24" s="94">
        <v>1927</v>
      </c>
      <c r="B24" s="101">
        <v>0.24303451684538907</v>
      </c>
      <c r="C24" s="99">
        <v>6.4014397988923326E-3</v>
      </c>
      <c r="D24" s="99">
        <v>1.6652971204378274E-2</v>
      </c>
      <c r="E24" s="99">
        <v>0</v>
      </c>
      <c r="F24" s="99">
        <v>8.2745119588554891E-2</v>
      </c>
      <c r="G24" s="99">
        <v>0.12264351948621374</v>
      </c>
      <c r="H24" s="102">
        <v>1.4591466767349855E-2</v>
      </c>
      <c r="I24" s="148">
        <v>0.31759494768857938</v>
      </c>
      <c r="J24" s="99">
        <v>5.5076907589507902E-3</v>
      </c>
      <c r="K24" s="99">
        <v>1.3192458339157451E-2</v>
      </c>
      <c r="L24" s="99">
        <v>0</v>
      </c>
      <c r="M24" s="99">
        <v>0.12878257626529688</v>
      </c>
      <c r="N24" s="99">
        <v>0.14527087030023647</v>
      </c>
      <c r="O24" s="99">
        <v>2.4841352024937789E-2</v>
      </c>
      <c r="P24" s="103">
        <v>0.40223102114562004</v>
      </c>
      <c r="Q24" s="99">
        <v>5.1300571224880938E-3</v>
      </c>
      <c r="R24" s="99">
        <v>8.0853693655731727E-3</v>
      </c>
      <c r="S24" s="99">
        <v>0</v>
      </c>
      <c r="T24" s="99">
        <v>0.18425910749648858</v>
      </c>
      <c r="U24" s="99">
        <v>0.16223032585859257</v>
      </c>
      <c r="V24" s="102">
        <v>4.2526161302477654E-2</v>
      </c>
    </row>
    <row r="25" spans="1:22">
      <c r="A25" s="94">
        <v>1928</v>
      </c>
      <c r="B25" s="101">
        <v>0.24118292148442372</v>
      </c>
      <c r="C25" s="99">
        <v>5.0353885490896054E-3</v>
      </c>
      <c r="D25" s="99">
        <v>1.7913798791745802E-2</v>
      </c>
      <c r="E25" s="99">
        <v>0</v>
      </c>
      <c r="F25" s="99">
        <v>8.3443502056586238E-2</v>
      </c>
      <c r="G25" s="99">
        <v>0.12104475321569187</v>
      </c>
      <c r="H25" s="102">
        <v>1.374547887131017E-2</v>
      </c>
      <c r="I25" s="148">
        <v>0.30619858109249254</v>
      </c>
      <c r="J25" s="99">
        <v>4.1323700316566606E-3</v>
      </c>
      <c r="K25" s="99">
        <v>1.3319520059207791E-2</v>
      </c>
      <c r="L25" s="99">
        <v>0</v>
      </c>
      <c r="M25" s="99">
        <v>0.12517534957188281</v>
      </c>
      <c r="N25" s="99">
        <v>0.1410442499006882</v>
      </c>
      <c r="O25" s="99">
        <v>2.2527091529057058E-2</v>
      </c>
      <c r="P25" s="103">
        <v>0.35955644786837104</v>
      </c>
      <c r="Q25" s="99">
        <v>3.5679034005992511E-3</v>
      </c>
      <c r="R25" s="99">
        <v>7.0025264130138855E-3</v>
      </c>
      <c r="S25" s="99">
        <v>0</v>
      </c>
      <c r="T25" s="99">
        <v>0.16421421033861083</v>
      </c>
      <c r="U25" s="99">
        <v>0.14980012083689068</v>
      </c>
      <c r="V25" s="102">
        <v>3.497168687925642E-2</v>
      </c>
    </row>
    <row r="26" spans="1:22">
      <c r="A26" s="94">
        <v>1929</v>
      </c>
      <c r="B26" s="101">
        <v>0.26103964303848631</v>
      </c>
      <c r="C26" s="99">
        <v>5.8509048313547538E-3</v>
      </c>
      <c r="D26" s="99">
        <v>1.7023855414823888E-2</v>
      </c>
      <c r="E26" s="99">
        <v>2.281658402984006E-5</v>
      </c>
      <c r="F26" s="99">
        <v>0.10115822186745742</v>
      </c>
      <c r="G26" s="99">
        <v>0.12316761544515453</v>
      </c>
      <c r="H26" s="102">
        <v>1.3816228895665899E-2</v>
      </c>
      <c r="I26" s="148">
        <v>0.33259432384547927</v>
      </c>
      <c r="J26" s="99">
        <v>4.6611646155300477E-3</v>
      </c>
      <c r="K26" s="99">
        <v>1.2662863349613668E-2</v>
      </c>
      <c r="L26" s="99">
        <v>8.4723846350707228E-6</v>
      </c>
      <c r="M26" s="99">
        <v>0.14876599803863266</v>
      </c>
      <c r="N26" s="99">
        <v>0.14431552497085393</v>
      </c>
      <c r="O26" s="99">
        <v>2.2180300486213916E-2</v>
      </c>
      <c r="P26" s="103">
        <v>0.38515037198015062</v>
      </c>
      <c r="Q26" s="99">
        <v>3.7954497152183683E-3</v>
      </c>
      <c r="R26" s="99">
        <v>6.6356344907898372E-3</v>
      </c>
      <c r="S26" s="99">
        <v>2.1519578236699716E-6</v>
      </c>
      <c r="T26" s="99">
        <v>0.18694643637863145</v>
      </c>
      <c r="U26" s="99">
        <v>0.15599882597468462</v>
      </c>
      <c r="V26" s="102">
        <v>3.1771873463002677E-2</v>
      </c>
    </row>
    <row r="27" spans="1:22">
      <c r="A27" s="115">
        <v>1930</v>
      </c>
      <c r="B27" s="116">
        <v>0.30645345308145505</v>
      </c>
      <c r="C27" s="117">
        <v>7.7233688049662382E-3</v>
      </c>
      <c r="D27" s="117">
        <v>2.2261767637053377E-2</v>
      </c>
      <c r="E27" s="117">
        <v>3.0201459955660704E-5</v>
      </c>
      <c r="F27" s="117">
        <v>0.12662227066486809</v>
      </c>
      <c r="G27" s="117">
        <v>0.12990961114700797</v>
      </c>
      <c r="H27" s="118">
        <v>1.9906233367603703E-2</v>
      </c>
      <c r="I27" s="150">
        <v>0.42655456639273953</v>
      </c>
      <c r="J27" s="117">
        <v>6.7929733619099091E-3</v>
      </c>
      <c r="K27" s="117">
        <v>1.8570822071693843E-2</v>
      </c>
      <c r="L27" s="117">
        <v>1.2381256122770362E-5</v>
      </c>
      <c r="M27" s="117">
        <v>0.21271919246970986</v>
      </c>
      <c r="N27" s="117">
        <v>0.15392398042331873</v>
      </c>
      <c r="O27" s="117">
        <v>3.4535216809984469E-2</v>
      </c>
      <c r="P27" s="120">
        <v>0.57907052044831275</v>
      </c>
      <c r="Q27" s="117">
        <v>6.4054878806261159E-3</v>
      </c>
      <c r="R27" s="117">
        <v>1.0606403904383305E-2</v>
      </c>
      <c r="S27" s="117">
        <v>3.6418017500210613E-6</v>
      </c>
      <c r="T27" s="117">
        <v>0.32628616706721897</v>
      </c>
      <c r="U27" s="117">
        <v>0.17830336658118073</v>
      </c>
      <c r="V27" s="118">
        <v>5.7465453213153661E-2</v>
      </c>
    </row>
    <row r="28" spans="1:22">
      <c r="A28" s="94">
        <v>1931</v>
      </c>
      <c r="B28" s="101">
        <v>0.32247929413431276</v>
      </c>
      <c r="C28" s="99">
        <v>1.0694205752197955E-2</v>
      </c>
      <c r="D28" s="99">
        <v>2.9578699500360531E-2</v>
      </c>
      <c r="E28" s="99">
        <v>4.2246246461516562E-5</v>
      </c>
      <c r="F28" s="99">
        <v>0.11349074352459873</v>
      </c>
      <c r="G28" s="99">
        <v>0.14195915090753805</v>
      </c>
      <c r="H28" s="102">
        <v>2.6714248203155974E-2</v>
      </c>
      <c r="I28" s="148">
        <v>0.46544976693515555</v>
      </c>
      <c r="J28" s="99">
        <v>1.0149861384327783E-2</v>
      </c>
      <c r="K28" s="99">
        <v>2.6950208453906135E-2</v>
      </c>
      <c r="L28" s="99">
        <v>1.8688882618789051E-5</v>
      </c>
      <c r="M28" s="99">
        <v>0.20615042338656492</v>
      </c>
      <c r="N28" s="99">
        <v>0.17325306959567927</v>
      </c>
      <c r="O28" s="99">
        <v>4.892751523205869E-2</v>
      </c>
      <c r="P28" s="103">
        <v>0.60508469701570222</v>
      </c>
      <c r="Q28" s="99">
        <v>1.3194819799626119E-2</v>
      </c>
      <c r="R28" s="99">
        <v>3.5035270990077978E-2</v>
      </c>
      <c r="S28" s="99">
        <v>2.4295547404425767E-5</v>
      </c>
      <c r="T28" s="99">
        <v>0.26799555040253442</v>
      </c>
      <c r="U28" s="99">
        <v>0.22522899047438305</v>
      </c>
      <c r="V28" s="102">
        <v>6.3605769801676301E-2</v>
      </c>
    </row>
    <row r="29" spans="1:22">
      <c r="A29" s="94">
        <v>1932</v>
      </c>
      <c r="B29" s="101">
        <v>0.37168883851576473</v>
      </c>
      <c r="C29" s="99">
        <v>1.4291899723384873E-2</v>
      </c>
      <c r="D29" s="99">
        <v>3.9065828049146392E-2</v>
      </c>
      <c r="E29" s="99">
        <v>5.6838125648803306E-5</v>
      </c>
      <c r="F29" s="99">
        <v>0.10893943430343031</v>
      </c>
      <c r="G29" s="99">
        <v>0.18284227168511785</v>
      </c>
      <c r="H29" s="102">
        <v>2.6492566629036509E-2</v>
      </c>
      <c r="I29" s="148">
        <v>0.52701333408681694</v>
      </c>
      <c r="J29" s="99">
        <v>1.3511612153417195E-2</v>
      </c>
      <c r="K29" s="99">
        <v>3.7876678294091852E-2</v>
      </c>
      <c r="L29" s="99">
        <v>2.5046127675321437E-5</v>
      </c>
      <c r="M29" s="99">
        <v>0.20135331787538491</v>
      </c>
      <c r="N29" s="99">
        <v>0.22698900369974084</v>
      </c>
      <c r="O29" s="99">
        <v>4.725767593650685E-2</v>
      </c>
      <c r="P29" s="103">
        <v>0.68511733431286204</v>
      </c>
      <c r="Q29" s="99">
        <v>1.7565095799442355E-2</v>
      </c>
      <c r="R29" s="99">
        <v>4.9239681782319411E-2</v>
      </c>
      <c r="S29" s="99">
        <v>3.2559965977917872E-5</v>
      </c>
      <c r="T29" s="99">
        <v>0.26175931323800039</v>
      </c>
      <c r="U29" s="99">
        <v>0.29508570480966312</v>
      </c>
      <c r="V29" s="102">
        <v>6.1434978717458906E-2</v>
      </c>
    </row>
    <row r="30" spans="1:22">
      <c r="A30" s="94">
        <v>1933</v>
      </c>
      <c r="B30" s="101">
        <v>0.37867416312067231</v>
      </c>
      <c r="C30" s="99">
        <v>1.9098012787247962E-2</v>
      </c>
      <c r="D30" s="99">
        <v>3.5328051710164489E-2</v>
      </c>
      <c r="E30" s="99">
        <v>4.9837067232106585E-5</v>
      </c>
      <c r="F30" s="99">
        <v>0.10740457339100445</v>
      </c>
      <c r="G30" s="99">
        <v>0.18893664267775484</v>
      </c>
      <c r="H30" s="102">
        <v>2.7857045487268476E-2</v>
      </c>
      <c r="I30" s="148">
        <v>0.50857046516604976</v>
      </c>
      <c r="J30" s="99">
        <v>1.7404191640025872E-2</v>
      </c>
      <c r="K30" s="99">
        <v>3.2433760702558302E-2</v>
      </c>
      <c r="L30" s="99">
        <v>2.1169070372495605E-5</v>
      </c>
      <c r="M30" s="99">
        <v>0.17472790680283881</v>
      </c>
      <c r="N30" s="99">
        <v>0.23717696540964633</v>
      </c>
      <c r="O30" s="99">
        <v>4.6806471540607991E-2</v>
      </c>
      <c r="P30" s="103">
        <v>0.66114160471586469</v>
      </c>
      <c r="Q30" s="99">
        <v>2.2625449132033633E-2</v>
      </c>
      <c r="R30" s="99">
        <v>4.2163888913325794E-2</v>
      </c>
      <c r="S30" s="99">
        <v>2.7519791484244286E-5</v>
      </c>
      <c r="T30" s="99">
        <v>0.22714627884369046</v>
      </c>
      <c r="U30" s="99">
        <v>0.30833005503254024</v>
      </c>
      <c r="V30" s="102">
        <v>6.084841300279039E-2</v>
      </c>
    </row>
    <row r="31" spans="1:22">
      <c r="A31" s="94">
        <v>1934</v>
      </c>
      <c r="B31" s="101">
        <v>0.32667312235542728</v>
      </c>
      <c r="C31" s="99">
        <v>1.8399825597062346E-2</v>
      </c>
      <c r="D31" s="99">
        <v>2.7687334609119846E-2</v>
      </c>
      <c r="E31" s="99">
        <v>4.1046352279381298E-5</v>
      </c>
      <c r="F31" s="99">
        <v>9.4154287931245972E-2</v>
      </c>
      <c r="G31" s="99">
        <v>0.16007265886623401</v>
      </c>
      <c r="H31" s="102">
        <v>2.6317968999485727E-2</v>
      </c>
      <c r="I31" s="148">
        <v>0.44067856981678144</v>
      </c>
      <c r="J31" s="99">
        <v>1.6842297989796879E-2</v>
      </c>
      <c r="K31" s="99">
        <v>2.4585789258814179E-2</v>
      </c>
      <c r="L31" s="99">
        <v>1.7512406957010775E-5</v>
      </c>
      <c r="M31" s="99">
        <v>0.15866864784367163</v>
      </c>
      <c r="N31" s="99">
        <v>0.19718850805015453</v>
      </c>
      <c r="O31" s="99">
        <v>4.3375814267387208E-2</v>
      </c>
      <c r="P31" s="103">
        <v>0.57288214076181587</v>
      </c>
      <c r="Q31" s="99">
        <v>2.1894987386735943E-2</v>
      </c>
      <c r="R31" s="99">
        <v>3.1961526036458431E-2</v>
      </c>
      <c r="S31" s="99">
        <v>2.2766129044114009E-5</v>
      </c>
      <c r="T31" s="99">
        <v>0.20626924219677312</v>
      </c>
      <c r="U31" s="99">
        <v>0.25634506046520089</v>
      </c>
      <c r="V31" s="102">
        <v>5.6388558547603371E-2</v>
      </c>
    </row>
    <row r="32" spans="1:22">
      <c r="A32" s="94">
        <v>1935</v>
      </c>
      <c r="B32" s="101">
        <v>0.32609179441640462</v>
      </c>
      <c r="C32" s="99">
        <v>1.6851363470554208E-2</v>
      </c>
      <c r="D32" s="99">
        <v>2.4983747473063624E-2</v>
      </c>
      <c r="E32" s="99">
        <v>3.6764316676161099E-5</v>
      </c>
      <c r="F32" s="99">
        <v>9.7874186848497899E-2</v>
      </c>
      <c r="G32" s="99">
        <v>0.15070505807518053</v>
      </c>
      <c r="H32" s="102">
        <v>3.5640674232432182E-2</v>
      </c>
      <c r="I32" s="148">
        <v>0.44030490801035715</v>
      </c>
      <c r="J32" s="99">
        <v>1.5214387187845539E-2</v>
      </c>
      <c r="K32" s="99">
        <v>2.1927441293407533E-2</v>
      </c>
      <c r="L32" s="99">
        <v>1.5471397658392273E-5</v>
      </c>
      <c r="M32" s="99">
        <v>0.16222087891848699</v>
      </c>
      <c r="N32" s="99">
        <v>0.18283509143349275</v>
      </c>
      <c r="O32" s="99">
        <v>5.8091637779465952E-2</v>
      </c>
      <c r="P32" s="103">
        <v>0.5723963804134643</v>
      </c>
      <c r="Q32" s="99">
        <v>1.9778703344199202E-2</v>
      </c>
      <c r="R32" s="99">
        <v>2.8505673681429793E-2</v>
      </c>
      <c r="S32" s="99">
        <v>2.0112816955909955E-5</v>
      </c>
      <c r="T32" s="99">
        <v>0.2108871425940331</v>
      </c>
      <c r="U32" s="99">
        <v>0.23768561886354056</v>
      </c>
      <c r="V32" s="102">
        <v>7.5519129113305744E-2</v>
      </c>
    </row>
    <row r="33" spans="1:22">
      <c r="A33" s="94">
        <v>1936</v>
      </c>
      <c r="B33" s="101">
        <v>0.33099404558393386</v>
      </c>
      <c r="C33" s="99">
        <v>1.5493817199749819E-2</v>
      </c>
      <c r="D33" s="99">
        <v>2.0312453517667358E-2</v>
      </c>
      <c r="E33" s="99">
        <v>1.3197312259087115E-4</v>
      </c>
      <c r="F33" s="99">
        <v>9.840949134840879E-2</v>
      </c>
      <c r="G33" s="99">
        <v>0.15526497735683498</v>
      </c>
      <c r="H33" s="102">
        <v>4.138133303868205E-2</v>
      </c>
      <c r="I33" s="148">
        <v>0.45153733877780494</v>
      </c>
      <c r="J33" s="99">
        <v>1.421175542505863E-2</v>
      </c>
      <c r="K33" s="99">
        <v>1.777695407773296E-2</v>
      </c>
      <c r="L33" s="99">
        <v>5.6423292097302209E-5</v>
      </c>
      <c r="M33" s="99">
        <v>0.16591315193336204</v>
      </c>
      <c r="N33" s="99">
        <v>0.18487480932479289</v>
      </c>
      <c r="O33" s="99">
        <v>6.8704244724761054E-2</v>
      </c>
      <c r="P33" s="103">
        <v>0.58699854041114641</v>
      </c>
      <c r="Q33" s="99">
        <v>1.847528205257622E-2</v>
      </c>
      <c r="R33" s="99">
        <v>2.3110040301052848E-2</v>
      </c>
      <c r="S33" s="99">
        <v>7.3350279726492872E-5</v>
      </c>
      <c r="T33" s="99">
        <v>0.21568709751337065</v>
      </c>
      <c r="U33" s="99">
        <v>0.24033725212223078</v>
      </c>
      <c r="V33" s="102">
        <v>8.9315518142189368E-2</v>
      </c>
    </row>
    <row r="34" spans="1:22">
      <c r="A34" s="94">
        <v>1937</v>
      </c>
      <c r="B34" s="101">
        <v>0.36138857306865968</v>
      </c>
      <c r="C34" s="99">
        <v>1.5334992544554274E-2</v>
      </c>
      <c r="D34" s="99">
        <v>1.8869316482612971E-2</v>
      </c>
      <c r="E34" s="99">
        <v>5.6815972111274639E-4</v>
      </c>
      <c r="F34" s="99">
        <v>0.13197275545121581</v>
      </c>
      <c r="G34" s="99">
        <v>0.15477411074885436</v>
      </c>
      <c r="H34" s="102">
        <v>3.9869238120309534E-2</v>
      </c>
      <c r="I34" s="148">
        <v>0.49661238262800778</v>
      </c>
      <c r="J34" s="99">
        <v>1.3947091113755526E-2</v>
      </c>
      <c r="K34" s="99">
        <v>1.650013213596279E-2</v>
      </c>
      <c r="L34" s="99">
        <v>2.40854155107834E-4</v>
      </c>
      <c r="M34" s="99">
        <v>0.21495273821564984</v>
      </c>
      <c r="N34" s="99">
        <v>0.18516486091492629</v>
      </c>
      <c r="O34" s="99">
        <v>6.5806706092605513E-2</v>
      </c>
      <c r="P34" s="103">
        <v>0.64559609741641011</v>
      </c>
      <c r="Q34" s="99">
        <v>1.8131218447882184E-2</v>
      </c>
      <c r="R34" s="99">
        <v>2.1450171776751629E-2</v>
      </c>
      <c r="S34" s="99">
        <v>3.1311040164018423E-4</v>
      </c>
      <c r="T34" s="99">
        <v>0.27943855968034481</v>
      </c>
      <c r="U34" s="99">
        <v>0.2407143191894042</v>
      </c>
      <c r="V34" s="102">
        <v>8.5548717920387166E-2</v>
      </c>
    </row>
    <row r="35" spans="1:22">
      <c r="A35" s="94">
        <v>1938</v>
      </c>
      <c r="B35" s="101">
        <v>0.38796089461381356</v>
      </c>
      <c r="C35" s="99">
        <v>1.8148475494979707E-2</v>
      </c>
      <c r="D35" s="99">
        <v>2.1892390888023215E-2</v>
      </c>
      <c r="E35" s="99">
        <v>7.5779483390793327E-4</v>
      </c>
      <c r="F35" s="99">
        <v>0.15164162511372481</v>
      </c>
      <c r="G35" s="99">
        <v>0.14752928879169902</v>
      </c>
      <c r="H35" s="102">
        <v>4.799131949147882E-2</v>
      </c>
      <c r="I35" s="148">
        <v>0.54221533563194635</v>
      </c>
      <c r="J35" s="99">
        <v>1.6626002000499726E-2</v>
      </c>
      <c r="K35" s="99">
        <v>1.8230587463422737E-2</v>
      </c>
      <c r="L35" s="99">
        <v>3.2358095436859095E-4</v>
      </c>
      <c r="M35" s="99">
        <v>0.24759206656476035</v>
      </c>
      <c r="N35" s="99">
        <v>0.17944388442636972</v>
      </c>
      <c r="O35" s="99">
        <v>7.9999214222525192E-2</v>
      </c>
      <c r="P35" s="103">
        <v>0.70487993632153023</v>
      </c>
      <c r="Q35" s="99">
        <v>2.1613802600649646E-2</v>
      </c>
      <c r="R35" s="99">
        <v>2.3699763702449559E-2</v>
      </c>
      <c r="S35" s="99">
        <v>4.2065524067916825E-4</v>
      </c>
      <c r="T35" s="99">
        <v>0.32186968653418846</v>
      </c>
      <c r="U35" s="99">
        <v>0.2332770497542806</v>
      </c>
      <c r="V35" s="102">
        <v>0.10399897848928276</v>
      </c>
    </row>
    <row r="36" spans="1:22">
      <c r="A36" s="121">
        <v>1939</v>
      </c>
      <c r="B36" s="110">
        <v>0.3333881226110631</v>
      </c>
      <c r="C36" s="111">
        <v>1.6642522313083233E-2</v>
      </c>
      <c r="D36" s="111">
        <v>1.9556654485405663E-2</v>
      </c>
      <c r="E36" s="111">
        <v>7.2102244611932679E-4</v>
      </c>
      <c r="F36" s="111">
        <v>0.10487122430648389</v>
      </c>
      <c r="G36" s="111">
        <v>0.15226434861394611</v>
      </c>
      <c r="H36" s="112">
        <v>3.9332350446024907E-2</v>
      </c>
      <c r="I36" s="149">
        <v>0.45662455732073559</v>
      </c>
      <c r="J36" s="111">
        <v>1.5451836253308829E-2</v>
      </c>
      <c r="K36" s="111">
        <v>1.6966870814308907E-2</v>
      </c>
      <c r="L36" s="111">
        <v>3.120278556516764E-4</v>
      </c>
      <c r="M36" s="111">
        <v>0.17366623506642978</v>
      </c>
      <c r="N36" s="111">
        <v>0.18360365510599466</v>
      </c>
      <c r="O36" s="111">
        <v>6.6623932225041677E-2</v>
      </c>
      <c r="P36" s="114">
        <v>0.59361192451695632</v>
      </c>
      <c r="Q36" s="111">
        <v>2.0087387129301477E-2</v>
      </c>
      <c r="R36" s="111">
        <v>2.205693205860158E-2</v>
      </c>
      <c r="S36" s="111">
        <v>4.0563621234717935E-4</v>
      </c>
      <c r="T36" s="111">
        <v>0.22576610558635873</v>
      </c>
      <c r="U36" s="111">
        <v>0.23868475163779307</v>
      </c>
      <c r="V36" s="112">
        <v>8.6611111892554188E-2</v>
      </c>
    </row>
    <row r="37" spans="1:22">
      <c r="A37" s="94">
        <v>1940</v>
      </c>
      <c r="B37" s="101">
        <v>0.3400376365226207</v>
      </c>
      <c r="C37" s="99">
        <v>1.5499983098022752E-2</v>
      </c>
      <c r="D37" s="99">
        <v>1.5366806523716081E-2</v>
      </c>
      <c r="E37" s="99">
        <v>6.4664570948316487E-4</v>
      </c>
      <c r="F37" s="99">
        <v>9.6901670846893939E-2</v>
      </c>
      <c r="G37" s="99">
        <v>0.18122385820598463</v>
      </c>
      <c r="H37" s="102">
        <v>3.0398672138520086E-2</v>
      </c>
      <c r="I37" s="148">
        <v>0.44439593417569201</v>
      </c>
      <c r="J37" s="99">
        <v>1.3955363184452436E-2</v>
      </c>
      <c r="K37" s="99">
        <v>1.2647104279199326E-2</v>
      </c>
      <c r="L37" s="99">
        <v>2.7136882326295289E-4</v>
      </c>
      <c r="M37" s="99">
        <v>0.15347713183778455</v>
      </c>
      <c r="N37" s="99">
        <v>0.21514161259378639</v>
      </c>
      <c r="O37" s="99">
        <v>4.8903353457206394E-2</v>
      </c>
      <c r="P37" s="103">
        <v>0.57771471442839961</v>
      </c>
      <c r="Q37" s="99">
        <v>1.8141972139788166E-2</v>
      </c>
      <c r="R37" s="99">
        <v>1.6441235562959126E-2</v>
      </c>
      <c r="S37" s="99">
        <v>3.527794702418388E-4</v>
      </c>
      <c r="T37" s="99">
        <v>0.19952027138911993</v>
      </c>
      <c r="U37" s="99">
        <v>0.27968409637192226</v>
      </c>
      <c r="V37" s="102">
        <v>6.3574359494368321E-2</v>
      </c>
    </row>
    <row r="38" spans="1:22">
      <c r="A38" s="94">
        <v>1941</v>
      </c>
      <c r="B38" s="101">
        <v>0.40723007600703998</v>
      </c>
      <c r="C38" s="99">
        <v>1.448091801722164E-2</v>
      </c>
      <c r="D38" s="99">
        <v>1.02646211961321E-2</v>
      </c>
      <c r="E38" s="99">
        <v>6.150993680826526E-4</v>
      </c>
      <c r="F38" s="99">
        <v>9.7338572459772732E-2</v>
      </c>
      <c r="G38" s="99">
        <v>0.25835532119651983</v>
      </c>
      <c r="H38" s="102">
        <v>2.6175543769310975E-2</v>
      </c>
      <c r="I38" s="148">
        <v>0.5125390356121523</v>
      </c>
      <c r="J38" s="99">
        <v>1.2836579743477489E-2</v>
      </c>
      <c r="K38" s="99">
        <v>8.0508578758389186E-3</v>
      </c>
      <c r="L38" s="99">
        <v>2.5414533444253503E-4</v>
      </c>
      <c r="M38" s="99">
        <v>0.14999341982631115</v>
      </c>
      <c r="N38" s="99">
        <v>0.30082552898442927</v>
      </c>
      <c r="O38" s="99">
        <v>4.0578503847652957E-2</v>
      </c>
      <c r="P38" s="103">
        <v>0.66933983656177054</v>
      </c>
      <c r="Q38" s="99">
        <v>1.2697705051852621E-2</v>
      </c>
      <c r="R38" s="99">
        <v>4.7449810565497663E-3</v>
      </c>
      <c r="S38" s="99">
        <v>7.8418285619801607E-5</v>
      </c>
      <c r="T38" s="99">
        <v>0.22769989912517821</v>
      </c>
      <c r="U38" s="99">
        <v>0.35704653977057904</v>
      </c>
      <c r="V38" s="102">
        <v>6.7072293271991199E-2</v>
      </c>
    </row>
    <row r="39" spans="1:22">
      <c r="A39" s="94">
        <v>1942</v>
      </c>
      <c r="B39" s="101">
        <v>0.44665293134168876</v>
      </c>
      <c r="C39" s="99">
        <v>1.2378337729701986E-2</v>
      </c>
      <c r="D39" s="99">
        <v>7.8958964172711546E-3</v>
      </c>
      <c r="E39" s="99">
        <v>6.0479315646330537E-4</v>
      </c>
      <c r="F39" s="99">
        <v>0.11533876770113556</v>
      </c>
      <c r="G39" s="99">
        <v>0.28717937843557917</v>
      </c>
      <c r="H39" s="102">
        <v>2.3255757901537565E-2</v>
      </c>
      <c r="I39" s="148">
        <v>0.51999654809064089</v>
      </c>
      <c r="J39" s="99">
        <v>1.1042144204837167E-2</v>
      </c>
      <c r="K39" s="99">
        <v>5.8573811389693474E-3</v>
      </c>
      <c r="L39" s="99">
        <v>2.5146733964930549E-4</v>
      </c>
      <c r="M39" s="99">
        <v>0.15226980909722518</v>
      </c>
      <c r="N39" s="99">
        <v>0.31509078682204927</v>
      </c>
      <c r="O39" s="99">
        <v>3.5484959487910576E-2</v>
      </c>
      <c r="P39" s="103">
        <v>0.61067691531734225</v>
      </c>
      <c r="Q39" s="99">
        <v>1.1711492800083316E-2</v>
      </c>
      <c r="R39" s="99">
        <v>3.2188152320268329E-3</v>
      </c>
      <c r="S39" s="99">
        <v>8.3195477526141492E-5</v>
      </c>
      <c r="T39" s="99">
        <v>0.19661343331981637</v>
      </c>
      <c r="U39" s="99">
        <v>0.33658064166066176</v>
      </c>
      <c r="V39" s="102">
        <v>6.2469336827227863E-2</v>
      </c>
    </row>
    <row r="40" spans="1:22">
      <c r="A40" s="94">
        <v>1943</v>
      </c>
      <c r="B40" s="101">
        <v>0.51041654689262128</v>
      </c>
      <c r="C40" s="99">
        <v>1.2619489478013123E-2</v>
      </c>
      <c r="D40" s="99">
        <v>7.303092973280371E-3</v>
      </c>
      <c r="E40" s="99">
        <v>7.2205206675707908E-4</v>
      </c>
      <c r="F40" s="99">
        <v>0.18523498055450219</v>
      </c>
      <c r="G40" s="99">
        <v>0.28375286586888782</v>
      </c>
      <c r="H40" s="102">
        <v>2.0784065951180739E-2</v>
      </c>
      <c r="I40" s="148">
        <v>0.57696972991298001</v>
      </c>
      <c r="J40" s="99">
        <v>1.1731293129451075E-2</v>
      </c>
      <c r="K40" s="99">
        <v>5.6405790534138217E-3</v>
      </c>
      <c r="L40" s="99">
        <v>3.1286447184035481E-4</v>
      </c>
      <c r="M40" s="99">
        <v>0.21574473076672476</v>
      </c>
      <c r="N40" s="99">
        <v>0.31123905848931271</v>
      </c>
      <c r="O40" s="99">
        <v>3.2301204002237273E-2</v>
      </c>
      <c r="P40" s="103">
        <v>0.68959166400658212</v>
      </c>
      <c r="Q40" s="99">
        <v>1.4321981353787649E-2</v>
      </c>
      <c r="R40" s="99">
        <v>3.3490344183203357E-3</v>
      </c>
      <c r="S40" s="99">
        <v>1.1914415902203992E-4</v>
      </c>
      <c r="T40" s="99">
        <v>0.27157732534462464</v>
      </c>
      <c r="U40" s="99">
        <v>0.33523402290165238</v>
      </c>
      <c r="V40" s="102">
        <v>6.4990155829175153E-2</v>
      </c>
    </row>
    <row r="41" spans="1:22">
      <c r="A41" s="94">
        <v>1944</v>
      </c>
      <c r="B41" s="101">
        <v>0.49822609643854526</v>
      </c>
      <c r="C41" s="99">
        <v>1.6605199990252548E-2</v>
      </c>
      <c r="D41" s="99">
        <v>8.5409628724400378E-3</v>
      </c>
      <c r="E41" s="99">
        <v>9.4868866135863349E-4</v>
      </c>
      <c r="F41" s="99">
        <v>0.18388148109832075</v>
      </c>
      <c r="G41" s="99">
        <v>0.25979048291785467</v>
      </c>
      <c r="H41" s="102">
        <v>2.8459280898318624E-2</v>
      </c>
      <c r="I41" s="148">
        <v>0.56882765150255443</v>
      </c>
      <c r="J41" s="99">
        <v>1.592543819025433E-2</v>
      </c>
      <c r="K41" s="99">
        <v>6.7508388994114328E-3</v>
      </c>
      <c r="L41" s="99">
        <v>4.2408667071308442E-4</v>
      </c>
      <c r="M41" s="99">
        <v>0.2138091586962246</v>
      </c>
      <c r="N41" s="99">
        <v>0.2873541446072978</v>
      </c>
      <c r="O41" s="99">
        <v>4.4563984438653163E-2</v>
      </c>
      <c r="P41" s="103">
        <v>0.65765970700591603</v>
      </c>
      <c r="Q41" s="99">
        <v>1.7352934805449263E-2</v>
      </c>
      <c r="R41" s="99">
        <v>3.917719622794579E-3</v>
      </c>
      <c r="S41" s="99">
        <v>1.4414363079902058E-4</v>
      </c>
      <c r="T41" s="99">
        <v>0.22880082788686193</v>
      </c>
      <c r="U41" s="99">
        <v>0.32802181867494035</v>
      </c>
      <c r="V41" s="102">
        <v>7.942226238507083E-2</v>
      </c>
    </row>
    <row r="42" spans="1:22">
      <c r="A42" s="94">
        <v>1945</v>
      </c>
      <c r="B42" s="101">
        <v>0.51683841060195879</v>
      </c>
      <c r="C42" s="99">
        <v>2.0875551888649535E-2</v>
      </c>
      <c r="D42" s="99">
        <v>9.9560175131426162E-3</v>
      </c>
      <c r="E42" s="99">
        <v>1.2819155884167563E-3</v>
      </c>
      <c r="F42" s="99">
        <v>0.23039941141385298</v>
      </c>
      <c r="G42" s="99">
        <v>0.218011144254978</v>
      </c>
      <c r="H42" s="102">
        <v>3.6314369942918839E-2</v>
      </c>
      <c r="I42" s="148">
        <v>0.60744079705332532</v>
      </c>
      <c r="J42" s="99">
        <v>2.1218902672602936E-2</v>
      </c>
      <c r="K42" s="99">
        <v>8.3467842365090878E-3</v>
      </c>
      <c r="L42" s="99">
        <v>6.0733458921302869E-4</v>
      </c>
      <c r="M42" s="99">
        <v>0.26865215499429529</v>
      </c>
      <c r="N42" s="99">
        <v>0.24980546493640332</v>
      </c>
      <c r="O42" s="99">
        <v>5.8810155624301669E-2</v>
      </c>
      <c r="P42" s="103">
        <v>0.75828003962483947</v>
      </c>
      <c r="Q42" s="99">
        <v>2.635929771293807E-2</v>
      </c>
      <c r="R42" s="99">
        <v>5.4095860780809081E-3</v>
      </c>
      <c r="S42" s="99">
        <v>2.3534133936524846E-4</v>
      </c>
      <c r="T42" s="99">
        <v>0.31055929870997212</v>
      </c>
      <c r="U42" s="99">
        <v>0.29718840183818346</v>
      </c>
      <c r="V42" s="102">
        <v>0.11852811394629971</v>
      </c>
    </row>
    <row r="43" spans="1:22">
      <c r="A43" s="94">
        <v>1946</v>
      </c>
      <c r="B43" s="101">
        <v>0.49398820586123493</v>
      </c>
      <c r="C43" s="99">
        <v>2.4414129805810401E-2</v>
      </c>
      <c r="D43" s="99">
        <v>1.0188109737573659E-2</v>
      </c>
      <c r="E43" s="99">
        <v>1.6190218551639429E-3</v>
      </c>
      <c r="F43" s="99">
        <v>0.22847821010564442</v>
      </c>
      <c r="G43" s="99">
        <v>0.18873273721069345</v>
      </c>
      <c r="H43" s="102">
        <v>4.0555997146349054E-2</v>
      </c>
      <c r="I43" s="148">
        <v>0.60664610804998209</v>
      </c>
      <c r="J43" s="99">
        <v>2.5615792307210603E-2</v>
      </c>
      <c r="K43" s="99">
        <v>9.1184652847065891E-3</v>
      </c>
      <c r="L43" s="99">
        <v>7.9177701034933599E-4</v>
      </c>
      <c r="M43" s="99">
        <v>0.27155699116015558</v>
      </c>
      <c r="N43" s="99">
        <v>0.23203796293855958</v>
      </c>
      <c r="O43" s="99">
        <v>6.7525119349000504E-2</v>
      </c>
      <c r="P43" s="103">
        <v>0.76886084708898483</v>
      </c>
      <c r="Q43" s="99">
        <v>2.9222775609096818E-2</v>
      </c>
      <c r="R43" s="99">
        <v>5.9799488577415225E-3</v>
      </c>
      <c r="S43" s="99">
        <v>2.8175773532961398E-4</v>
      </c>
      <c r="T43" s="99">
        <v>0.30162605384677565</v>
      </c>
      <c r="U43" s="99">
        <v>0.30932300362395515</v>
      </c>
      <c r="V43" s="102">
        <v>0.12242730741608608</v>
      </c>
    </row>
    <row r="44" spans="1:22">
      <c r="A44" s="94">
        <v>1947</v>
      </c>
      <c r="B44" s="101">
        <v>0.50043917863421017</v>
      </c>
      <c r="C44" s="99">
        <v>2.2873233630506459E-2</v>
      </c>
      <c r="D44" s="99">
        <v>9.388070455741403E-3</v>
      </c>
      <c r="E44" s="99">
        <v>1.1989060980142367E-3</v>
      </c>
      <c r="F44" s="99">
        <v>0.20185352427011299</v>
      </c>
      <c r="G44" s="99">
        <v>0.22491792888506576</v>
      </c>
      <c r="H44" s="102">
        <v>4.0207515294769347E-2</v>
      </c>
      <c r="I44" s="148">
        <v>0.59623754157032838</v>
      </c>
      <c r="J44" s="99">
        <v>2.2391795768174721E-2</v>
      </c>
      <c r="K44" s="99">
        <v>8.0888266269737701E-3</v>
      </c>
      <c r="L44" s="99">
        <v>5.4705395208045401E-4</v>
      </c>
      <c r="M44" s="99">
        <v>0.22666948226380301</v>
      </c>
      <c r="N44" s="99">
        <v>0.27633432455176171</v>
      </c>
      <c r="O44" s="99">
        <v>6.2206058407534674E-2</v>
      </c>
      <c r="P44" s="103">
        <v>0.71054775246248458</v>
      </c>
      <c r="Q44" s="99">
        <v>2.3040948159121694E-2</v>
      </c>
      <c r="R44" s="99">
        <v>5.1357005428832253E-3</v>
      </c>
      <c r="S44" s="99">
        <v>1.7559044223356465E-4</v>
      </c>
      <c r="T44" s="99">
        <v>0.23584681709800234</v>
      </c>
      <c r="U44" s="99">
        <v>0.34679106154927714</v>
      </c>
      <c r="V44" s="102">
        <v>9.9557634670966705E-2</v>
      </c>
    </row>
    <row r="45" spans="1:22">
      <c r="A45" s="94">
        <v>1948</v>
      </c>
      <c r="B45" s="101">
        <v>0.45279639950419326</v>
      </c>
      <c r="C45" s="99">
        <v>1.9882655484103031E-2</v>
      </c>
      <c r="D45" s="99">
        <v>7.8118648064633188E-3</v>
      </c>
      <c r="E45" s="99">
        <v>8.0012910634138048E-4</v>
      </c>
      <c r="F45" s="99">
        <v>0.17481747403082154</v>
      </c>
      <c r="G45" s="99">
        <v>0.21507274358733239</v>
      </c>
      <c r="H45" s="102">
        <v>3.441153248913164E-2</v>
      </c>
      <c r="I45" s="148">
        <v>0.54306098847227169</v>
      </c>
      <c r="J45" s="99">
        <v>1.8958063408565689E-2</v>
      </c>
      <c r="K45" s="99">
        <v>6.5409988967266098E-3</v>
      </c>
      <c r="L45" s="99">
        <v>3.5560125537794431E-4</v>
      </c>
      <c r="M45" s="99">
        <v>0.20914839254067516</v>
      </c>
      <c r="N45" s="99">
        <v>0.25641956777790209</v>
      </c>
      <c r="O45" s="99">
        <v>5.1638364593024122E-2</v>
      </c>
      <c r="P45" s="103">
        <v>0.65199575332404303</v>
      </c>
      <c r="Q45" s="99">
        <v>1.9941566146068439E-2</v>
      </c>
      <c r="R45" s="99">
        <v>4.1820465563202599E-3</v>
      </c>
      <c r="S45" s="99">
        <v>1.1667770219600876E-4</v>
      </c>
      <c r="T45" s="99">
        <v>0.23930990437381436</v>
      </c>
      <c r="U45" s="99">
        <v>0.30584968400208279</v>
      </c>
      <c r="V45" s="102">
        <v>8.2595874543561057E-2</v>
      </c>
    </row>
    <row r="46" spans="1:22">
      <c r="A46" s="94">
        <v>1949</v>
      </c>
      <c r="B46" s="101">
        <v>0.41998403231180681</v>
      </c>
      <c r="C46" s="99">
        <v>2.1849922800704878E-2</v>
      </c>
      <c r="D46" s="99">
        <v>8.6866722627215558E-3</v>
      </c>
      <c r="E46" s="99">
        <v>9.0053270558960519E-4</v>
      </c>
      <c r="F46" s="99">
        <v>0.15352430833094594</v>
      </c>
      <c r="G46" s="99">
        <v>0.20394754506946935</v>
      </c>
      <c r="H46" s="102">
        <v>3.1075051142375524E-2</v>
      </c>
      <c r="I46" s="148">
        <v>0.50074280504409996</v>
      </c>
      <c r="J46" s="99">
        <v>2.0685604320025964E-2</v>
      </c>
      <c r="K46" s="99">
        <v>7.0906693245335909E-3</v>
      </c>
      <c r="L46" s="99">
        <v>3.9737581231116695E-4</v>
      </c>
      <c r="M46" s="99">
        <v>0.18405731902385583</v>
      </c>
      <c r="N46" s="99">
        <v>0.24240905030188339</v>
      </c>
      <c r="O46" s="99">
        <v>4.6102786261489961E-2</v>
      </c>
      <c r="P46" s="103">
        <v>0.59702826064624281</v>
      </c>
      <c r="Q46" s="99">
        <v>2.1259731598233401E-2</v>
      </c>
      <c r="R46" s="99">
        <v>4.3354879120080236E-3</v>
      </c>
      <c r="S46" s="99">
        <v>1.2739438401419102E-4</v>
      </c>
      <c r="T46" s="99">
        <v>0.21406876319626619</v>
      </c>
      <c r="U46" s="99">
        <v>0.2868726796858061</v>
      </c>
      <c r="V46" s="102">
        <v>7.0364203869914849E-2</v>
      </c>
    </row>
    <row r="47" spans="1:22">
      <c r="A47" s="115">
        <v>1950</v>
      </c>
      <c r="B47" s="116">
        <v>0.4846573781949976</v>
      </c>
      <c r="C47" s="117">
        <v>2.0443781571549795E-2</v>
      </c>
      <c r="D47" s="117">
        <v>7.7894963008096479E-3</v>
      </c>
      <c r="E47" s="117">
        <v>8.5225972647733051E-4</v>
      </c>
      <c r="F47" s="117">
        <v>0.15783578980029239</v>
      </c>
      <c r="G47" s="117">
        <v>0.27427101582335656</v>
      </c>
      <c r="H47" s="118">
        <v>2.3465034972511858E-2</v>
      </c>
      <c r="I47" s="150">
        <v>0.57389642683274877</v>
      </c>
      <c r="J47" s="117">
        <v>1.902362621747189E-2</v>
      </c>
      <c r="K47" s="117">
        <v>6.392641482361734E-3</v>
      </c>
      <c r="L47" s="117">
        <v>3.6964741263325788E-4</v>
      </c>
      <c r="M47" s="117">
        <v>0.18600653737471398</v>
      </c>
      <c r="N47" s="117">
        <v>0.32803487688709349</v>
      </c>
      <c r="O47" s="117">
        <v>3.4069097458474459E-2</v>
      </c>
      <c r="P47" s="120">
        <v>0.75328140510025998</v>
      </c>
      <c r="Q47" s="117">
        <v>2.4809175790223511E-2</v>
      </c>
      <c r="R47" s="117">
        <v>4.4507113754598078E-3</v>
      </c>
      <c r="S47" s="117">
        <v>1.5037165970210189E-4</v>
      </c>
      <c r="T47" s="117">
        <v>0.27515167337142354</v>
      </c>
      <c r="U47" s="117">
        <v>0.384359636691185</v>
      </c>
      <c r="V47" s="118">
        <v>6.4359836212266E-2</v>
      </c>
    </row>
    <row r="48" spans="1:22">
      <c r="A48" s="94">
        <v>1951</v>
      </c>
      <c r="B48" s="101">
        <v>0.51709543260849589</v>
      </c>
      <c r="C48" s="99">
        <v>1.9965562976476284E-2</v>
      </c>
      <c r="D48" s="99">
        <v>7.4743162840638661E-3</v>
      </c>
      <c r="E48" s="99">
        <v>9.3399539157693208E-4</v>
      </c>
      <c r="F48" s="99">
        <v>0.16418737076160206</v>
      </c>
      <c r="G48" s="99">
        <v>0.30051975645102419</v>
      </c>
      <c r="H48" s="102">
        <v>2.4014430743752601E-2</v>
      </c>
      <c r="I48" s="148">
        <v>0.60446653153435093</v>
      </c>
      <c r="J48" s="99">
        <v>1.9113748563107998E-2</v>
      </c>
      <c r="K48" s="99">
        <v>6.0968563240891525E-3</v>
      </c>
      <c r="L48" s="99">
        <v>4.1676637610223166E-4</v>
      </c>
      <c r="M48" s="99">
        <v>0.18840353651826086</v>
      </c>
      <c r="N48" s="99">
        <v>0.35472353059756395</v>
      </c>
      <c r="O48" s="99">
        <v>3.5712093155226741E-2</v>
      </c>
      <c r="P48" s="103">
        <v>0.70157316041792339</v>
      </c>
      <c r="Q48" s="99">
        <v>1.9712237325535533E-2</v>
      </c>
      <c r="R48" s="99">
        <v>3.8476496766142272E-3</v>
      </c>
      <c r="S48" s="99">
        <v>1.3407321219139934E-4</v>
      </c>
      <c r="T48" s="99">
        <v>0.20223073200178168</v>
      </c>
      <c r="U48" s="99">
        <v>0.42367478820267407</v>
      </c>
      <c r="V48" s="102">
        <v>5.1973679999126429E-2</v>
      </c>
    </row>
    <row r="49" spans="1:22">
      <c r="A49" s="94">
        <v>1952</v>
      </c>
      <c r="B49" s="101">
        <v>0.49375731358041958</v>
      </c>
      <c r="C49" s="99">
        <v>2.2286771132449829E-2</v>
      </c>
      <c r="D49" s="99">
        <v>8.0510325024409149E-3</v>
      </c>
      <c r="E49" s="99">
        <v>9.8988732505513196E-4</v>
      </c>
      <c r="F49" s="99">
        <v>0.16220242665231291</v>
      </c>
      <c r="G49" s="99">
        <v>0.27316086778828674</v>
      </c>
      <c r="H49" s="102">
        <v>2.7066328179874026E-2</v>
      </c>
      <c r="I49" s="148">
        <v>0.5591050014406117</v>
      </c>
      <c r="J49" s="99">
        <v>2.1377129144487909E-2</v>
      </c>
      <c r="K49" s="99">
        <v>6.6001104747793983E-3</v>
      </c>
      <c r="L49" s="99">
        <v>4.4255945476861228E-4</v>
      </c>
      <c r="M49" s="99">
        <v>0.1572891393869503</v>
      </c>
      <c r="N49" s="99">
        <v>0.33330452643548586</v>
      </c>
      <c r="O49" s="99">
        <v>4.009153654413964E-2</v>
      </c>
      <c r="P49" s="103">
        <v>0.66540319928127478</v>
      </c>
      <c r="Q49" s="99">
        <v>2.2565408680079956E-2</v>
      </c>
      <c r="R49" s="99">
        <v>4.2135715408312662E-3</v>
      </c>
      <c r="S49" s="99">
        <v>1.4572187014074605E-4</v>
      </c>
      <c r="T49" s="99">
        <v>0.18450364991133014</v>
      </c>
      <c r="U49" s="99">
        <v>0.39408875155909628</v>
      </c>
      <c r="V49" s="102">
        <v>5.9886095719796376E-2</v>
      </c>
    </row>
    <row r="50" spans="1:22">
      <c r="A50" s="94">
        <v>1953</v>
      </c>
      <c r="B50" s="101">
        <v>0.49615619293128821</v>
      </c>
      <c r="C50" s="99">
        <v>2.4197162040575391E-2</v>
      </c>
      <c r="D50" s="99">
        <v>8.3905844646360323E-3</v>
      </c>
      <c r="E50" s="99">
        <v>1.0330256749256565E-3</v>
      </c>
      <c r="F50" s="99">
        <v>0.14664777801939394</v>
      </c>
      <c r="G50" s="99">
        <v>0.28628285180726282</v>
      </c>
      <c r="H50" s="102">
        <v>2.9604790924494372E-2</v>
      </c>
      <c r="I50" s="148">
        <v>0.58335296286569749</v>
      </c>
      <c r="J50" s="99">
        <v>2.3409589228460564E-2</v>
      </c>
      <c r="K50" s="99">
        <v>6.8072288019838138E-3</v>
      </c>
      <c r="L50" s="99">
        <v>4.6582641113253272E-4</v>
      </c>
      <c r="M50" s="99">
        <v>0.16489319100409747</v>
      </c>
      <c r="N50" s="99">
        <v>0.34381488309097852</v>
      </c>
      <c r="O50" s="99">
        <v>4.3962244329044643E-2</v>
      </c>
      <c r="P50" s="103">
        <v>0.66787559988752421</v>
      </c>
      <c r="Q50" s="99">
        <v>2.3969092170890698E-2</v>
      </c>
      <c r="R50" s="99">
        <v>4.3493189557588371E-3</v>
      </c>
      <c r="S50" s="99">
        <v>1.4877884774972661E-4</v>
      </c>
      <c r="T50" s="99">
        <v>0.1641876526866726</v>
      </c>
      <c r="U50" s="99">
        <v>0.41134182225841365</v>
      </c>
      <c r="V50" s="102">
        <v>6.3878934968038772E-2</v>
      </c>
    </row>
    <row r="51" spans="1:22">
      <c r="A51" s="94">
        <v>1954</v>
      </c>
      <c r="B51" s="101">
        <v>0.46944839925926785</v>
      </c>
      <c r="C51" s="99">
        <v>2.3697286218691434E-2</v>
      </c>
      <c r="D51" s="99">
        <v>9.9630927197322944E-3</v>
      </c>
      <c r="E51" s="99">
        <v>1.1968659873545821E-3</v>
      </c>
      <c r="F51" s="99">
        <v>0.1529687608013616</v>
      </c>
      <c r="G51" s="99">
        <v>0.25139931700652096</v>
      </c>
      <c r="H51" s="102">
        <v>3.0223076525606969E-2</v>
      </c>
      <c r="I51" s="148">
        <v>0.56301051244120881</v>
      </c>
      <c r="J51" s="99">
        <v>2.2928136139075662E-2</v>
      </c>
      <c r="K51" s="99">
        <v>8.2898695386787648E-3</v>
      </c>
      <c r="L51" s="99">
        <v>5.397582577653286E-4</v>
      </c>
      <c r="M51" s="99">
        <v>0.17442837895362651</v>
      </c>
      <c r="N51" s="99">
        <v>0.31221909613041643</v>
      </c>
      <c r="O51" s="99">
        <v>4.4605273421646115E-2</v>
      </c>
      <c r="P51" s="103">
        <v>0.65020423149574857</v>
      </c>
      <c r="Q51" s="99">
        <v>2.4497844761592422E-2</v>
      </c>
      <c r="R51" s="99">
        <v>6.1210149919051259E-3</v>
      </c>
      <c r="S51" s="99">
        <v>1.7989442814504215E-4</v>
      </c>
      <c r="T51" s="99">
        <v>0.1891180618157732</v>
      </c>
      <c r="U51" s="99">
        <v>0.36245347831200347</v>
      </c>
      <c r="V51" s="102">
        <v>6.7833937186329185E-2</v>
      </c>
    </row>
    <row r="52" spans="1:22">
      <c r="A52" s="94">
        <v>1955</v>
      </c>
      <c r="B52" s="101">
        <v>0.47454474272624814</v>
      </c>
      <c r="C52" s="99">
        <v>2.2467294543357781E-2</v>
      </c>
      <c r="D52" s="99">
        <v>7.5577233274430299E-3</v>
      </c>
      <c r="E52" s="99">
        <v>1.1680771888056757E-3</v>
      </c>
      <c r="F52" s="99">
        <v>0.14370899096026679</v>
      </c>
      <c r="G52" s="99">
        <v>0.27175048553682868</v>
      </c>
      <c r="H52" s="102">
        <v>2.7892171169546197E-2</v>
      </c>
      <c r="I52" s="148">
        <v>0.56361667329215459</v>
      </c>
      <c r="J52" s="99">
        <v>2.0800558745143898E-2</v>
      </c>
      <c r="K52" s="99">
        <v>6.644927690471464E-3</v>
      </c>
      <c r="L52" s="99">
        <v>5.0405670634695674E-4</v>
      </c>
      <c r="M52" s="99">
        <v>0.16107853245592016</v>
      </c>
      <c r="N52" s="99">
        <v>0.3354513069085639</v>
      </c>
      <c r="O52" s="99">
        <v>3.9137290785708115E-2</v>
      </c>
      <c r="P52" s="103">
        <v>0.62316063297580093</v>
      </c>
      <c r="Q52" s="99">
        <v>2.0800610264835259E-2</v>
      </c>
      <c r="R52" s="99">
        <v>3.908738218963208E-3</v>
      </c>
      <c r="S52" s="99">
        <v>1.5723157445766208E-4</v>
      </c>
      <c r="T52" s="99">
        <v>0.16358289058012204</v>
      </c>
      <c r="U52" s="99">
        <v>0.37883604882666</v>
      </c>
      <c r="V52" s="102">
        <v>5.5875113510762804E-2</v>
      </c>
    </row>
    <row r="53" spans="1:22">
      <c r="A53" s="94">
        <v>1956</v>
      </c>
      <c r="B53" s="101">
        <v>0.50520757459512811</v>
      </c>
      <c r="C53" s="99">
        <v>2.3745934007110427E-2</v>
      </c>
      <c r="D53" s="99">
        <v>9.1753445623231848E-3</v>
      </c>
      <c r="E53" s="99">
        <v>1.251167603622856E-3</v>
      </c>
      <c r="F53" s="99">
        <v>0.15649721085639245</v>
      </c>
      <c r="G53" s="99">
        <v>0.28013747585711146</v>
      </c>
      <c r="H53" s="102">
        <v>3.4400441708567701E-2</v>
      </c>
      <c r="I53" s="148">
        <v>0.57949403504225672</v>
      </c>
      <c r="J53" s="99">
        <v>2.2650767189684888E-2</v>
      </c>
      <c r="K53" s="99">
        <v>6.961087594809897E-3</v>
      </c>
      <c r="L53" s="99">
        <v>5.5627915054190698E-4</v>
      </c>
      <c r="M53" s="99">
        <v>0.15977064452021991</v>
      </c>
      <c r="N53" s="99">
        <v>0.34015118033818992</v>
      </c>
      <c r="O53" s="99">
        <v>4.9404076248810318E-2</v>
      </c>
      <c r="P53" s="103">
        <v>0.6495022842163064</v>
      </c>
      <c r="Q53" s="99">
        <v>2.3530825799934301E-2</v>
      </c>
      <c r="R53" s="99">
        <v>4.2788192001171482E-3</v>
      </c>
      <c r="S53" s="99">
        <v>1.8026288838448603E-4</v>
      </c>
      <c r="T53" s="99">
        <v>0.16546481736736104</v>
      </c>
      <c r="U53" s="99">
        <v>0.38254305386285808</v>
      </c>
      <c r="V53" s="102">
        <v>7.3504505097651399E-2</v>
      </c>
    </row>
    <row r="54" spans="1:22">
      <c r="A54" s="94">
        <v>1957</v>
      </c>
      <c r="B54" s="101">
        <v>0.49179981363885872</v>
      </c>
      <c r="C54" s="99">
        <v>2.4504928041795312E-2</v>
      </c>
      <c r="D54" s="99">
        <v>9.4349259142769825E-3</v>
      </c>
      <c r="E54" s="99">
        <v>1.4003497320671345E-3</v>
      </c>
      <c r="F54" s="99">
        <v>0.15076396862979383</v>
      </c>
      <c r="G54" s="99">
        <v>0.26861173420217832</v>
      </c>
      <c r="H54" s="102">
        <v>3.7083907118747192E-2</v>
      </c>
      <c r="I54" s="148">
        <v>0.56729908039282073</v>
      </c>
      <c r="J54" s="99">
        <v>2.3793551157742142E-2</v>
      </c>
      <c r="K54" s="99">
        <v>7.3439890217641707E-3</v>
      </c>
      <c r="L54" s="99">
        <v>6.3376168269332618E-4</v>
      </c>
      <c r="M54" s="99">
        <v>0.15461050653073918</v>
      </c>
      <c r="N54" s="99">
        <v>0.32707451494537759</v>
      </c>
      <c r="O54" s="99">
        <v>5.3842757054504378E-2</v>
      </c>
      <c r="P54" s="103">
        <v>0.64436422475506128</v>
      </c>
      <c r="Q54" s="99">
        <v>2.5673526219120064E-2</v>
      </c>
      <c r="R54" s="99">
        <v>5.3124450823596068E-3</v>
      </c>
      <c r="S54" s="99">
        <v>2.1331015247616126E-4</v>
      </c>
      <c r="T54" s="99">
        <v>0.15987332063084295</v>
      </c>
      <c r="U54" s="99">
        <v>0.3698142749606288</v>
      </c>
      <c r="V54" s="102">
        <v>8.3477347709633817E-2</v>
      </c>
    </row>
    <row r="55" spans="1:22">
      <c r="A55" s="94">
        <v>1958</v>
      </c>
      <c r="B55" s="101">
        <v>0.48944540753310756</v>
      </c>
      <c r="C55" s="99">
        <v>2.6263460806633124E-2</v>
      </c>
      <c r="D55" s="99">
        <v>1.104496660713437E-2</v>
      </c>
      <c r="E55" s="99">
        <v>1.500215653383612E-3</v>
      </c>
      <c r="F55" s="99">
        <v>0.15706981459667946</v>
      </c>
      <c r="G55" s="99">
        <v>0.25635978801225506</v>
      </c>
      <c r="H55" s="102">
        <v>3.7207161857021963E-2</v>
      </c>
      <c r="I55" s="148">
        <v>0.5734466999511405</v>
      </c>
      <c r="J55" s="99">
        <v>2.6371475680681464E-2</v>
      </c>
      <c r="K55" s="99">
        <v>8.9381667166795013E-3</v>
      </c>
      <c r="L55" s="99">
        <v>7.0213367663287806E-4</v>
      </c>
      <c r="M55" s="99">
        <v>0.16538186275280722</v>
      </c>
      <c r="N55" s="99">
        <v>0.31686399076368033</v>
      </c>
      <c r="O55" s="99">
        <v>5.5189070360659169E-2</v>
      </c>
      <c r="P55" s="103">
        <v>0.65660069575304136</v>
      </c>
      <c r="Q55" s="99">
        <v>2.9023363772183699E-2</v>
      </c>
      <c r="R55" s="99">
        <v>6.5760860940023546E-3</v>
      </c>
      <c r="S55" s="99">
        <v>2.4104182496113881E-4</v>
      </c>
      <c r="T55" s="99">
        <v>0.17190571337056798</v>
      </c>
      <c r="U55" s="99">
        <v>0.36389512623242526</v>
      </c>
      <c r="V55" s="102">
        <v>8.4959364458900982E-2</v>
      </c>
    </row>
    <row r="56" spans="1:22">
      <c r="A56" s="121">
        <v>1959</v>
      </c>
      <c r="B56" s="110">
        <v>0.48349515520212166</v>
      </c>
      <c r="C56" s="111">
        <v>2.5733513056203954E-2</v>
      </c>
      <c r="D56" s="111">
        <v>1.0248404204909469E-2</v>
      </c>
      <c r="E56" s="111">
        <v>1.5975150609035746E-3</v>
      </c>
      <c r="F56" s="111">
        <v>0.14586240447298199</v>
      </c>
      <c r="G56" s="111">
        <v>0.26586521903254673</v>
      </c>
      <c r="H56" s="112">
        <v>3.4188099374575953E-2</v>
      </c>
      <c r="I56" s="149">
        <v>0.55845748799516137</v>
      </c>
      <c r="J56" s="111">
        <v>2.5649909776689236E-2</v>
      </c>
      <c r="K56" s="111">
        <v>7.7766444825230268E-3</v>
      </c>
      <c r="L56" s="111">
        <v>7.4219044107898529E-4</v>
      </c>
      <c r="M56" s="111">
        <v>0.14810585770211684</v>
      </c>
      <c r="N56" s="111">
        <v>0.32648015895056892</v>
      </c>
      <c r="O56" s="111">
        <v>4.9702726642184288E-2</v>
      </c>
      <c r="P56" s="114">
        <v>0.63160222986007653</v>
      </c>
      <c r="Q56" s="111">
        <v>2.796705987559775E-2</v>
      </c>
      <c r="R56" s="111">
        <v>5.3996952030338054E-3</v>
      </c>
      <c r="S56" s="111">
        <v>2.5242689040538483E-4</v>
      </c>
      <c r="T56" s="111">
        <v>0.15744383399546985</v>
      </c>
      <c r="U56" s="111">
        <v>0.36691901363593016</v>
      </c>
      <c r="V56" s="112">
        <v>7.3620200259639515E-2</v>
      </c>
    </row>
    <row r="57" spans="1:22">
      <c r="A57" s="94">
        <v>1960</v>
      </c>
      <c r="B57" s="101">
        <v>0.49575883193444942</v>
      </c>
      <c r="C57" s="99">
        <v>2.7822343570868473E-2</v>
      </c>
      <c r="D57" s="99">
        <v>1.2416670041128827E-2</v>
      </c>
      <c r="E57" s="99">
        <v>1.9111373884684879E-3</v>
      </c>
      <c r="F57" s="99">
        <v>0.1449125652315994</v>
      </c>
      <c r="G57" s="99">
        <v>0.26662786540911598</v>
      </c>
      <c r="H57" s="102">
        <v>4.2068250293268196E-2</v>
      </c>
      <c r="I57" s="148">
        <v>0.57002957178768254</v>
      </c>
      <c r="J57" s="99">
        <v>2.6772161330664287E-2</v>
      </c>
      <c r="K57" s="99">
        <v>9.8619216065973653E-3</v>
      </c>
      <c r="L57" s="99">
        <v>8.5716664960247492E-4</v>
      </c>
      <c r="M57" s="99">
        <v>0.14722993528645525</v>
      </c>
      <c r="N57" s="99">
        <v>0.32704614984707203</v>
      </c>
      <c r="O57" s="99">
        <v>5.826223706729107E-2</v>
      </c>
      <c r="P57" s="103">
        <v>0.63121279815746256</v>
      </c>
      <c r="Q57" s="99">
        <v>2.6297918512162774E-2</v>
      </c>
      <c r="R57" s="99">
        <v>5.6713353764964534E-3</v>
      </c>
      <c r="S57" s="99">
        <v>2.6264098441258077E-4</v>
      </c>
      <c r="T57" s="99">
        <v>0.14594512132136536</v>
      </c>
      <c r="U57" s="99">
        <v>0.37773017412425813</v>
      </c>
      <c r="V57" s="102">
        <v>7.5305607838767274E-2</v>
      </c>
    </row>
    <row r="58" spans="1:22">
      <c r="A58" s="94">
        <v>1961</v>
      </c>
      <c r="B58" s="101">
        <v>0.50573787928545</v>
      </c>
      <c r="C58" s="99">
        <v>2.8046258580423429E-2</v>
      </c>
      <c r="D58" s="99">
        <v>1.2795461952130585E-2</v>
      </c>
      <c r="E58" s="99">
        <v>1.9286871695720072E-3</v>
      </c>
      <c r="F58" s="99">
        <v>0.14922537749050047</v>
      </c>
      <c r="G58" s="99">
        <v>0.26853041608866646</v>
      </c>
      <c r="H58" s="102">
        <v>4.5211678004156999E-2</v>
      </c>
      <c r="I58" s="148">
        <v>0.58081407085612402</v>
      </c>
      <c r="J58" s="99">
        <v>2.6670419864590716E-2</v>
      </c>
      <c r="K58" s="99">
        <v>9.5213681390487262E-3</v>
      </c>
      <c r="L58" s="99">
        <v>8.5487052347822093E-4</v>
      </c>
      <c r="M58" s="99">
        <v>0.15326256394769147</v>
      </c>
      <c r="N58" s="99">
        <v>0.32948021639953484</v>
      </c>
      <c r="O58" s="99">
        <v>6.1024631981779986E-2</v>
      </c>
      <c r="P58" s="103">
        <v>0.63827599933809498</v>
      </c>
      <c r="Q58" s="99">
        <v>2.5697884023701698E-2</v>
      </c>
      <c r="R58" s="99">
        <v>5.6223311542117523E-3</v>
      </c>
      <c r="S58" s="99">
        <v>2.5693729343337769E-4</v>
      </c>
      <c r="T58" s="99">
        <v>0.1531254183154184</v>
      </c>
      <c r="U58" s="99">
        <v>0.37886310469108703</v>
      </c>
      <c r="V58" s="102">
        <v>7.4710323860242761E-2</v>
      </c>
    </row>
    <row r="59" spans="1:22">
      <c r="A59" s="123">
        <v>1962</v>
      </c>
      <c r="B59" s="101">
        <v>0.46036955714225769</v>
      </c>
      <c r="C59" s="105">
        <v>2.6467293500900269E-2</v>
      </c>
      <c r="D59" s="105">
        <v>1.3289060443639755E-2</v>
      </c>
      <c r="E59" s="105">
        <v>1.9910435657948256E-3</v>
      </c>
      <c r="F59" s="105">
        <v>0.12724694609642029</v>
      </c>
      <c r="G59" s="105">
        <v>0.25306494906544685</v>
      </c>
      <c r="H59" s="106">
        <v>3.831026703119278E-2</v>
      </c>
      <c r="I59" s="124">
        <v>0.52024483680725098</v>
      </c>
      <c r="J59" s="125">
        <v>2.52732764929533E-2</v>
      </c>
      <c r="K59" s="125">
        <v>1.0320527479052544E-2</v>
      </c>
      <c r="L59" s="125">
        <v>8.8410434545949101E-4</v>
      </c>
      <c r="M59" s="125">
        <v>0.12257064133882523</v>
      </c>
      <c r="N59" s="125">
        <v>0.30899278819561005</v>
      </c>
      <c r="O59" s="125">
        <v>5.2203498780727386E-2</v>
      </c>
      <c r="P59" s="103">
        <v>0.56634533405303955</v>
      </c>
      <c r="Q59" s="107">
        <v>2.4708490818738937E-2</v>
      </c>
      <c r="R59" s="107">
        <v>6.8227420561015606E-3</v>
      </c>
      <c r="S59" s="107">
        <v>2.7353889890946448E-4</v>
      </c>
      <c r="T59" s="107">
        <v>0.12133976817131042</v>
      </c>
      <c r="U59" s="107">
        <v>0.34863175451755524</v>
      </c>
      <c r="V59" s="108">
        <v>6.4569048583507538E-2</v>
      </c>
    </row>
    <row r="60" spans="1:22">
      <c r="A60" s="123">
        <v>1963</v>
      </c>
      <c r="B60" s="101">
        <v>0.45217283070087433</v>
      </c>
      <c r="C60" s="105">
        <v>2.6595684699714184E-2</v>
      </c>
      <c r="D60" s="105">
        <v>1.2166808824986219E-2</v>
      </c>
      <c r="E60" s="105">
        <v>1.9558158237487078E-3</v>
      </c>
      <c r="F60" s="105">
        <v>0.1234089620411396</v>
      </c>
      <c r="G60" s="105">
        <v>0.24906313605606556</v>
      </c>
      <c r="H60" s="106">
        <v>3.8982423022389412E-2</v>
      </c>
      <c r="I60" s="124">
        <v>0.51126232743263245</v>
      </c>
      <c r="J60" s="125">
        <v>2.5488848797976971E-2</v>
      </c>
      <c r="K60" s="125">
        <v>8.7893111631274223E-3</v>
      </c>
      <c r="L60" s="125">
        <v>8.7629933841526508E-4</v>
      </c>
      <c r="M60" s="125">
        <v>0.12094461917877197</v>
      </c>
      <c r="N60" s="125">
        <v>0.30295608937740326</v>
      </c>
      <c r="O60" s="125">
        <v>5.2207145839929581E-2</v>
      </c>
      <c r="P60" s="103">
        <v>0.55579417943954468</v>
      </c>
      <c r="Q60" s="107">
        <v>2.4970764294266701E-2</v>
      </c>
      <c r="R60" s="107">
        <v>5.6701924186199903E-3</v>
      </c>
      <c r="S60" s="107">
        <v>2.6397182955406606E-4</v>
      </c>
      <c r="T60" s="107">
        <v>0.11969559639692307</v>
      </c>
      <c r="U60" s="107">
        <v>0.34249889105558395</v>
      </c>
      <c r="V60" s="108">
        <v>6.2694765627384186E-2</v>
      </c>
    </row>
    <row r="61" spans="1:22">
      <c r="A61" s="123">
        <v>1964</v>
      </c>
      <c r="B61" s="101">
        <v>0.44397610425949097</v>
      </c>
      <c r="C61" s="105">
        <v>2.6724075898528099E-2</v>
      </c>
      <c r="D61" s="105">
        <v>1.1044557206332684E-2</v>
      </c>
      <c r="E61" s="105">
        <v>1.92058808170259E-3</v>
      </c>
      <c r="F61" s="105">
        <v>0.11957097798585892</v>
      </c>
      <c r="G61" s="105">
        <v>0.24506132304668427</v>
      </c>
      <c r="H61" s="106">
        <v>3.9654579013586044E-2</v>
      </c>
      <c r="I61" s="124">
        <v>0.50227981805801392</v>
      </c>
      <c r="J61" s="125">
        <v>2.5704421103000641E-2</v>
      </c>
      <c r="K61" s="125">
        <v>7.258094847202301E-3</v>
      </c>
      <c r="L61" s="125">
        <v>8.6849433137103915E-4</v>
      </c>
      <c r="M61" s="125">
        <v>0.11931859701871872</v>
      </c>
      <c r="N61" s="125">
        <v>0.29691939055919647</v>
      </c>
      <c r="O61" s="125">
        <v>5.2210792899131775E-2</v>
      </c>
      <c r="P61" s="103">
        <v>0.5452430248260498</v>
      </c>
      <c r="Q61" s="107">
        <v>2.5233037769794464E-2</v>
      </c>
      <c r="R61" s="107">
        <v>4.5176427811384201E-3</v>
      </c>
      <c r="S61" s="107">
        <v>2.5440476019866765E-4</v>
      </c>
      <c r="T61" s="107">
        <v>0.11805142462253571</v>
      </c>
      <c r="U61" s="107">
        <v>0.33636602759361267</v>
      </c>
      <c r="V61" s="108">
        <v>6.0820482671260834E-2</v>
      </c>
    </row>
    <row r="62" spans="1:22">
      <c r="A62" s="123">
        <v>1965</v>
      </c>
      <c r="B62" s="101">
        <v>0.44782844185829163</v>
      </c>
      <c r="C62" s="105">
        <v>2.55163898691535E-2</v>
      </c>
      <c r="D62" s="105">
        <v>1.1142896953970194E-2</v>
      </c>
      <c r="E62" s="105">
        <v>2.1980359451845288E-3</v>
      </c>
      <c r="F62" s="105">
        <v>0.12735724821686745</v>
      </c>
      <c r="G62" s="105">
        <v>0.24260966666042805</v>
      </c>
      <c r="H62" s="106">
        <v>3.9004204794764519E-2</v>
      </c>
      <c r="I62" s="124">
        <v>0.50215330719947815</v>
      </c>
      <c r="J62" s="125">
        <v>2.4581990204751492E-2</v>
      </c>
      <c r="K62" s="125">
        <v>8.2738185301423073E-3</v>
      </c>
      <c r="L62" s="125">
        <v>9.4670747057534754E-4</v>
      </c>
      <c r="M62" s="125">
        <v>0.12503670528531075</v>
      </c>
      <c r="N62" s="125">
        <v>0.29229650087654591</v>
      </c>
      <c r="O62" s="125">
        <v>5.1017569378018379E-2</v>
      </c>
      <c r="P62" s="103">
        <v>0.54035955667495728</v>
      </c>
      <c r="Q62" s="107">
        <v>2.416140865534544E-2</v>
      </c>
      <c r="R62" s="107">
        <v>5.1259887404739857E-3</v>
      </c>
      <c r="S62" s="107">
        <v>2.8184113034512848E-4</v>
      </c>
      <c r="T62" s="107">
        <v>0.12198439985513687</v>
      </c>
      <c r="U62" s="107">
        <v>0.32998765259981155</v>
      </c>
      <c r="V62" s="108">
        <v>5.8818263933062553E-2</v>
      </c>
    </row>
    <row r="63" spans="1:22">
      <c r="A63" s="123">
        <v>1966</v>
      </c>
      <c r="B63" s="101">
        <v>0.45168077945709229</v>
      </c>
      <c r="C63" s="105">
        <v>2.43087038397789E-2</v>
      </c>
      <c r="D63" s="105">
        <v>1.1241236701607704E-2</v>
      </c>
      <c r="E63" s="105">
        <v>2.4754838086664677E-3</v>
      </c>
      <c r="F63" s="105">
        <v>0.13514351844787598</v>
      </c>
      <c r="G63" s="105">
        <v>0.24015801027417183</v>
      </c>
      <c r="H63" s="106">
        <v>3.8353830575942993E-2</v>
      </c>
      <c r="I63" s="124">
        <v>0.50202679634094238</v>
      </c>
      <c r="J63" s="125">
        <v>2.3459559306502342E-2</v>
      </c>
      <c r="K63" s="125">
        <v>9.2895422130823135E-3</v>
      </c>
      <c r="L63" s="125">
        <v>1.0249206097796559E-3</v>
      </c>
      <c r="M63" s="125">
        <v>0.13075481355190277</v>
      </c>
      <c r="N63" s="125">
        <v>0.28767361119389534</v>
      </c>
      <c r="O63" s="125">
        <v>4.9824345856904984E-2</v>
      </c>
      <c r="P63" s="103">
        <v>0.53547608852386475</v>
      </c>
      <c r="Q63" s="107">
        <v>2.3089779540896416E-2</v>
      </c>
      <c r="R63" s="107">
        <v>5.7343346998095512E-3</v>
      </c>
      <c r="S63" s="107">
        <v>3.0927750049158931E-4</v>
      </c>
      <c r="T63" s="107">
        <v>0.12591737508773804</v>
      </c>
      <c r="U63" s="107">
        <v>0.32360927760601044</v>
      </c>
      <c r="V63" s="108">
        <v>5.6816045194864273E-2</v>
      </c>
    </row>
    <row r="64" spans="1:22">
      <c r="A64" s="123">
        <v>1967</v>
      </c>
      <c r="B64" s="104">
        <v>0.46423777937889099</v>
      </c>
      <c r="C64" s="105">
        <v>2.428535558283329E-2</v>
      </c>
      <c r="D64" s="105">
        <v>1.2979568913578987E-2</v>
      </c>
      <c r="E64" s="105">
        <v>2.9486347921192646E-3</v>
      </c>
      <c r="F64" s="105">
        <v>0.15371870994567871</v>
      </c>
      <c r="G64" s="105">
        <v>0.23176412656903267</v>
      </c>
      <c r="H64" s="106">
        <v>3.8541395217180252E-2</v>
      </c>
      <c r="I64" s="124">
        <v>0.51869660615921021</v>
      </c>
      <c r="J64" s="105">
        <v>2.3370880633592606E-2</v>
      </c>
      <c r="K64" s="105">
        <v>9.3742655590176582E-3</v>
      </c>
      <c r="L64" s="105">
        <v>1.2773926137015224E-3</v>
      </c>
      <c r="M64" s="105">
        <v>0.15317566692829132</v>
      </c>
      <c r="N64" s="105">
        <v>0.28056633472442627</v>
      </c>
      <c r="O64" s="125">
        <v>5.0932057201862335E-2</v>
      </c>
      <c r="P64" s="103">
        <v>0.55118793249130249</v>
      </c>
      <c r="Q64" s="107">
        <v>2.2983679547905922E-2</v>
      </c>
      <c r="R64" s="107">
        <v>6.4432248473167419E-3</v>
      </c>
      <c r="S64" s="107">
        <v>4.055732861161232E-4</v>
      </c>
      <c r="T64" s="107">
        <v>0.1467309296131134</v>
      </c>
      <c r="U64" s="107">
        <v>0.31361912190914154</v>
      </c>
      <c r="V64" s="108">
        <v>6.1005406081676483E-2</v>
      </c>
    </row>
    <row r="65" spans="1:22">
      <c r="A65" s="123">
        <v>1968</v>
      </c>
      <c r="B65" s="104">
        <v>0.48845747113227844</v>
      </c>
      <c r="C65" s="105">
        <v>2.5031805038452148E-2</v>
      </c>
      <c r="D65" s="105">
        <v>1.4323710463941097E-2</v>
      </c>
      <c r="E65" s="105">
        <v>2.8537348844110966E-3</v>
      </c>
      <c r="F65" s="105">
        <v>0.16285949945449829</v>
      </c>
      <c r="G65" s="105">
        <v>0.24842837452888489</v>
      </c>
      <c r="H65" s="106">
        <v>3.4960336983203888E-2</v>
      </c>
      <c r="I65" s="124">
        <v>0.54370599985122681</v>
      </c>
      <c r="J65" s="105">
        <v>2.4037366732954979E-2</v>
      </c>
      <c r="K65" s="105">
        <v>1.185876876115799E-2</v>
      </c>
      <c r="L65" s="105">
        <v>1.1759384069591761E-3</v>
      </c>
      <c r="M65" s="105">
        <v>0.15829257667064667</v>
      </c>
      <c r="N65" s="105">
        <v>0.30227846652269363</v>
      </c>
      <c r="O65" s="125">
        <v>4.606286808848381E-2</v>
      </c>
      <c r="P65" s="103">
        <v>0.56372290849685669</v>
      </c>
      <c r="Q65" s="107">
        <v>2.3596871644258499E-2</v>
      </c>
      <c r="R65" s="107">
        <v>9.1925235465168953E-3</v>
      </c>
      <c r="S65" s="107">
        <v>4.0617218473926187E-4</v>
      </c>
      <c r="T65" s="107">
        <v>0.1461993008852005</v>
      </c>
      <c r="U65" s="107">
        <v>0.32934451103210449</v>
      </c>
      <c r="V65" s="108">
        <v>5.4983533918857574E-2</v>
      </c>
    </row>
    <row r="66" spans="1:22">
      <c r="A66" s="123">
        <v>1969</v>
      </c>
      <c r="B66" s="104">
        <v>0.50691735744476318</v>
      </c>
      <c r="C66" s="105">
        <v>2.5214426219463348E-2</v>
      </c>
      <c r="D66" s="105">
        <v>1.5004768036305904E-2</v>
      </c>
      <c r="E66" s="105">
        <v>3.3581715542823076E-3</v>
      </c>
      <c r="F66" s="105">
        <v>0.17730070650577545</v>
      </c>
      <c r="G66" s="105">
        <v>0.24682656303048134</v>
      </c>
      <c r="H66" s="106">
        <v>3.921271488070488E-2</v>
      </c>
      <c r="I66" s="124">
        <v>0.56539738178253174</v>
      </c>
      <c r="J66" s="105">
        <v>2.4105822667479515E-2</v>
      </c>
      <c r="K66" s="105">
        <v>1.1780131608247757E-2</v>
      </c>
      <c r="L66" s="105">
        <v>1.4940776163712144E-3</v>
      </c>
      <c r="M66" s="105">
        <v>0.17387276887893677</v>
      </c>
      <c r="N66" s="105">
        <v>0.30259846895933151</v>
      </c>
      <c r="O66" s="125">
        <v>5.1546130329370499E-2</v>
      </c>
      <c r="P66" s="103">
        <v>0.60143476724624634</v>
      </c>
      <c r="Q66" s="107">
        <v>2.3627500981092453E-2</v>
      </c>
      <c r="R66" s="107">
        <v>7.7118529006838799E-3</v>
      </c>
      <c r="S66" s="107">
        <v>4.7659841948188841E-4</v>
      </c>
      <c r="T66" s="107">
        <v>0.16360996663570404</v>
      </c>
      <c r="U66" s="107">
        <v>0.34545624256134033</v>
      </c>
      <c r="V66" s="108">
        <v>6.0552589595317841E-2</v>
      </c>
    </row>
    <row r="67" spans="1:22">
      <c r="A67" s="126">
        <v>1970</v>
      </c>
      <c r="B67" s="127">
        <v>0.47562891244888306</v>
      </c>
      <c r="C67" s="128">
        <v>2.5470539927482605E-2</v>
      </c>
      <c r="D67" s="128">
        <v>1.9585326313972473E-2</v>
      </c>
      <c r="E67" s="128">
        <v>3.7688980810344219E-3</v>
      </c>
      <c r="F67" s="128">
        <v>0.16759015619754791</v>
      </c>
      <c r="G67" s="128">
        <v>0.21781296283006668</v>
      </c>
      <c r="H67" s="129">
        <v>4.140104353427887E-2</v>
      </c>
      <c r="I67" s="130">
        <v>0.54030340909957886</v>
      </c>
      <c r="J67" s="128">
        <v>2.4337548762559891E-2</v>
      </c>
      <c r="K67" s="128">
        <v>1.6737379133701324E-2</v>
      </c>
      <c r="L67" s="128">
        <v>1.6908601392060518E-3</v>
      </c>
      <c r="M67" s="128">
        <v>0.16525690257549286</v>
      </c>
      <c r="N67" s="128">
        <v>0.27586425095796585</v>
      </c>
      <c r="O67" s="131">
        <v>5.641648918390274E-2</v>
      </c>
      <c r="P67" s="120">
        <v>0.58201700448989868</v>
      </c>
      <c r="Q67" s="132">
        <v>2.3750772699713707E-2</v>
      </c>
      <c r="R67" s="132">
        <v>1.1409811675548553E-2</v>
      </c>
      <c r="S67" s="132">
        <v>5.3147692233324051E-4</v>
      </c>
      <c r="T67" s="132">
        <v>0.15136270225048065</v>
      </c>
      <c r="U67" s="132">
        <v>0.32611745595932007</v>
      </c>
      <c r="V67" s="133">
        <v>6.8844787776470184E-2</v>
      </c>
    </row>
    <row r="68" spans="1:22">
      <c r="A68" s="123">
        <v>1971</v>
      </c>
      <c r="B68" s="104">
        <v>0.46389734745025635</v>
      </c>
      <c r="C68" s="105">
        <v>2.5835046544671059E-2</v>
      </c>
      <c r="D68" s="105">
        <v>1.8116585910320282E-2</v>
      </c>
      <c r="E68" s="105">
        <v>3.6681101191788912E-3</v>
      </c>
      <c r="F68" s="105">
        <v>0.15582846105098724</v>
      </c>
      <c r="G68" s="105">
        <v>0.21685104817152023</v>
      </c>
      <c r="H68" s="106">
        <v>4.3598104268312454E-2</v>
      </c>
      <c r="I68" s="124">
        <v>0.52423852682113647</v>
      </c>
      <c r="J68" s="105">
        <v>2.47688889503479E-2</v>
      </c>
      <c r="K68" s="105">
        <v>1.4269991777837276E-2</v>
      </c>
      <c r="L68" s="105">
        <v>1.6502471407875419E-3</v>
      </c>
      <c r="M68" s="105">
        <v>0.15558154881000519</v>
      </c>
      <c r="N68" s="105">
        <v>0.26967071741819382</v>
      </c>
      <c r="O68" s="125">
        <v>5.829712375998497E-2</v>
      </c>
      <c r="P68" s="103">
        <v>0.56842070817947388</v>
      </c>
      <c r="Q68" s="107">
        <v>2.4188179522752762E-2</v>
      </c>
      <c r="R68" s="107">
        <v>9.8975431174039841E-3</v>
      </c>
      <c r="S68" s="107">
        <v>5.0824362551793456E-4</v>
      </c>
      <c r="T68" s="107">
        <v>0.14651784300804138</v>
      </c>
      <c r="U68" s="107">
        <v>0.31455093622207642</v>
      </c>
      <c r="V68" s="108">
        <v>7.2757944464683533E-2</v>
      </c>
    </row>
    <row r="69" spans="1:22">
      <c r="A69" s="123">
        <v>1972</v>
      </c>
      <c r="B69" s="104">
        <v>0.46959352493286133</v>
      </c>
      <c r="C69" s="105">
        <v>2.5573132559657097E-2</v>
      </c>
      <c r="D69" s="105">
        <v>1.8848219886422157E-2</v>
      </c>
      <c r="E69" s="105">
        <v>3.9219297468662262E-3</v>
      </c>
      <c r="F69" s="105">
        <v>0.16564907133579254</v>
      </c>
      <c r="G69" s="105">
        <v>0.21010378003120422</v>
      </c>
      <c r="H69" s="106">
        <v>4.5497376471757889E-2</v>
      </c>
      <c r="I69" s="124">
        <v>0.52358084917068481</v>
      </c>
      <c r="J69" s="105">
        <v>2.4543147534132004E-2</v>
      </c>
      <c r="K69" s="105">
        <v>1.575421541929245E-2</v>
      </c>
      <c r="L69" s="105">
        <v>1.6826052451506257E-3</v>
      </c>
      <c r="M69" s="105">
        <v>0.16081678867340088</v>
      </c>
      <c r="N69" s="105">
        <v>0.25965840369462967</v>
      </c>
      <c r="O69" s="125">
        <v>6.1125710606575012E-2</v>
      </c>
      <c r="P69" s="103">
        <v>0.56612426042556763</v>
      </c>
      <c r="Q69" s="107">
        <v>2.4021720513701439E-2</v>
      </c>
      <c r="R69" s="107">
        <v>1.0319145396351814E-2</v>
      </c>
      <c r="S69" s="107">
        <v>5.8183941291645169E-4</v>
      </c>
      <c r="T69" s="107">
        <v>0.15557973086833954</v>
      </c>
      <c r="U69" s="107">
        <v>0.3013329952955246</v>
      </c>
      <c r="V69" s="108">
        <v>7.4288792908191681E-2</v>
      </c>
    </row>
    <row r="70" spans="1:22">
      <c r="A70" s="123">
        <v>1973</v>
      </c>
      <c r="B70" s="104">
        <v>0.44062909483909607</v>
      </c>
      <c r="C70" s="105">
        <v>2.5037994608283043E-2</v>
      </c>
      <c r="D70" s="105">
        <v>1.8029568716883659E-2</v>
      </c>
      <c r="E70" s="105">
        <v>4.6609551645815372E-3</v>
      </c>
      <c r="F70" s="105">
        <v>0.15179462730884552</v>
      </c>
      <c r="G70" s="105">
        <v>0.20192349329590797</v>
      </c>
      <c r="H70" s="106">
        <v>3.918243944644928E-2</v>
      </c>
      <c r="I70" s="124">
        <v>0.4873414933681488</v>
      </c>
      <c r="J70" s="105">
        <v>2.39394661039114E-2</v>
      </c>
      <c r="K70" s="105">
        <v>1.4274556189775467E-2</v>
      </c>
      <c r="L70" s="105">
        <v>2.1824415307492018E-3</v>
      </c>
      <c r="M70" s="105">
        <v>0.14700593054294586</v>
      </c>
      <c r="N70" s="105">
        <v>0.24697920680046082</v>
      </c>
      <c r="O70" s="125">
        <v>5.2959896624088287E-2</v>
      </c>
      <c r="P70" s="103">
        <v>0.5219225287437439</v>
      </c>
      <c r="Q70" s="107">
        <v>2.3417724296450615E-2</v>
      </c>
      <c r="R70" s="107">
        <v>9.9254241213202477E-3</v>
      </c>
      <c r="S70" s="107">
        <v>7.3545897612348199E-4</v>
      </c>
      <c r="T70" s="107">
        <v>0.13127630949020386</v>
      </c>
      <c r="U70" s="107">
        <v>0.28886732459068298</v>
      </c>
      <c r="V70" s="108">
        <v>6.7700296640396118E-2</v>
      </c>
    </row>
    <row r="71" spans="1:22">
      <c r="A71" s="123">
        <v>1974</v>
      </c>
      <c r="B71" s="104">
        <v>0.45163699984550476</v>
      </c>
      <c r="C71" s="105">
        <v>2.4733826518058777E-2</v>
      </c>
      <c r="D71" s="105">
        <v>1.9663313403725624E-2</v>
      </c>
      <c r="E71" s="105">
        <v>5.6258812546730042E-3</v>
      </c>
      <c r="F71" s="105">
        <v>0.17730322480201721</v>
      </c>
      <c r="G71" s="105">
        <v>0.18938404321670532</v>
      </c>
      <c r="H71" s="106">
        <v>3.4926693886518478E-2</v>
      </c>
      <c r="I71" s="124">
        <v>0.50639379024505615</v>
      </c>
      <c r="J71" s="105">
        <v>2.3788945749402046E-2</v>
      </c>
      <c r="K71" s="105">
        <v>1.5892058610916138E-2</v>
      </c>
      <c r="L71" s="105">
        <v>2.8103755321353674E-3</v>
      </c>
      <c r="M71" s="105">
        <v>0.18090654909610748</v>
      </c>
      <c r="N71" s="105">
        <v>0.23664534464478493</v>
      </c>
      <c r="O71" s="125">
        <v>4.6350520104169846E-2</v>
      </c>
      <c r="P71" s="103">
        <v>0.55046069622039795</v>
      </c>
      <c r="Q71" s="107">
        <v>2.324032224714756E-2</v>
      </c>
      <c r="R71" s="107">
        <v>1.0820562019944191E-2</v>
      </c>
      <c r="S71" s="107">
        <v>9.5821957802399993E-4</v>
      </c>
      <c r="T71" s="107">
        <v>0.17303533852100372</v>
      </c>
      <c r="U71" s="107">
        <v>0.28196875751018524</v>
      </c>
      <c r="V71" s="108">
        <v>6.0437474399805069E-2</v>
      </c>
    </row>
    <row r="72" spans="1:22">
      <c r="A72" s="123">
        <v>1975</v>
      </c>
      <c r="B72" s="104">
        <v>0.41124230623245239</v>
      </c>
      <c r="C72" s="105">
        <v>2.4771422147750854E-2</v>
      </c>
      <c r="D72" s="105">
        <v>2.1759804338216782E-2</v>
      </c>
      <c r="E72" s="105">
        <v>5.7440418750047684E-3</v>
      </c>
      <c r="F72" s="105">
        <v>0.1603340208530426</v>
      </c>
      <c r="G72" s="105">
        <v>0.16684029623866081</v>
      </c>
      <c r="H72" s="106">
        <v>3.1792715191841125E-2</v>
      </c>
      <c r="I72" s="124">
        <v>0.44544565677642822</v>
      </c>
      <c r="J72" s="105">
        <v>2.3855267092585564E-2</v>
      </c>
      <c r="K72" s="105">
        <v>1.6950314864516258E-2</v>
      </c>
      <c r="L72" s="105">
        <v>2.7804181445389986E-3</v>
      </c>
      <c r="M72" s="105">
        <v>0.15731331706047058</v>
      </c>
      <c r="N72" s="105">
        <v>0.20326514914631844</v>
      </c>
      <c r="O72" s="125">
        <v>4.1281186044216156E-2</v>
      </c>
      <c r="P72" s="103">
        <v>0.47333428263664246</v>
      </c>
      <c r="Q72" s="107">
        <v>2.3402929306030273E-2</v>
      </c>
      <c r="R72" s="107">
        <v>1.1586712673306465E-2</v>
      </c>
      <c r="S72" s="107">
        <v>9.3700620345771313E-4</v>
      </c>
      <c r="T72" s="107">
        <v>0.14246915280818939</v>
      </c>
      <c r="U72" s="107">
        <v>0.24204929918050766</v>
      </c>
      <c r="V72" s="108">
        <v>5.2889179438352585E-2</v>
      </c>
    </row>
    <row r="73" spans="1:22">
      <c r="A73" s="123">
        <v>1976</v>
      </c>
      <c r="B73" s="104">
        <v>0.42977467179298401</v>
      </c>
      <c r="C73" s="105">
        <v>2.442413754761219E-2</v>
      </c>
      <c r="D73" s="105">
        <v>1.9852513447403908E-2</v>
      </c>
      <c r="E73" s="105">
        <v>5.7221623137593269E-3</v>
      </c>
      <c r="F73" s="105">
        <v>0.16983373463153839</v>
      </c>
      <c r="G73" s="105">
        <v>0.17851809039711952</v>
      </c>
      <c r="H73" s="106">
        <v>3.142402321100235E-2</v>
      </c>
      <c r="I73" s="124">
        <v>0.47178715467453003</v>
      </c>
      <c r="J73" s="105">
        <v>2.3576034232974052E-2</v>
      </c>
      <c r="K73" s="105">
        <v>1.6435975208878517E-2</v>
      </c>
      <c r="L73" s="105">
        <v>2.6642514858394861E-3</v>
      </c>
      <c r="M73" s="105">
        <v>0.16911201179027557</v>
      </c>
      <c r="N73" s="105">
        <v>0.21893412992358208</v>
      </c>
      <c r="O73" s="125">
        <v>4.1064735502004623E-2</v>
      </c>
      <c r="P73" s="103">
        <v>0.50276535749435425</v>
      </c>
      <c r="Q73" s="107">
        <v>2.3160995915532112E-2</v>
      </c>
      <c r="R73" s="107">
        <v>1.1446962133049965E-2</v>
      </c>
      <c r="S73" s="107">
        <v>7.9284462844952941E-4</v>
      </c>
      <c r="T73" s="107">
        <v>0.15736770629882812</v>
      </c>
      <c r="U73" s="107">
        <v>0.25773444771766663</v>
      </c>
      <c r="V73" s="108">
        <v>5.2262406796216965E-2</v>
      </c>
    </row>
    <row r="74" spans="1:22">
      <c r="A74" s="123">
        <v>1977</v>
      </c>
      <c r="B74" s="104">
        <v>0.42872411012649536</v>
      </c>
      <c r="C74" s="105">
        <v>2.3948254063725471E-2</v>
      </c>
      <c r="D74" s="105">
        <v>2.0751310512423515E-2</v>
      </c>
      <c r="E74" s="105">
        <v>5.7391845621168613E-3</v>
      </c>
      <c r="F74" s="105">
        <v>0.16828005015850067</v>
      </c>
      <c r="G74" s="105">
        <v>0.17569376900792122</v>
      </c>
      <c r="H74" s="106">
        <v>3.4311540424823761E-2</v>
      </c>
      <c r="I74" s="124">
        <v>0.46740224957466125</v>
      </c>
      <c r="J74" s="105">
        <v>2.3131856694817543E-2</v>
      </c>
      <c r="K74" s="105">
        <v>1.7785176634788513E-2</v>
      </c>
      <c r="L74" s="105">
        <v>2.7178931050002575E-3</v>
      </c>
      <c r="M74" s="105">
        <v>0.16512022912502289</v>
      </c>
      <c r="N74" s="105">
        <v>0.21442906185984612</v>
      </c>
      <c r="O74" s="125">
        <v>4.4218029826879501E-2</v>
      </c>
      <c r="P74" s="103">
        <v>0.50064539909362793</v>
      </c>
      <c r="Q74" s="107">
        <v>2.2751510143280029E-2</v>
      </c>
      <c r="R74" s="107">
        <v>1.2660465203225613E-2</v>
      </c>
      <c r="S74" s="107">
        <v>9.5450266962870955E-4</v>
      </c>
      <c r="T74" s="107">
        <v>0.15534766018390656</v>
      </c>
      <c r="U74" s="107">
        <v>0.25333631783723831</v>
      </c>
      <c r="V74" s="108">
        <v>5.5594969540834427E-2</v>
      </c>
    </row>
    <row r="75" spans="1:22">
      <c r="A75" s="123">
        <v>1978</v>
      </c>
      <c r="B75" s="104">
        <v>0.40976938605308533</v>
      </c>
      <c r="C75" s="105">
        <v>2.3946508765220642E-2</v>
      </c>
      <c r="D75" s="105">
        <v>1.7996242269873619E-2</v>
      </c>
      <c r="E75" s="105">
        <v>6.1016641557216644E-3</v>
      </c>
      <c r="F75" s="105">
        <v>0.17039977014064789</v>
      </c>
      <c r="G75" s="105">
        <v>0.1635165773332119</v>
      </c>
      <c r="H75" s="106">
        <v>2.7808621525764465E-2</v>
      </c>
      <c r="I75" s="124">
        <v>0.44519048929214478</v>
      </c>
      <c r="J75" s="105">
        <v>2.3268401622772217E-2</v>
      </c>
      <c r="K75" s="105">
        <v>1.5513619408011436E-2</v>
      </c>
      <c r="L75" s="105">
        <v>2.9125709552317858E-3</v>
      </c>
      <c r="M75" s="105">
        <v>0.16825602948665619</v>
      </c>
      <c r="N75" s="105">
        <v>0.19981701299548149</v>
      </c>
      <c r="O75" s="125">
        <v>3.5422876477241516E-2</v>
      </c>
      <c r="P75" s="103">
        <v>0.46101164817810059</v>
      </c>
      <c r="Q75" s="107">
        <v>2.3002650588750839E-2</v>
      </c>
      <c r="R75" s="107">
        <v>1.0398896411061287E-2</v>
      </c>
      <c r="S75" s="107">
        <v>1.018196577206254E-3</v>
      </c>
      <c r="T75" s="107">
        <v>0.1531834751367569</v>
      </c>
      <c r="U75" s="107">
        <v>0.23416285589337349</v>
      </c>
      <c r="V75" s="108">
        <v>3.9245579391717911E-2</v>
      </c>
    </row>
    <row r="76" spans="1:22">
      <c r="A76" s="134">
        <v>1979</v>
      </c>
      <c r="B76" s="135">
        <v>0.41289785504341125</v>
      </c>
      <c r="C76" s="136">
        <v>2.3395435884594917E-2</v>
      </c>
      <c r="D76" s="136">
        <v>1.6518950462341309E-2</v>
      </c>
      <c r="E76" s="136">
        <v>6.437305361032486E-3</v>
      </c>
      <c r="F76" s="136">
        <v>0.18387819826602936</v>
      </c>
      <c r="G76" s="136">
        <v>0.15776317194104195</v>
      </c>
      <c r="H76" s="137">
        <v>2.4904793128371239E-2</v>
      </c>
      <c r="I76" s="138">
        <v>0.44380345940589905</v>
      </c>
      <c r="J76" s="136">
        <v>2.279653400182724E-2</v>
      </c>
      <c r="K76" s="136">
        <v>1.3403031975030899E-2</v>
      </c>
      <c r="L76" s="136">
        <v>2.9761535115540028E-3</v>
      </c>
      <c r="M76" s="136">
        <v>0.18298810720443726</v>
      </c>
      <c r="N76" s="136">
        <v>0.19139568135142326</v>
      </c>
      <c r="O76" s="139">
        <v>3.0243940651416779E-2</v>
      </c>
      <c r="P76" s="114">
        <v>0.46411409974098206</v>
      </c>
      <c r="Q76" s="140">
        <v>2.2596664726734161E-2</v>
      </c>
      <c r="R76" s="140">
        <v>8.7255081161856651E-3</v>
      </c>
      <c r="S76" s="140">
        <v>1.005579368211329E-3</v>
      </c>
      <c r="T76" s="140">
        <v>0.17658720910549164</v>
      </c>
      <c r="U76" s="140">
        <v>0.22304632142186165</v>
      </c>
      <c r="V76" s="141">
        <v>3.2152798026800156E-2</v>
      </c>
    </row>
    <row r="77" spans="1:22">
      <c r="A77" s="123">
        <v>1980</v>
      </c>
      <c r="B77" s="104">
        <v>0.4156932532787323</v>
      </c>
      <c r="C77" s="105">
        <v>2.4374926462769508E-2</v>
      </c>
      <c r="D77" s="105">
        <v>1.8035296350717545E-2</v>
      </c>
      <c r="E77" s="105">
        <v>7.3086246848106384E-3</v>
      </c>
      <c r="F77" s="105">
        <v>0.19332075119018555</v>
      </c>
      <c r="G77" s="105">
        <v>0.14447521045804024</v>
      </c>
      <c r="H77" s="106">
        <v>2.8178436681628227E-2</v>
      </c>
      <c r="I77" s="124">
        <v>0.44540590047836304</v>
      </c>
      <c r="J77" s="105">
        <v>2.3754624649882317E-2</v>
      </c>
      <c r="K77" s="105">
        <v>1.5136357396841049E-2</v>
      </c>
      <c r="L77" s="105">
        <v>3.4576135221868753E-3</v>
      </c>
      <c r="M77" s="105">
        <v>0.19309189915657043</v>
      </c>
      <c r="N77" s="105">
        <v>0.1750057190656662</v>
      </c>
      <c r="O77" s="125">
        <v>3.495967760682106E-2</v>
      </c>
      <c r="P77" s="103">
        <v>0.45641538500785828</v>
      </c>
      <c r="Q77" s="107">
        <v>2.3529663681983948E-2</v>
      </c>
      <c r="R77" s="107">
        <v>1.0617800056934357E-2</v>
      </c>
      <c r="S77" s="107">
        <v>1.2316254433244467E-3</v>
      </c>
      <c r="T77" s="107">
        <v>0.17913971841335297</v>
      </c>
      <c r="U77" s="107">
        <v>0.20332661271095276</v>
      </c>
      <c r="V77" s="108">
        <v>3.856997936964035E-2</v>
      </c>
    </row>
    <row r="78" spans="1:22">
      <c r="A78" s="123">
        <v>1981</v>
      </c>
      <c r="B78" s="104">
        <v>0.37896037101745605</v>
      </c>
      <c r="C78" s="105">
        <v>2.6471832767128944E-2</v>
      </c>
      <c r="D78" s="105">
        <v>2.0633010193705559E-2</v>
      </c>
      <c r="E78" s="105">
        <v>7.6293451711535454E-3</v>
      </c>
      <c r="F78" s="105">
        <v>0.17586174607276917</v>
      </c>
      <c r="G78" s="105">
        <v>0.1222635842859745</v>
      </c>
      <c r="H78" s="106">
        <v>2.6100846007466316E-2</v>
      </c>
      <c r="I78" s="124">
        <v>0.39640852808952332</v>
      </c>
      <c r="J78" s="105">
        <v>2.5993173941969872E-2</v>
      </c>
      <c r="K78" s="105">
        <v>1.8589010462164879E-2</v>
      </c>
      <c r="L78" s="105">
        <v>3.510116133838892E-3</v>
      </c>
      <c r="M78" s="105">
        <v>0.17072786390781403</v>
      </c>
      <c r="N78" s="105">
        <v>0.14576917886734009</v>
      </c>
      <c r="O78" s="125">
        <v>3.1819183379411697E-2</v>
      </c>
      <c r="P78" s="103">
        <v>0.40006017684936523</v>
      </c>
      <c r="Q78" s="107">
        <v>2.5911061093211174E-2</v>
      </c>
      <c r="R78" s="107">
        <v>1.5157683752477169E-2</v>
      </c>
      <c r="S78" s="107">
        <v>1.2445785105228424E-3</v>
      </c>
      <c r="T78" s="107">
        <v>0.15525791049003601</v>
      </c>
      <c r="U78" s="107">
        <v>0.16813637688755989</v>
      </c>
      <c r="V78" s="108">
        <v>3.4352563321590424E-2</v>
      </c>
    </row>
    <row r="79" spans="1:22">
      <c r="A79" s="123">
        <v>1982</v>
      </c>
      <c r="B79" s="101">
        <v>0.36670759320259094</v>
      </c>
      <c r="C79" s="105">
        <v>2.524450421333313E-2</v>
      </c>
      <c r="D79" s="105">
        <v>2.0810695365071297E-2</v>
      </c>
      <c r="E79" s="105">
        <v>8.1558162346482277E-3</v>
      </c>
      <c r="F79" s="105">
        <v>0.18356938660144806</v>
      </c>
      <c r="G79" s="105">
        <v>0.10300442203879356</v>
      </c>
      <c r="H79" s="106">
        <v>2.5922777131199837E-2</v>
      </c>
      <c r="I79" s="124">
        <v>0.38097387552261353</v>
      </c>
      <c r="J79" s="125">
        <v>2.482590451836586E-2</v>
      </c>
      <c r="K79" s="125">
        <v>1.7725929617881775E-2</v>
      </c>
      <c r="L79" s="125">
        <v>3.7358549889177084E-3</v>
      </c>
      <c r="M79" s="125">
        <v>0.17756681144237518</v>
      </c>
      <c r="N79" s="125">
        <v>0.12709849700331688</v>
      </c>
      <c r="O79" s="125">
        <v>3.0020883306860924E-2</v>
      </c>
      <c r="P79" s="103">
        <v>0.38321802020072937</v>
      </c>
      <c r="Q79" s="107">
        <v>2.4921171367168427E-2</v>
      </c>
      <c r="R79" s="107">
        <v>1.2407254427671432E-2</v>
      </c>
      <c r="S79" s="107">
        <v>1.1765562230721116E-3</v>
      </c>
      <c r="T79" s="107">
        <v>0.15448588132858276</v>
      </c>
      <c r="U79" s="107">
        <v>0.16111966595053673</v>
      </c>
      <c r="V79" s="108">
        <v>2.9107492417097092E-2</v>
      </c>
    </row>
    <row r="80" spans="1:22">
      <c r="A80" s="123">
        <v>1983</v>
      </c>
      <c r="B80" s="101">
        <v>0.35365858674049377</v>
      </c>
      <c r="C80" s="105">
        <v>2.6091817766427994E-2</v>
      </c>
      <c r="D80" s="105">
        <v>1.8989166244864464E-2</v>
      </c>
      <c r="E80" s="105">
        <v>8.1533463671803474E-3</v>
      </c>
      <c r="F80" s="105">
        <v>0.1740621030330658</v>
      </c>
      <c r="G80" s="105">
        <v>0.10764239355921745</v>
      </c>
      <c r="H80" s="106">
        <v>1.87197495251894E-2</v>
      </c>
      <c r="I80" s="124">
        <v>0.37327778339385986</v>
      </c>
      <c r="J80" s="125">
        <v>2.5822820141911507E-2</v>
      </c>
      <c r="K80" s="125">
        <v>1.6569787636399269E-2</v>
      </c>
      <c r="L80" s="125">
        <v>3.6436256486922503E-3</v>
      </c>
      <c r="M80" s="125">
        <v>0.17301657795906067</v>
      </c>
      <c r="N80" s="125">
        <v>0.13275627419352531</v>
      </c>
      <c r="O80" s="125">
        <v>2.1468710154294968E-2</v>
      </c>
      <c r="P80" s="103">
        <v>0.37822079658508301</v>
      </c>
      <c r="Q80" s="107">
        <v>2.5907654315233231E-2</v>
      </c>
      <c r="R80" s="107">
        <v>1.1118136346340179E-2</v>
      </c>
      <c r="S80" s="107">
        <v>1.1339893098920584E-3</v>
      </c>
      <c r="T80" s="107">
        <v>0.14893729984760284</v>
      </c>
      <c r="U80" s="107">
        <v>0.17158975452184677</v>
      </c>
      <c r="V80" s="108">
        <v>1.9533969461917877E-2</v>
      </c>
    </row>
    <row r="81" spans="1:22">
      <c r="A81" s="123">
        <v>1984</v>
      </c>
      <c r="B81" s="101">
        <v>0.33290058374404907</v>
      </c>
      <c r="C81" s="105">
        <v>2.590019628405571E-2</v>
      </c>
      <c r="D81" s="105">
        <v>1.6527622938156128E-2</v>
      </c>
      <c r="E81" s="105">
        <v>7.5058811344206333E-3</v>
      </c>
      <c r="F81" s="105">
        <v>0.16234868764877319</v>
      </c>
      <c r="G81" s="105">
        <v>0.10409754142165184</v>
      </c>
      <c r="H81" s="106">
        <v>1.6520662233233452E-2</v>
      </c>
      <c r="I81" s="124">
        <v>0.35159200429916382</v>
      </c>
      <c r="J81" s="125">
        <v>2.5670284405350685E-2</v>
      </c>
      <c r="K81" s="125">
        <v>1.3862564228475094E-2</v>
      </c>
      <c r="L81" s="125">
        <v>3.37647320702672E-3</v>
      </c>
      <c r="M81" s="125">
        <v>0.16322475671768188</v>
      </c>
      <c r="N81" s="125">
        <v>0.1265273243188858</v>
      </c>
      <c r="O81" s="125">
        <v>1.8930604681372643E-2</v>
      </c>
      <c r="P81" s="103">
        <v>0.36844858527183533</v>
      </c>
      <c r="Q81" s="107">
        <v>2.5860978290438652E-2</v>
      </c>
      <c r="R81" s="107">
        <v>9.4307055696845055E-3</v>
      </c>
      <c r="S81" s="107">
        <v>1.129999989643693E-3</v>
      </c>
      <c r="T81" s="107">
        <v>0.14739708602428436</v>
      </c>
      <c r="U81" s="107">
        <v>0.16655226796865463</v>
      </c>
      <c r="V81" s="108">
        <v>1.8077544867992401E-2</v>
      </c>
    </row>
    <row r="82" spans="1:22">
      <c r="A82" s="123">
        <v>1985</v>
      </c>
      <c r="B82" s="101">
        <v>0.34057310223579407</v>
      </c>
      <c r="C82" s="105">
        <v>2.606218121945858E-2</v>
      </c>
      <c r="D82" s="105">
        <v>1.7228702083230019E-2</v>
      </c>
      <c r="E82" s="105">
        <v>7.8911492601037025E-3</v>
      </c>
      <c r="F82" s="105">
        <v>0.17408156394958496</v>
      </c>
      <c r="G82" s="105">
        <v>9.8370589315891266E-2</v>
      </c>
      <c r="H82" s="106">
        <v>1.6938921064138412E-2</v>
      </c>
      <c r="I82" s="124">
        <v>0.36193510890007019</v>
      </c>
      <c r="J82" s="125">
        <v>2.6015941053628922E-2</v>
      </c>
      <c r="K82" s="125">
        <v>1.5916690230369568E-2</v>
      </c>
      <c r="L82" s="125">
        <v>3.577154828235507E-3</v>
      </c>
      <c r="M82" s="125">
        <v>0.17905157804489136</v>
      </c>
      <c r="N82" s="125">
        <v>0.11767191812396049</v>
      </c>
      <c r="O82" s="125">
        <v>1.9701831042766571E-2</v>
      </c>
      <c r="P82" s="103">
        <v>0.35110008716583252</v>
      </c>
      <c r="Q82" s="107">
        <v>2.605058066546917E-2</v>
      </c>
      <c r="R82" s="107">
        <v>1.1123489588499069E-2</v>
      </c>
      <c r="S82" s="107">
        <v>9.8535337019711733E-4</v>
      </c>
      <c r="T82" s="107">
        <v>0.14253081381320953</v>
      </c>
      <c r="U82" s="107">
        <v>0.15089698135852814</v>
      </c>
      <c r="V82" s="108">
        <v>1.9512861967086792E-2</v>
      </c>
    </row>
    <row r="83" spans="1:22">
      <c r="A83" s="123">
        <v>1986</v>
      </c>
      <c r="B83" s="101">
        <v>0.35830900073051453</v>
      </c>
      <c r="C83" s="105">
        <v>2.3344080895185471E-2</v>
      </c>
      <c r="D83" s="105">
        <v>1.6667434945702553E-2</v>
      </c>
      <c r="E83" s="105">
        <v>8.101925253868103E-3</v>
      </c>
      <c r="F83" s="105">
        <v>0.19606901705265045</v>
      </c>
      <c r="G83" s="105">
        <v>9.6458151936531067E-2</v>
      </c>
      <c r="H83" s="106">
        <v>1.7668381333351135E-2</v>
      </c>
      <c r="I83" s="124">
        <v>0.39063897728919983</v>
      </c>
      <c r="J83" s="125">
        <v>2.2315967828035355E-2</v>
      </c>
      <c r="K83" s="125">
        <v>1.3017745688557625E-2</v>
      </c>
      <c r="L83" s="125">
        <v>3.4069647081196308E-3</v>
      </c>
      <c r="M83" s="125">
        <v>0.2115006148815155</v>
      </c>
      <c r="N83" s="125">
        <v>0.12034442648291588</v>
      </c>
      <c r="O83" s="125">
        <v>2.0053248852491379E-2</v>
      </c>
      <c r="P83" s="103">
        <v>0.41836351156234741</v>
      </c>
      <c r="Q83" s="107">
        <v>2.1658629179000854E-2</v>
      </c>
      <c r="R83" s="107">
        <v>8.56766477227211E-3</v>
      </c>
      <c r="S83" s="107">
        <v>1.2065216433256865E-3</v>
      </c>
      <c r="T83" s="107">
        <v>0.21157799661159515</v>
      </c>
      <c r="U83" s="107">
        <v>0.15491686388850212</v>
      </c>
      <c r="V83" s="108">
        <v>2.043582871556282E-2</v>
      </c>
    </row>
    <row r="84" spans="1:22">
      <c r="A84" s="123">
        <v>1987</v>
      </c>
      <c r="B84" s="101">
        <v>0.36235725879669189</v>
      </c>
      <c r="C84" s="105">
        <v>2.5305740535259247E-2</v>
      </c>
      <c r="D84" s="105">
        <v>1.6814917325973511E-2</v>
      </c>
      <c r="E84" s="105">
        <v>8.4975631907582283E-3</v>
      </c>
      <c r="F84" s="105">
        <v>0.19019003212451935</v>
      </c>
      <c r="G84" s="105">
        <v>0.10373187065124512</v>
      </c>
      <c r="H84" s="106">
        <v>1.7817128449678421E-2</v>
      </c>
      <c r="I84" s="124">
        <v>0.38029462099075317</v>
      </c>
      <c r="J84" s="125">
        <v>2.5032093748450279E-2</v>
      </c>
      <c r="K84" s="125">
        <v>1.2438107281923294E-2</v>
      </c>
      <c r="L84" s="125">
        <v>3.981876652687788E-3</v>
      </c>
      <c r="M84" s="125">
        <v>0.18952496349811554</v>
      </c>
      <c r="N84" s="125">
        <v>0.12881746143102646</v>
      </c>
      <c r="O84" s="125">
        <v>2.0500104874372482E-2</v>
      </c>
      <c r="P84" s="103">
        <v>0.39390560984611511</v>
      </c>
      <c r="Q84" s="107">
        <v>2.507600374519825E-2</v>
      </c>
      <c r="R84" s="107">
        <v>9.0515576303005219E-3</v>
      </c>
      <c r="S84" s="107">
        <v>1.3004958163946867E-3</v>
      </c>
      <c r="T84" s="107">
        <v>0.15628442168235779</v>
      </c>
      <c r="U84" s="107">
        <v>0.18117909878492355</v>
      </c>
      <c r="V84" s="108">
        <v>2.1014047786593437E-2</v>
      </c>
    </row>
    <row r="85" spans="1:22">
      <c r="A85" s="123">
        <v>1988</v>
      </c>
      <c r="B85" s="101">
        <v>0.33996200561523438</v>
      </c>
      <c r="C85" s="105">
        <v>2.527238242328167E-2</v>
      </c>
      <c r="D85" s="105">
        <v>1.4034505933523178E-2</v>
      </c>
      <c r="E85" s="105">
        <v>8.2051204517483711E-3</v>
      </c>
      <c r="F85" s="105">
        <v>0.17711591720581055</v>
      </c>
      <c r="G85" s="105">
        <v>0.10018707439303398</v>
      </c>
      <c r="H85" s="106">
        <v>1.5147001482546329E-2</v>
      </c>
      <c r="I85" s="124">
        <v>0.35675293207168579</v>
      </c>
      <c r="J85" s="125">
        <v>2.4950429797172546E-2</v>
      </c>
      <c r="K85" s="125">
        <v>1.0594596154987812E-2</v>
      </c>
      <c r="L85" s="125">
        <v>3.9526475593447685E-3</v>
      </c>
      <c r="M85" s="125">
        <v>0.17859131097793579</v>
      </c>
      <c r="N85" s="125">
        <v>0.12141924351453781</v>
      </c>
      <c r="O85" s="125">
        <v>1.724470779299736E-2</v>
      </c>
      <c r="P85" s="103">
        <v>0.37885329127311707</v>
      </c>
      <c r="Q85" s="107">
        <v>2.4849649518728256E-2</v>
      </c>
      <c r="R85" s="107">
        <v>7.2421473450958729E-3</v>
      </c>
      <c r="S85" s="107">
        <v>1.7085050931200385E-3</v>
      </c>
      <c r="T85" s="107">
        <v>0.16730019450187683</v>
      </c>
      <c r="U85" s="107">
        <v>0.16001282259821892</v>
      </c>
      <c r="V85" s="108">
        <v>1.773996464908123E-2</v>
      </c>
    </row>
    <row r="86" spans="1:22">
      <c r="A86" s="123">
        <v>1989</v>
      </c>
      <c r="B86" s="101">
        <v>0.34809008240699768</v>
      </c>
      <c r="C86" s="105">
        <v>2.529812790453434E-2</v>
      </c>
      <c r="D86" s="105">
        <v>1.5195508487522602E-2</v>
      </c>
      <c r="E86" s="105">
        <v>8.3932187408208847E-3</v>
      </c>
      <c r="F86" s="105">
        <v>0.17632782459259033</v>
      </c>
      <c r="G86" s="105">
        <v>0.10587235540151596</v>
      </c>
      <c r="H86" s="106">
        <v>1.700306311249733E-2</v>
      </c>
      <c r="I86" s="124">
        <v>0.36579364538192749</v>
      </c>
      <c r="J86" s="125">
        <v>2.5014085695147514E-2</v>
      </c>
      <c r="K86" s="125">
        <v>1.1513642035424709E-2</v>
      </c>
      <c r="L86" s="125">
        <v>4.0872278623282909E-3</v>
      </c>
      <c r="M86" s="125">
        <v>0.17382991313934326</v>
      </c>
      <c r="N86" s="125">
        <v>0.13176904246211052</v>
      </c>
      <c r="O86" s="125">
        <v>1.9579729065299034E-2</v>
      </c>
      <c r="P86" s="103">
        <v>0.39440631866455078</v>
      </c>
      <c r="Q86" s="107">
        <v>2.5058332830667496E-2</v>
      </c>
      <c r="R86" s="107">
        <v>8.1786420196294785E-3</v>
      </c>
      <c r="S86" s="107">
        <v>1.5770775498822331E-3</v>
      </c>
      <c r="T86" s="107">
        <v>0.15782834589481354</v>
      </c>
      <c r="U86" s="107">
        <v>0.18159150332212448</v>
      </c>
      <c r="V86" s="108">
        <v>2.0172394812107086E-2</v>
      </c>
    </row>
    <row r="87" spans="1:22">
      <c r="A87" s="126">
        <v>1990</v>
      </c>
      <c r="B87" s="116">
        <v>0.34240290522575378</v>
      </c>
      <c r="C87" s="128">
        <v>2.4971805512905121E-2</v>
      </c>
      <c r="D87" s="128">
        <v>1.5776365995407104E-2</v>
      </c>
      <c r="E87" s="128">
        <v>8.8491281494498253E-3</v>
      </c>
      <c r="F87" s="128">
        <v>0.17226269841194153</v>
      </c>
      <c r="G87" s="128">
        <v>0.10029597207903862</v>
      </c>
      <c r="H87" s="129">
        <v>2.0246937870979309E-2</v>
      </c>
      <c r="I87" s="130">
        <v>0.35884055495262146</v>
      </c>
      <c r="J87" s="131">
        <v>2.4799397215247154E-2</v>
      </c>
      <c r="K87" s="131">
        <v>1.2333287857472897E-2</v>
      </c>
      <c r="L87" s="131">
        <v>4.3037259019911289E-3</v>
      </c>
      <c r="M87" s="131">
        <v>0.17004789412021637</v>
      </c>
      <c r="N87" s="131">
        <v>0.12379435449838638</v>
      </c>
      <c r="O87" s="131">
        <v>2.3561900481581688E-2</v>
      </c>
      <c r="P87" s="120">
        <v>0.37876179814338684</v>
      </c>
      <c r="Q87" s="132">
        <v>2.4875905364751816E-2</v>
      </c>
      <c r="R87" s="132">
        <v>7.6816626824438572E-3</v>
      </c>
      <c r="S87" s="132">
        <v>1.7285578651353717E-3</v>
      </c>
      <c r="T87" s="132">
        <v>0.1511177122592926</v>
      </c>
      <c r="U87" s="132">
        <v>0.16945954412221909</v>
      </c>
      <c r="V87" s="133">
        <v>2.3898420855402946E-2</v>
      </c>
    </row>
    <row r="88" spans="1:22">
      <c r="A88" s="123">
        <v>1991</v>
      </c>
      <c r="B88" s="101">
        <v>0.3461725115776062</v>
      </c>
      <c r="C88" s="105">
        <v>2.6382401585578918E-2</v>
      </c>
      <c r="D88" s="105">
        <v>1.7661333084106445E-2</v>
      </c>
      <c r="E88" s="105">
        <v>9.9233733490109444E-3</v>
      </c>
      <c r="F88" s="105">
        <v>0.17346647381782532</v>
      </c>
      <c r="G88" s="105">
        <v>9.8053883761167526E-2</v>
      </c>
      <c r="H88" s="106">
        <v>2.0685041323304176E-2</v>
      </c>
      <c r="I88" s="124">
        <v>0.36375603079795837</v>
      </c>
      <c r="J88" s="125">
        <v>2.6295946910977364E-2</v>
      </c>
      <c r="K88" s="125">
        <v>1.4234653674066067E-2</v>
      </c>
      <c r="L88" s="125">
        <v>4.7162193804979324E-3</v>
      </c>
      <c r="M88" s="125">
        <v>0.17378540337085724</v>
      </c>
      <c r="N88" s="125">
        <v>0.12016443535685539</v>
      </c>
      <c r="O88" s="125">
        <v>2.4559380486607552E-2</v>
      </c>
      <c r="P88" s="103">
        <v>0.37928256392478943</v>
      </c>
      <c r="Q88" s="107">
        <v>2.6360426098108292E-2</v>
      </c>
      <c r="R88" s="107">
        <v>9.0553620830178261E-3</v>
      </c>
      <c r="S88" s="107">
        <v>1.7962631536647677E-3</v>
      </c>
      <c r="T88" s="107">
        <v>0.15469241142272949</v>
      </c>
      <c r="U88" s="107">
        <v>0.16240830719470978</v>
      </c>
      <c r="V88" s="108">
        <v>2.4969793856143951E-2</v>
      </c>
    </row>
    <row r="89" spans="1:22">
      <c r="A89" s="123">
        <v>1992</v>
      </c>
      <c r="B89" s="101">
        <v>0.34783241152763367</v>
      </c>
      <c r="C89" s="105">
        <v>2.684733085334301E-2</v>
      </c>
      <c r="D89" s="105">
        <v>1.5942571684718132E-2</v>
      </c>
      <c r="E89" s="105">
        <v>9.8816193640232086E-3</v>
      </c>
      <c r="F89" s="105">
        <v>0.17981822788715363</v>
      </c>
      <c r="G89" s="105">
        <v>9.7456861287355423E-2</v>
      </c>
      <c r="H89" s="106">
        <v>1.7885793000459671E-2</v>
      </c>
      <c r="I89" s="124">
        <v>0.36708629131317139</v>
      </c>
      <c r="J89" s="125">
        <v>2.6845544576644897E-2</v>
      </c>
      <c r="K89" s="125">
        <v>1.2473107315599918E-2</v>
      </c>
      <c r="L89" s="125">
        <v>4.9303644336760044E-3</v>
      </c>
      <c r="M89" s="125">
        <v>0.18392424285411835</v>
      </c>
      <c r="N89" s="125">
        <v>0.11837528645992279</v>
      </c>
      <c r="O89" s="125">
        <v>2.0537760108709335E-2</v>
      </c>
      <c r="P89" s="103">
        <v>0.37995657324790955</v>
      </c>
      <c r="Q89" s="107">
        <v>2.6804246008396149E-2</v>
      </c>
      <c r="R89" s="107">
        <v>7.3402896523475647E-3</v>
      </c>
      <c r="S89" s="107">
        <v>2.3212854284793139E-3</v>
      </c>
      <c r="T89" s="107">
        <v>0.1682840883731842</v>
      </c>
      <c r="U89" s="107">
        <v>0.15512478351593018</v>
      </c>
      <c r="V89" s="108">
        <v>2.0081890746951103E-2</v>
      </c>
    </row>
    <row r="90" spans="1:22">
      <c r="A90" s="123">
        <v>1993</v>
      </c>
      <c r="B90" s="101">
        <v>0.37655788660049438</v>
      </c>
      <c r="C90" s="105">
        <v>2.6992935687303543E-2</v>
      </c>
      <c r="D90" s="105">
        <v>1.5717720612883568E-2</v>
      </c>
      <c r="E90" s="105">
        <v>1.0118318721652031E-2</v>
      </c>
      <c r="F90" s="105">
        <v>0.19877298176288605</v>
      </c>
      <c r="G90" s="105">
        <v>0.10511993616819382</v>
      </c>
      <c r="H90" s="106">
        <v>1.9836008548736572E-2</v>
      </c>
      <c r="I90" s="124">
        <v>0.40460160374641418</v>
      </c>
      <c r="J90" s="125">
        <v>2.6869421824812889E-2</v>
      </c>
      <c r="K90" s="125">
        <v>1.3137577101588249E-2</v>
      </c>
      <c r="L90" s="125">
        <v>4.920370876789093E-3</v>
      </c>
      <c r="M90" s="125">
        <v>0.20726299285888672</v>
      </c>
      <c r="N90" s="125">
        <v>0.12908529490232468</v>
      </c>
      <c r="O90" s="125">
        <v>2.3325944319367409E-2</v>
      </c>
      <c r="P90" s="103">
        <v>0.41672024130821228</v>
      </c>
      <c r="Q90" s="107">
        <v>2.6650786399841309E-2</v>
      </c>
      <c r="R90" s="107">
        <v>8.1853484734892845E-3</v>
      </c>
      <c r="S90" s="107">
        <v>2.0815581083297729E-3</v>
      </c>
      <c r="T90" s="107">
        <v>0.18510909378528595</v>
      </c>
      <c r="U90" s="107">
        <v>0.17224080115556717</v>
      </c>
      <c r="V90" s="108">
        <v>2.2452645003795624E-2</v>
      </c>
    </row>
    <row r="91" spans="1:22">
      <c r="A91" s="123">
        <v>1994</v>
      </c>
      <c r="B91" s="101">
        <v>0.38739669322967529</v>
      </c>
      <c r="C91" s="105">
        <v>2.7737200260162354E-2</v>
      </c>
      <c r="D91" s="105">
        <v>1.5618548728525639E-2</v>
      </c>
      <c r="E91" s="105">
        <v>1.6327572986483574E-2</v>
      </c>
      <c r="F91" s="105">
        <v>0.19877249002456665</v>
      </c>
      <c r="G91" s="105">
        <v>0.10784944146871567</v>
      </c>
      <c r="H91" s="106">
        <v>2.1091438829898834E-2</v>
      </c>
      <c r="I91" s="124">
        <v>0.41451472043991089</v>
      </c>
      <c r="J91" s="125">
        <v>2.7684744447469711E-2</v>
      </c>
      <c r="K91" s="125">
        <v>1.2469705194234848E-2</v>
      </c>
      <c r="L91" s="125">
        <v>1.0241243056952953E-2</v>
      </c>
      <c r="M91" s="125">
        <v>0.20653918385505676</v>
      </c>
      <c r="N91" s="125">
        <v>0.13267681002616882</v>
      </c>
      <c r="O91" s="125">
        <v>2.4903016164898872E-2</v>
      </c>
      <c r="P91" s="103">
        <v>0.42958477139472961</v>
      </c>
      <c r="Q91" s="107">
        <v>2.761467918753624E-2</v>
      </c>
      <c r="R91" s="107">
        <v>7.6929563656449318E-3</v>
      </c>
      <c r="S91" s="107">
        <v>5.8709918521344662E-3</v>
      </c>
      <c r="T91" s="107">
        <v>0.1861284077167511</v>
      </c>
      <c r="U91" s="107">
        <v>0.17736784368753433</v>
      </c>
      <c r="V91" s="108">
        <v>2.4909894913434982E-2</v>
      </c>
    </row>
    <row r="92" spans="1:22">
      <c r="A92" s="123">
        <v>1995</v>
      </c>
      <c r="B92" s="101">
        <v>0.39106842875480652</v>
      </c>
      <c r="C92" s="105">
        <v>2.7462704107165337E-2</v>
      </c>
      <c r="D92" s="105">
        <v>1.4121651649475098E-2</v>
      </c>
      <c r="E92" s="105">
        <v>1.6610115766525269E-2</v>
      </c>
      <c r="F92" s="105">
        <v>0.20754954218864441</v>
      </c>
      <c r="G92" s="105">
        <v>0.10665396228432655</v>
      </c>
      <c r="H92" s="106">
        <v>1.8670443445444107E-2</v>
      </c>
      <c r="I92" s="124">
        <v>0.41778871417045593</v>
      </c>
      <c r="J92" s="125">
        <v>2.7373716235160828E-2</v>
      </c>
      <c r="K92" s="125">
        <v>1.1498771607875824E-2</v>
      </c>
      <c r="L92" s="125">
        <v>1.0826830752193928E-2</v>
      </c>
      <c r="M92" s="125">
        <v>0.21563941240310669</v>
      </c>
      <c r="N92" s="125">
        <v>0.13066574558615685</v>
      </c>
      <c r="O92" s="125">
        <v>2.1784232929348946E-2</v>
      </c>
      <c r="P92" s="103">
        <v>0.43051058053970337</v>
      </c>
      <c r="Q92" s="107">
        <v>2.7278965339064598E-2</v>
      </c>
      <c r="R92" s="107">
        <v>7.5325253419578075E-3</v>
      </c>
      <c r="S92" s="107">
        <v>6.3225682824850082E-3</v>
      </c>
      <c r="T92" s="107">
        <v>0.19215521216392517</v>
      </c>
      <c r="U92" s="107">
        <v>0.17500495910644531</v>
      </c>
      <c r="V92" s="108">
        <v>2.2216329351067543E-2</v>
      </c>
    </row>
    <row r="93" spans="1:22">
      <c r="A93" s="123">
        <v>1996</v>
      </c>
      <c r="B93" s="101">
        <v>0.39825490117073059</v>
      </c>
      <c r="C93" s="105">
        <v>2.6308290660381317E-2</v>
      </c>
      <c r="D93" s="105">
        <v>1.2472453527152538E-2</v>
      </c>
      <c r="E93" s="105">
        <v>1.5586060471832752E-2</v>
      </c>
      <c r="F93" s="105">
        <v>0.22318276762962341</v>
      </c>
      <c r="G93" s="105">
        <v>0.10242838785052299</v>
      </c>
      <c r="H93" s="106">
        <v>1.827695406973362E-2</v>
      </c>
      <c r="I93" s="124">
        <v>0.42683219909667969</v>
      </c>
      <c r="J93" s="125">
        <v>2.6090463623404503E-2</v>
      </c>
      <c r="K93" s="125">
        <v>9.7683761268854141E-3</v>
      </c>
      <c r="L93" s="125">
        <v>1.0347744449973106E-2</v>
      </c>
      <c r="M93" s="125">
        <v>0.23632353544235229</v>
      </c>
      <c r="N93" s="125">
        <v>0.12356507405638695</v>
      </c>
      <c r="O93" s="125">
        <v>2.0737007260322571E-2</v>
      </c>
      <c r="P93" s="103">
        <v>0.44230598211288452</v>
      </c>
      <c r="Q93" s="107">
        <v>2.5967841967940331E-2</v>
      </c>
      <c r="R93" s="107">
        <v>6.5762856975197792E-3</v>
      </c>
      <c r="S93" s="107">
        <v>6.5526748076081276E-3</v>
      </c>
      <c r="T93" s="107">
        <v>0.22031721472740173</v>
      </c>
      <c r="U93" s="107">
        <v>0.16199566423892975</v>
      </c>
      <c r="V93" s="108">
        <v>2.0896298810839653E-2</v>
      </c>
    </row>
    <row r="94" spans="1:22">
      <c r="A94" s="123">
        <v>1997</v>
      </c>
      <c r="B94" s="101">
        <v>0.38293871283531189</v>
      </c>
      <c r="C94" s="105">
        <v>2.4683693423867226E-2</v>
      </c>
      <c r="D94" s="105">
        <v>1.0782471857964993E-2</v>
      </c>
      <c r="E94" s="105">
        <v>1.4661530964076519E-2</v>
      </c>
      <c r="F94" s="105">
        <v>0.22167694568634033</v>
      </c>
      <c r="G94" s="105">
        <v>9.3623261898756027E-2</v>
      </c>
      <c r="H94" s="106">
        <v>1.7510822042822838E-2</v>
      </c>
      <c r="I94" s="124">
        <v>0.40211659669876099</v>
      </c>
      <c r="J94" s="125">
        <v>2.4036703631281853E-2</v>
      </c>
      <c r="K94" s="125">
        <v>8.1633972004055977E-3</v>
      </c>
      <c r="L94" s="125">
        <v>9.7331954166293144E-3</v>
      </c>
      <c r="M94" s="125">
        <v>0.2304663360118866</v>
      </c>
      <c r="N94" s="125">
        <v>0.11049614101648331</v>
      </c>
      <c r="O94" s="125">
        <v>1.9220815971493721E-2</v>
      </c>
      <c r="P94" s="103">
        <v>0.41270202398300171</v>
      </c>
      <c r="Q94" s="107">
        <v>2.3658864200115204E-2</v>
      </c>
      <c r="R94" s="107">
        <v>5.1000132225453854E-3</v>
      </c>
      <c r="S94" s="107">
        <v>6.269367877393961E-3</v>
      </c>
      <c r="T94" s="107">
        <v>0.21386450529098511</v>
      </c>
      <c r="U94" s="107">
        <v>0.14452021196484566</v>
      </c>
      <c r="V94" s="108">
        <v>1.928907074034214E-2</v>
      </c>
    </row>
    <row r="95" spans="1:22">
      <c r="A95" s="123">
        <v>1998</v>
      </c>
      <c r="B95" s="101">
        <v>0.38304096460342407</v>
      </c>
      <c r="C95" s="105">
        <v>2.3473788052797318E-2</v>
      </c>
      <c r="D95" s="105">
        <v>9.618694894015789E-3</v>
      </c>
      <c r="E95" s="105">
        <v>1.4396877959370613E-2</v>
      </c>
      <c r="F95" s="105">
        <v>0.2315644770860672</v>
      </c>
      <c r="G95" s="105">
        <v>8.5746496915817261E-2</v>
      </c>
      <c r="H95" s="106">
        <v>1.8240628764033318E-2</v>
      </c>
      <c r="I95" s="124">
        <v>0.39965218305587769</v>
      </c>
      <c r="J95" s="125">
        <v>2.2660622373223305E-2</v>
      </c>
      <c r="K95" s="125">
        <v>7.2341454215347767E-3</v>
      </c>
      <c r="L95" s="125">
        <v>1.0093913413584232E-2</v>
      </c>
      <c r="M95" s="125">
        <v>0.2408907413482666</v>
      </c>
      <c r="N95" s="125">
        <v>9.9235575646162033E-2</v>
      </c>
      <c r="O95" s="125">
        <v>1.953718438744545E-2</v>
      </c>
      <c r="P95" s="103">
        <v>0.40517228841781616</v>
      </c>
      <c r="Q95" s="107">
        <v>2.1866358816623688E-2</v>
      </c>
      <c r="R95" s="107">
        <v>4.6521862968802452E-3</v>
      </c>
      <c r="S95" s="107">
        <v>7.1201031096279621E-3</v>
      </c>
      <c r="T95" s="107">
        <v>0.22479058802127838</v>
      </c>
      <c r="U95" s="107">
        <v>0.12685626745223999</v>
      </c>
      <c r="V95" s="108">
        <v>1.9886784255504608E-2</v>
      </c>
    </row>
    <row r="96" spans="1:22">
      <c r="A96" s="134">
        <v>1999</v>
      </c>
      <c r="B96" s="110">
        <v>0.38049724698066711</v>
      </c>
      <c r="C96" s="136">
        <v>2.2831281647086143E-2</v>
      </c>
      <c r="D96" s="136">
        <v>8.5492972284555435E-3</v>
      </c>
      <c r="E96" s="136">
        <v>1.4657982625067234E-2</v>
      </c>
      <c r="F96" s="136">
        <v>0.23566831648349762</v>
      </c>
      <c r="G96" s="136">
        <v>8.0197686329483986E-2</v>
      </c>
      <c r="H96" s="137">
        <v>1.8592678010463715E-2</v>
      </c>
      <c r="I96" s="138">
        <v>0.3951137363910675</v>
      </c>
      <c r="J96" s="139">
        <v>2.196040190756321E-2</v>
      </c>
      <c r="K96" s="139">
        <v>6.3118548132479191E-3</v>
      </c>
      <c r="L96" s="139">
        <v>1.0658553801476955E-2</v>
      </c>
      <c r="M96" s="139">
        <v>0.24516931176185608</v>
      </c>
      <c r="N96" s="139">
        <v>9.159739688038826E-2</v>
      </c>
      <c r="O96" s="139">
        <v>1.9416233524680138E-2</v>
      </c>
      <c r="P96" s="114">
        <v>0.400469571352005</v>
      </c>
      <c r="Q96" s="140">
        <v>2.1070877090096474E-2</v>
      </c>
      <c r="R96" s="140">
        <v>3.7060114555060863E-3</v>
      </c>
      <c r="S96" s="140">
        <v>8.0570867285132408E-3</v>
      </c>
      <c r="T96" s="140">
        <v>0.22904779016971588</v>
      </c>
      <c r="U96" s="140">
        <v>0.11878877878189087</v>
      </c>
      <c r="V96" s="141">
        <v>1.9799012690782547E-2</v>
      </c>
    </row>
    <row r="97" spans="1:22">
      <c r="A97" s="123">
        <v>2000</v>
      </c>
      <c r="B97" s="101">
        <v>0.37842655181884766</v>
      </c>
      <c r="C97" s="105">
        <v>2.1793995052576065E-2</v>
      </c>
      <c r="D97" s="105">
        <v>7.5053777545690536E-3</v>
      </c>
      <c r="E97" s="105">
        <v>1.490006223320961E-2</v>
      </c>
      <c r="F97" s="105">
        <v>0.24279265105724335</v>
      </c>
      <c r="G97" s="105">
        <v>7.5671695172786713E-2</v>
      </c>
      <c r="H97" s="106">
        <v>1.5762757509946823E-2</v>
      </c>
      <c r="I97" s="124">
        <v>0.39161017537117004</v>
      </c>
      <c r="J97" s="125">
        <v>2.0750345662236214E-2</v>
      </c>
      <c r="K97" s="125">
        <v>5.2977157756686211E-3</v>
      </c>
      <c r="L97" s="125">
        <v>1.1162808164954185E-2</v>
      </c>
      <c r="M97" s="125">
        <v>0.25131100416183472</v>
      </c>
      <c r="N97" s="125">
        <v>8.7098252028226852E-2</v>
      </c>
      <c r="O97" s="125">
        <v>1.5990037471055984E-2</v>
      </c>
      <c r="P97" s="103">
        <v>0.39560779929161072</v>
      </c>
      <c r="Q97" s="107">
        <v>1.9559368491172791E-2</v>
      </c>
      <c r="R97" s="107">
        <v>3.0690641142427921E-3</v>
      </c>
      <c r="S97" s="107">
        <v>8.4546944126486778E-3</v>
      </c>
      <c r="T97" s="107">
        <v>0.2337908148765564</v>
      </c>
      <c r="U97" s="107">
        <v>0.11456747353076935</v>
      </c>
      <c r="V97" s="108">
        <v>1.6166383400559425E-2</v>
      </c>
    </row>
    <row r="98" spans="1:22">
      <c r="A98" s="123">
        <v>2001</v>
      </c>
      <c r="B98" s="101">
        <v>0.38384032249450684</v>
      </c>
      <c r="C98" s="105">
        <v>2.4423522874712944E-2</v>
      </c>
      <c r="D98" s="105">
        <v>9.4004515558481216E-3</v>
      </c>
      <c r="E98" s="105">
        <v>1.6361696645617485E-2</v>
      </c>
      <c r="F98" s="105">
        <v>0.24263668060302734</v>
      </c>
      <c r="G98" s="105">
        <v>7.2613928467035294E-2</v>
      </c>
      <c r="H98" s="106">
        <v>1.8404049798846245E-2</v>
      </c>
      <c r="I98" s="124">
        <v>0.39860120415687561</v>
      </c>
      <c r="J98" s="125">
        <v>2.4284422397613525E-2</v>
      </c>
      <c r="K98" s="125">
        <v>7.4543911032378674E-3</v>
      </c>
      <c r="L98" s="125">
        <v>1.1631099507212639E-2</v>
      </c>
      <c r="M98" s="125">
        <v>0.24769149720668793</v>
      </c>
      <c r="N98" s="125">
        <v>8.742007240653038E-2</v>
      </c>
      <c r="O98" s="125">
        <v>2.0119734108448029E-2</v>
      </c>
      <c r="P98" s="103">
        <v>0.40262660384178162</v>
      </c>
      <c r="Q98" s="107">
        <v>2.4035928770899773E-2</v>
      </c>
      <c r="R98" s="107">
        <v>5.3391414694488049E-3</v>
      </c>
      <c r="S98" s="107">
        <v>8.4761539474129677E-3</v>
      </c>
      <c r="T98" s="107">
        <v>0.22667679190635681</v>
      </c>
      <c r="U98" s="107">
        <v>0.11613110825419426</v>
      </c>
      <c r="V98" s="108">
        <v>2.1967455744743347E-2</v>
      </c>
    </row>
    <row r="99" spans="1:22">
      <c r="A99" s="123">
        <v>2002</v>
      </c>
      <c r="B99" s="101">
        <v>0.34100958704948425</v>
      </c>
      <c r="C99" s="105">
        <v>2.5157619267702103E-2</v>
      </c>
      <c r="D99" s="105">
        <v>1.0134091600775719E-2</v>
      </c>
      <c r="E99" s="105">
        <v>1.6348456963896751E-2</v>
      </c>
      <c r="F99" s="105">
        <v>0.20028097927570343</v>
      </c>
      <c r="G99" s="105">
        <v>7.1893781423568726E-2</v>
      </c>
      <c r="H99" s="106">
        <v>1.7194654792547226E-2</v>
      </c>
      <c r="I99" s="124">
        <v>0.35256916284561157</v>
      </c>
      <c r="J99" s="125">
        <v>2.5126384571194649E-2</v>
      </c>
      <c r="K99" s="125">
        <v>8.0409478396177292E-3</v>
      </c>
      <c r="L99" s="125">
        <v>1.0854086838662624E-2</v>
      </c>
      <c r="M99" s="125">
        <v>0.20129425823688507</v>
      </c>
      <c r="N99" s="125">
        <v>8.8010471314191818E-2</v>
      </c>
      <c r="O99" s="125">
        <v>1.9243033602833748E-2</v>
      </c>
      <c r="P99" s="103">
        <v>0.35440006852149963</v>
      </c>
      <c r="Q99" s="107">
        <v>2.5033436715602875E-2</v>
      </c>
      <c r="R99" s="107">
        <v>5.6245438754558563E-3</v>
      </c>
      <c r="S99" s="107">
        <v>6.9485143758356571E-3</v>
      </c>
      <c r="T99" s="107">
        <v>0.1760982871055603</v>
      </c>
      <c r="U99" s="107">
        <v>0.11910541728138924</v>
      </c>
      <c r="V99" s="108">
        <v>2.15898547321558E-2</v>
      </c>
    </row>
    <row r="100" spans="1:22">
      <c r="A100" s="123">
        <v>2003</v>
      </c>
      <c r="B100" s="101">
        <v>0.33052116632461548</v>
      </c>
      <c r="C100" s="105">
        <v>2.5384785607457161E-2</v>
      </c>
      <c r="D100" s="105">
        <v>1.0269864462316036E-2</v>
      </c>
      <c r="E100" s="105">
        <v>1.6135189682245255E-2</v>
      </c>
      <c r="F100" s="105">
        <v>0.18243874609470367</v>
      </c>
      <c r="G100" s="105">
        <v>8.22269506752491E-2</v>
      </c>
      <c r="H100" s="106">
        <v>1.4065633527934551E-2</v>
      </c>
      <c r="I100" s="124">
        <v>0.34325692057609558</v>
      </c>
      <c r="J100" s="125">
        <v>2.5405315682291985E-2</v>
      </c>
      <c r="K100" s="125">
        <v>7.8156674280762672E-3</v>
      </c>
      <c r="L100" s="125">
        <v>1.0593852959573269E-2</v>
      </c>
      <c r="M100" s="125">
        <v>0.18344111740589142</v>
      </c>
      <c r="N100" s="125">
        <v>0.10045452788472176</v>
      </c>
      <c r="O100" s="125">
        <v>1.5546455048024654E-2</v>
      </c>
      <c r="P100" s="103">
        <v>0.35186350345611572</v>
      </c>
      <c r="Q100" s="107">
        <v>2.5190338492393494E-2</v>
      </c>
      <c r="R100" s="107">
        <v>5.0462214276194572E-3</v>
      </c>
      <c r="S100" s="107">
        <v>6.6934116184711456E-3</v>
      </c>
      <c r="T100" s="107">
        <v>0.16143687069416046</v>
      </c>
      <c r="U100" s="107">
        <v>0.13607054948806763</v>
      </c>
      <c r="V100" s="108">
        <v>1.7426121979951859E-2</v>
      </c>
    </row>
    <row r="101" spans="1:22">
      <c r="A101" s="123">
        <v>2004</v>
      </c>
      <c r="B101" s="101">
        <v>0.32552763819694519</v>
      </c>
      <c r="C101" s="105">
        <v>2.4129780009388924E-2</v>
      </c>
      <c r="D101" s="105">
        <v>9.0857511386275291E-3</v>
      </c>
      <c r="E101" s="105">
        <v>1.5105796046555042E-2</v>
      </c>
      <c r="F101" s="105">
        <v>0.18192523717880249</v>
      </c>
      <c r="G101" s="105">
        <v>8.1998236477375031E-2</v>
      </c>
      <c r="H101" s="106">
        <v>1.3282837346196175E-2</v>
      </c>
      <c r="I101" s="124">
        <v>0.33720725774765015</v>
      </c>
      <c r="J101" s="125">
        <v>2.3719366639852524E-2</v>
      </c>
      <c r="K101" s="125">
        <v>6.7425495944917202E-3</v>
      </c>
      <c r="L101" s="125">
        <v>1.0366581380367279E-2</v>
      </c>
      <c r="M101" s="125">
        <v>0.1856670081615448</v>
      </c>
      <c r="N101" s="125">
        <v>9.6208427101373672E-2</v>
      </c>
      <c r="O101" s="125">
        <v>1.4503339305520058E-2</v>
      </c>
      <c r="P101" s="103">
        <v>0.3457910418510437</v>
      </c>
      <c r="Q101" s="107">
        <v>2.3225164040923119E-2</v>
      </c>
      <c r="R101" s="107">
        <v>4.3665994890034199E-3</v>
      </c>
      <c r="S101" s="107">
        <v>7.1854093112051487E-3</v>
      </c>
      <c r="T101" s="107">
        <v>0.173416867852211</v>
      </c>
      <c r="U101" s="107">
        <v>0.12163906544446945</v>
      </c>
      <c r="V101" s="108">
        <v>1.595793291926384E-2</v>
      </c>
    </row>
    <row r="102" spans="1:22">
      <c r="A102" s="123">
        <v>2005</v>
      </c>
      <c r="B102" s="101">
        <v>0.33374595642089844</v>
      </c>
      <c r="C102" s="105">
        <v>2.3327942937612534E-2</v>
      </c>
      <c r="D102" s="105">
        <v>8.2789221778512001E-3</v>
      </c>
      <c r="E102" s="105">
        <v>1.3843580149114132E-2</v>
      </c>
      <c r="F102" s="105">
        <v>0.19135203957557678</v>
      </c>
      <c r="G102" s="105">
        <v>8.5303913801908493E-2</v>
      </c>
      <c r="H102" s="106">
        <v>1.1639547534286976E-2</v>
      </c>
      <c r="I102" s="124">
        <v>0.33901700377464294</v>
      </c>
      <c r="J102" s="125">
        <v>2.2641738876700401E-2</v>
      </c>
      <c r="K102" s="125">
        <v>5.8863903395831585E-3</v>
      </c>
      <c r="L102" s="125">
        <v>9.4385398551821709E-3</v>
      </c>
      <c r="M102" s="125">
        <v>0.19316636025905609</v>
      </c>
      <c r="N102" s="125">
        <v>9.5327276736497879E-2</v>
      </c>
      <c r="O102" s="125">
        <v>1.255670003592968E-2</v>
      </c>
      <c r="P102" s="103">
        <v>0.33737322688102722</v>
      </c>
      <c r="Q102" s="107">
        <v>2.2064294666051865E-2</v>
      </c>
      <c r="R102" s="107">
        <v>4.1649187915027142E-3</v>
      </c>
      <c r="S102" s="107">
        <v>6.3763833604753017E-3</v>
      </c>
      <c r="T102" s="107">
        <v>0.17721202969551086</v>
      </c>
      <c r="U102" s="107">
        <v>0.11380355060100555</v>
      </c>
      <c r="V102" s="108">
        <v>1.3752062804996967E-2</v>
      </c>
    </row>
    <row r="103" spans="1:22">
      <c r="A103" s="123">
        <v>2006</v>
      </c>
      <c r="B103" s="101">
        <v>0.33897283673286438</v>
      </c>
      <c r="C103" s="105">
        <v>2.2646835073828697E-2</v>
      </c>
      <c r="D103" s="105">
        <v>7.9672178253531456E-3</v>
      </c>
      <c r="E103" s="105">
        <v>1.3425987213850021E-2</v>
      </c>
      <c r="F103" s="105">
        <v>0.19357685744762421</v>
      </c>
      <c r="G103" s="105">
        <v>8.9458968490362167E-2</v>
      </c>
      <c r="H103" s="106">
        <v>1.1896973475813866E-2</v>
      </c>
      <c r="I103" s="124">
        <v>0.34183833003044128</v>
      </c>
      <c r="J103" s="125">
        <v>2.1922256797552109E-2</v>
      </c>
      <c r="K103" s="125">
        <v>5.7586547918617725E-3</v>
      </c>
      <c r="L103" s="125">
        <v>9.0992795303463936E-3</v>
      </c>
      <c r="M103" s="125">
        <v>0.1927296370267868</v>
      </c>
      <c r="N103" s="125">
        <v>9.9361661821603775E-2</v>
      </c>
      <c r="O103" s="125">
        <v>1.2966852635145187E-2</v>
      </c>
      <c r="P103" s="103">
        <v>0.33458343148231506</v>
      </c>
      <c r="Q103" s="107">
        <v>2.1408572793006897E-2</v>
      </c>
      <c r="R103" s="107">
        <v>3.6819102242588997E-3</v>
      </c>
      <c r="S103" s="107">
        <v>6.2933885492384434E-3</v>
      </c>
      <c r="T103" s="107">
        <v>0.17369310557842255</v>
      </c>
      <c r="U103" s="107">
        <v>0.11564966663718224</v>
      </c>
      <c r="V103" s="108">
        <v>1.385677233338356E-2</v>
      </c>
    </row>
    <row r="104" spans="1:22">
      <c r="A104" s="123">
        <v>2007</v>
      </c>
      <c r="B104" s="101">
        <v>0.342274010181427</v>
      </c>
      <c r="C104" s="105">
        <v>2.1470863372087479E-2</v>
      </c>
      <c r="D104" s="105">
        <v>7.8285140916705132E-3</v>
      </c>
      <c r="E104" s="105">
        <v>1.3796405866742134E-2</v>
      </c>
      <c r="F104" s="105">
        <v>0.20520615577697754</v>
      </c>
      <c r="G104" s="105">
        <v>8.2634672522544861E-2</v>
      </c>
      <c r="H104" s="106">
        <v>1.1337390169501305E-2</v>
      </c>
      <c r="I104" s="124">
        <v>0.34346345067024231</v>
      </c>
      <c r="J104" s="125">
        <v>2.0619859918951988E-2</v>
      </c>
      <c r="K104" s="125">
        <v>5.5840020067989826E-3</v>
      </c>
      <c r="L104" s="125">
        <v>9.5746573060750961E-3</v>
      </c>
      <c r="M104" s="125">
        <v>0.20417818427085876</v>
      </c>
      <c r="N104" s="125">
        <v>9.1054607182741165E-2</v>
      </c>
      <c r="O104" s="125">
        <v>1.2452145107090473E-2</v>
      </c>
      <c r="P104" s="103">
        <v>0.32950466871261597</v>
      </c>
      <c r="Q104" s="107">
        <v>2.0108062773942947E-2</v>
      </c>
      <c r="R104" s="107">
        <v>3.52459866553545E-3</v>
      </c>
      <c r="S104" s="107">
        <v>6.5379799343645573E-3</v>
      </c>
      <c r="T104" s="107">
        <v>0.18128715455532074</v>
      </c>
      <c r="U104" s="107">
        <v>0.10481005534529686</v>
      </c>
      <c r="V104" s="108">
        <v>1.3236811384558678E-2</v>
      </c>
    </row>
    <row r="105" spans="1:22">
      <c r="A105" s="123">
        <v>2008</v>
      </c>
      <c r="B105" s="101">
        <v>0.36761146783828735</v>
      </c>
      <c r="C105" s="105">
        <v>2.3829780519008636E-2</v>
      </c>
      <c r="D105" s="105">
        <v>9.733143262565136E-3</v>
      </c>
      <c r="E105" s="105">
        <v>1.6363328322768211E-2</v>
      </c>
      <c r="F105" s="105">
        <v>0.22342842817306519</v>
      </c>
      <c r="G105" s="105">
        <v>8.0197412520647049E-2</v>
      </c>
      <c r="H105" s="106">
        <v>1.4059393666684628E-2</v>
      </c>
      <c r="I105" s="124">
        <v>0.37880611419677734</v>
      </c>
      <c r="J105" s="125">
        <v>2.365267276763916E-2</v>
      </c>
      <c r="K105" s="125">
        <v>7.3968479409813881E-3</v>
      </c>
      <c r="L105" s="125">
        <v>1.1289743706583977E-2</v>
      </c>
      <c r="M105" s="125">
        <v>0.22532071173191071</v>
      </c>
      <c r="N105" s="125">
        <v>9.5125440508127213E-2</v>
      </c>
      <c r="O105" s="125">
        <v>1.6020709648728371E-2</v>
      </c>
      <c r="P105" s="103">
        <v>0.37624260783195496</v>
      </c>
      <c r="Q105" s="107">
        <v>2.345532551407814E-2</v>
      </c>
      <c r="R105" s="107">
        <v>4.3342490680515766E-3</v>
      </c>
      <c r="S105" s="107">
        <v>7.8024314716458321E-3</v>
      </c>
      <c r="T105" s="107">
        <v>0.20374763011932373</v>
      </c>
      <c r="U105" s="107">
        <v>0.12059009820222855</v>
      </c>
      <c r="V105" s="108">
        <v>1.6312878578901291E-2</v>
      </c>
    </row>
    <row r="106" spans="1:22">
      <c r="A106" s="134">
        <v>2009</v>
      </c>
      <c r="B106" s="110">
        <v>0.3226170539855957</v>
      </c>
      <c r="C106" s="140">
        <v>2.3625247180461884E-2</v>
      </c>
      <c r="D106" s="140">
        <v>1.1374946683645248E-2</v>
      </c>
      <c r="E106" s="140">
        <v>1.7219455912709236E-2</v>
      </c>
      <c r="F106" s="140">
        <v>0.17810447514057159</v>
      </c>
      <c r="G106" s="140">
        <v>8.0001145601272583E-2</v>
      </c>
      <c r="H106" s="141">
        <v>1.2291785329580307E-2</v>
      </c>
      <c r="I106" s="138">
        <v>0.33175387978553772</v>
      </c>
      <c r="J106" s="140">
        <v>2.3623932152986526E-2</v>
      </c>
      <c r="K106" s="140">
        <v>8.6447121575474739E-3</v>
      </c>
      <c r="L106" s="140">
        <v>1.1247814632952213E-2</v>
      </c>
      <c r="M106" s="140">
        <v>0.17799638211727142</v>
      </c>
      <c r="N106" s="140">
        <v>9.5503754913806915E-2</v>
      </c>
      <c r="O106" s="140">
        <v>1.4737280085682869E-2</v>
      </c>
      <c r="P106" s="114">
        <v>0.3371073305606842</v>
      </c>
      <c r="Q106" s="140">
        <v>2.3462956771254539E-2</v>
      </c>
      <c r="R106" s="140">
        <v>5.6482367217540741E-3</v>
      </c>
      <c r="S106" s="140">
        <v>6.7426017485558987E-3</v>
      </c>
      <c r="T106" s="140">
        <v>0.16156682372093201</v>
      </c>
      <c r="U106" s="140">
        <v>0.12431926652789116</v>
      </c>
      <c r="V106" s="141">
        <v>1.5367454849183559E-2</v>
      </c>
    </row>
    <row r="107" spans="1:22">
      <c r="A107" s="123">
        <v>2010</v>
      </c>
      <c r="B107" s="101">
        <v>0.30850884318351746</v>
      </c>
      <c r="C107" s="107">
        <v>2.3576799780130386E-2</v>
      </c>
      <c r="D107" s="107">
        <v>9.81181301176548E-3</v>
      </c>
      <c r="E107" s="107">
        <v>1.5794392675161362E-2</v>
      </c>
      <c r="F107" s="107">
        <v>0.16796192526817322</v>
      </c>
      <c r="G107" s="107">
        <v>8.2548845559358597E-2</v>
      </c>
      <c r="H107" s="108">
        <v>8.8150836527347565E-3</v>
      </c>
      <c r="I107" s="124">
        <v>0.31581717729568481</v>
      </c>
      <c r="J107" s="107">
        <v>2.3620147258043289E-2</v>
      </c>
      <c r="K107" s="107">
        <v>7.2011626325547695E-3</v>
      </c>
      <c r="L107" s="107">
        <v>1.0430747643113136E-2</v>
      </c>
      <c r="M107" s="107">
        <v>0.16565045714378357</v>
      </c>
      <c r="N107" s="107">
        <v>9.8152425140142441E-2</v>
      </c>
      <c r="O107" s="107">
        <v>1.0762246325612068E-2</v>
      </c>
      <c r="P107" s="103">
        <v>0.31088605523109436</v>
      </c>
      <c r="Q107" s="107">
        <v>2.3600710555911064E-2</v>
      </c>
      <c r="R107" s="107">
        <v>4.6014729887247086E-3</v>
      </c>
      <c r="S107" s="107">
        <v>6.2143271788954735E-3</v>
      </c>
      <c r="T107" s="107">
        <v>0.14282888174057007</v>
      </c>
      <c r="U107" s="107">
        <v>0.12209740281105042</v>
      </c>
      <c r="V107" s="108">
        <v>1.1543262749910355E-2</v>
      </c>
    </row>
    <row r="108" spans="1:22">
      <c r="A108" s="123">
        <v>2011</v>
      </c>
      <c r="B108" s="101">
        <v>0.3153194785118103</v>
      </c>
      <c r="C108" s="107">
        <v>2.4142896756529808E-2</v>
      </c>
      <c r="D108" s="107">
        <v>9.8045272752642632E-3</v>
      </c>
      <c r="E108" s="107">
        <v>1.4739776961505413E-2</v>
      </c>
      <c r="F108" s="107">
        <v>0.18008401989936829</v>
      </c>
      <c r="G108" s="107">
        <v>8.0139845609664917E-2</v>
      </c>
      <c r="H108" s="108">
        <v>6.4084124751389027E-3</v>
      </c>
      <c r="I108" s="124">
        <v>0.32411351799964905</v>
      </c>
      <c r="J108" s="107">
        <v>2.4185497313737869E-2</v>
      </c>
      <c r="K108" s="107">
        <v>7.4652214534580708E-3</v>
      </c>
      <c r="L108" s="107">
        <v>9.801848791539669E-3</v>
      </c>
      <c r="M108" s="107">
        <v>0.17789542675018311</v>
      </c>
      <c r="N108" s="107">
        <v>9.67368483543396E-2</v>
      </c>
      <c r="O108" s="107">
        <v>8.0286795273423195E-3</v>
      </c>
      <c r="P108" s="103">
        <v>0.32016825675964355</v>
      </c>
      <c r="Q108" s="107">
        <v>2.413063682615757E-2</v>
      </c>
      <c r="R108" s="107">
        <v>4.9779214896261692E-3</v>
      </c>
      <c r="S108" s="107">
        <v>5.5601936765015125E-3</v>
      </c>
      <c r="T108" s="107">
        <v>0.14978876709938049</v>
      </c>
      <c r="U108" s="107">
        <v>0.12705229967832565</v>
      </c>
      <c r="V108" s="108">
        <v>8.6584528908133507E-3</v>
      </c>
    </row>
    <row r="109" spans="1:22">
      <c r="A109" s="123">
        <v>2012</v>
      </c>
      <c r="B109" s="101">
        <v>0.30495387315750122</v>
      </c>
      <c r="C109" s="107">
        <v>2.2777220234274864E-2</v>
      </c>
      <c r="D109" s="107">
        <v>8.349783718585968E-3</v>
      </c>
      <c r="E109" s="107">
        <v>1.3175817206501961E-2</v>
      </c>
      <c r="F109" s="107">
        <v>0.17523403465747833</v>
      </c>
      <c r="G109" s="107">
        <v>7.8272625803947449E-2</v>
      </c>
      <c r="H109" s="108">
        <v>7.1443733759224415E-3</v>
      </c>
      <c r="I109" s="124">
        <v>0.31134957075119019</v>
      </c>
      <c r="J109" s="107">
        <v>2.2354936227202415E-2</v>
      </c>
      <c r="K109" s="107">
        <v>6.0011968016624451E-3</v>
      </c>
      <c r="L109" s="107">
        <v>8.7474556639790535E-3</v>
      </c>
      <c r="M109" s="107">
        <v>0.17321372032165527</v>
      </c>
      <c r="N109" s="107">
        <v>9.2244159430265427E-2</v>
      </c>
      <c r="O109" s="107">
        <v>8.7880911305546761E-3</v>
      </c>
      <c r="P109" s="103">
        <v>0.30612000823020935</v>
      </c>
      <c r="Q109" s="107">
        <v>2.2039067000150681E-2</v>
      </c>
      <c r="R109" s="107">
        <v>3.7507612723857164E-3</v>
      </c>
      <c r="S109" s="107">
        <v>5.461100023239851E-3</v>
      </c>
      <c r="T109" s="107">
        <v>0.14900635182857513</v>
      </c>
      <c r="U109" s="107">
        <v>0.11668083444237709</v>
      </c>
      <c r="V109" s="108">
        <v>9.1818887740373611E-3</v>
      </c>
    </row>
    <row r="110" spans="1:22">
      <c r="A110" s="123">
        <v>2013</v>
      </c>
      <c r="B110" s="101">
        <v>0.35558298230171204</v>
      </c>
      <c r="C110" s="107">
        <v>2.4676108732819557E-2</v>
      </c>
      <c r="D110" s="107">
        <v>9.0851439163088799E-3</v>
      </c>
      <c r="E110" s="107">
        <v>1.5439555980265141E-2</v>
      </c>
      <c r="F110" s="107">
        <v>0.21163658797740936</v>
      </c>
      <c r="G110" s="107">
        <v>8.395356684923172E-2</v>
      </c>
      <c r="H110" s="108">
        <v>1.07920216396451E-2</v>
      </c>
      <c r="I110" s="124">
        <v>0.37310832738876343</v>
      </c>
      <c r="J110" s="107">
        <v>2.4579806253314018E-2</v>
      </c>
      <c r="K110" s="107">
        <v>6.8957912735641003E-3</v>
      </c>
      <c r="L110" s="107">
        <v>1.0224349796772003E-2</v>
      </c>
      <c r="M110" s="107">
        <v>0.21557645499706268</v>
      </c>
      <c r="N110" s="107">
        <v>0.10216513276100159</v>
      </c>
      <c r="O110" s="107">
        <v>1.3666809536516666E-2</v>
      </c>
      <c r="P110" s="103">
        <v>0.38084131479263306</v>
      </c>
      <c r="Q110" s="107">
        <v>2.425292506814003E-2</v>
      </c>
      <c r="R110" s="107">
        <v>4.2252908460795879E-3</v>
      </c>
      <c r="S110" s="107">
        <v>6.0523916035890579E-3</v>
      </c>
      <c r="T110" s="107">
        <v>0.19463673233985901</v>
      </c>
      <c r="U110" s="107">
        <v>0.13724813237786293</v>
      </c>
      <c r="V110" s="108">
        <v>1.4425864443182945E-2</v>
      </c>
    </row>
    <row r="111" spans="1:22">
      <c r="A111" s="123">
        <v>2014</v>
      </c>
      <c r="B111" s="101">
        <v>0.34847390651702881</v>
      </c>
      <c r="C111" s="107">
        <v>2.3698670789599419E-2</v>
      </c>
      <c r="D111" s="107">
        <v>8.3746984601020813E-3</v>
      </c>
      <c r="E111" s="107">
        <v>1.451549120247364E-2</v>
      </c>
      <c r="F111" s="107">
        <v>0.20914870500564575</v>
      </c>
      <c r="G111" s="107">
        <v>8.3693739026784897E-2</v>
      </c>
      <c r="H111" s="108">
        <v>9.0426132082939148E-3</v>
      </c>
      <c r="I111" s="124">
        <v>0.36578062176704407</v>
      </c>
      <c r="J111" s="107">
        <v>2.3310907185077667E-2</v>
      </c>
      <c r="K111" s="107">
        <v>6.0991095378994942E-3</v>
      </c>
      <c r="L111" s="107">
        <v>9.6553536131978035E-3</v>
      </c>
      <c r="M111" s="107">
        <v>0.21542990207672119</v>
      </c>
      <c r="N111" s="107">
        <v>9.9797215312719345E-2</v>
      </c>
      <c r="O111" s="107">
        <v>1.1488125659525394E-2</v>
      </c>
      <c r="P111" s="103">
        <v>0.37775799632072449</v>
      </c>
      <c r="Q111" s="107">
        <v>2.2679522633552551E-2</v>
      </c>
      <c r="R111" s="107">
        <v>3.7179619539529085E-3</v>
      </c>
      <c r="S111" s="107">
        <v>5.753994919359684E-3</v>
      </c>
      <c r="T111" s="107">
        <v>0.20186421275138855</v>
      </c>
      <c r="U111" s="107">
        <v>0.13176623359322548</v>
      </c>
      <c r="V111" s="108">
        <v>1.1976063251495361E-2</v>
      </c>
    </row>
    <row r="112" spans="1:22">
      <c r="A112" s="123">
        <v>2015</v>
      </c>
      <c r="B112" s="101">
        <v>0.35877573490142822</v>
      </c>
      <c r="C112" s="107">
        <v>2.3689202964305878E-2</v>
      </c>
      <c r="D112" s="107">
        <v>8.6089260876178741E-3</v>
      </c>
      <c r="E112" s="107">
        <v>1.4980624429881573E-2</v>
      </c>
      <c r="F112" s="107">
        <v>0.21982499957084656</v>
      </c>
      <c r="G112" s="107">
        <v>8.2202509045600891E-2</v>
      </c>
      <c r="H112" s="108">
        <v>9.4694821164011955E-3</v>
      </c>
      <c r="I112" s="124">
        <v>0.37565377354621887</v>
      </c>
      <c r="J112" s="107">
        <v>2.3308977484703064E-2</v>
      </c>
      <c r="K112" s="107">
        <v>6.3481181859970093E-3</v>
      </c>
      <c r="L112" s="107">
        <v>1.0064855217933655E-2</v>
      </c>
      <c r="M112" s="107">
        <v>0.22523659467697144</v>
      </c>
      <c r="N112" s="107">
        <v>9.8563268780708313E-2</v>
      </c>
      <c r="O112" s="107">
        <v>1.2131958268582821E-2</v>
      </c>
      <c r="P112" s="103">
        <v>0.38628709316253662</v>
      </c>
      <c r="Q112" s="107">
        <v>2.2692682221531868E-2</v>
      </c>
      <c r="R112" s="107">
        <v>3.7848511710762978E-3</v>
      </c>
      <c r="S112" s="107">
        <v>6.2936586327850819E-3</v>
      </c>
      <c r="T112" s="107">
        <v>0.21026253700256348</v>
      </c>
      <c r="U112" s="107">
        <v>0.13046622276306152</v>
      </c>
      <c r="V112" s="108">
        <v>1.2787137180566788E-2</v>
      </c>
    </row>
    <row r="113" spans="1:22">
      <c r="A113" s="123">
        <v>2016</v>
      </c>
      <c r="B113" s="101">
        <v>0.35683414340019226</v>
      </c>
      <c r="C113" s="107">
        <v>2.4289628490805626E-2</v>
      </c>
      <c r="D113" s="107">
        <v>9.078112430870533E-3</v>
      </c>
      <c r="E113" s="107">
        <v>1.5482079237699509E-2</v>
      </c>
      <c r="F113" s="107">
        <v>0.21560394763946533</v>
      </c>
      <c r="G113" s="107">
        <v>8.2815010100603104E-2</v>
      </c>
      <c r="H113" s="108">
        <v>9.5653627067804337E-3</v>
      </c>
      <c r="I113" s="124">
        <v>0.37216579914093018</v>
      </c>
      <c r="J113" s="107">
        <v>2.4050209671258926E-2</v>
      </c>
      <c r="K113" s="107">
        <v>6.8557946942746639E-3</v>
      </c>
      <c r="L113" s="107">
        <v>1.0180007666349411E-2</v>
      </c>
      <c r="M113" s="107">
        <v>0.2187361866235733</v>
      </c>
      <c r="N113" s="107">
        <v>9.9952928721904755E-2</v>
      </c>
      <c r="O113" s="107">
        <v>1.2390676885843277E-2</v>
      </c>
      <c r="P113" s="103">
        <v>0.3837030827999115</v>
      </c>
      <c r="Q113" s="107">
        <v>2.3541700094938278E-2</v>
      </c>
      <c r="R113" s="107">
        <v>4.2027672752737999E-3</v>
      </c>
      <c r="S113" s="107">
        <v>6.2785521149635315E-3</v>
      </c>
      <c r="T113" s="107">
        <v>0.20366771519184113</v>
      </c>
      <c r="U113" s="107">
        <v>0.13288548216223717</v>
      </c>
      <c r="V113" s="108">
        <v>1.3126869685947895E-2</v>
      </c>
    </row>
    <row r="114" spans="1:22">
      <c r="A114" s="123">
        <v>2017</v>
      </c>
      <c r="B114" s="101">
        <v>0.33667436242103577</v>
      </c>
      <c r="C114" s="107">
        <v>2.2765176370739937E-2</v>
      </c>
      <c r="D114" s="107">
        <v>8.7831541895866394E-3</v>
      </c>
      <c r="E114" s="107">
        <v>1.4464240521192551E-2</v>
      </c>
      <c r="F114" s="107">
        <v>0.21291497349739075</v>
      </c>
      <c r="G114" s="107">
        <v>6.8084686994552612E-2</v>
      </c>
      <c r="H114" s="108">
        <v>9.6621448174118996E-3</v>
      </c>
      <c r="I114" s="124">
        <v>0.3492504358291626</v>
      </c>
      <c r="J114" s="107">
        <v>2.2319432348012924E-2</v>
      </c>
      <c r="K114" s="107">
        <v>6.433549802750349E-3</v>
      </c>
      <c r="L114" s="107">
        <v>9.8431659862399101E-3</v>
      </c>
      <c r="M114" s="107">
        <v>0.22006534039974213</v>
      </c>
      <c r="N114" s="107">
        <v>7.8343290835618973E-2</v>
      </c>
      <c r="O114" s="107">
        <v>1.2245666235685349E-2</v>
      </c>
      <c r="P114" s="103">
        <v>0.35004493594169617</v>
      </c>
      <c r="Q114" s="107">
        <v>2.1892480552196503E-2</v>
      </c>
      <c r="R114" s="107">
        <v>4.1816839948296547E-3</v>
      </c>
      <c r="S114" s="107">
        <v>6.208490114659071E-3</v>
      </c>
      <c r="T114" s="107">
        <v>0.20479701459407806</v>
      </c>
      <c r="U114" s="107">
        <v>0.10005754232406616</v>
      </c>
      <c r="V114" s="108">
        <v>1.2907729484140873E-2</v>
      </c>
    </row>
    <row r="115" spans="1:22">
      <c r="A115" s="123">
        <v>2018</v>
      </c>
      <c r="B115" s="101">
        <v>0.32310718297958374</v>
      </c>
      <c r="C115" s="107">
        <v>2.3425402119755745E-2</v>
      </c>
      <c r="D115" s="107">
        <v>8.2089835777878761E-3</v>
      </c>
      <c r="E115" s="107">
        <v>1.381043903529644E-2</v>
      </c>
      <c r="F115" s="107">
        <v>0.20535643398761749</v>
      </c>
      <c r="G115" s="107">
        <v>6.2598967924714088E-2</v>
      </c>
      <c r="H115" s="108">
        <v>9.7069675102829933E-3</v>
      </c>
      <c r="I115" s="124">
        <v>0.33700323104858398</v>
      </c>
      <c r="J115" s="107">
        <v>2.2946087643504143E-2</v>
      </c>
      <c r="K115" s="107">
        <v>5.9711607173085213E-3</v>
      </c>
      <c r="L115" s="107">
        <v>9.3628885224461555E-3</v>
      </c>
      <c r="M115" s="107">
        <v>0.2125546932220459</v>
      </c>
      <c r="N115" s="107">
        <v>7.2249358519911766E-2</v>
      </c>
      <c r="O115" s="107">
        <v>1.3919051736593246E-2</v>
      </c>
      <c r="P115" s="103">
        <v>0.33979880809783936</v>
      </c>
      <c r="Q115" s="107">
        <v>2.2353554144501686E-2</v>
      </c>
      <c r="R115" s="107">
        <v>3.8093701004981995E-3</v>
      </c>
      <c r="S115" s="107">
        <v>5.9879119507968426E-3</v>
      </c>
      <c r="T115" s="107">
        <v>0.19832040369510651</v>
      </c>
      <c r="U115" s="107">
        <v>9.3977965414524078E-2</v>
      </c>
      <c r="V115" s="108">
        <v>1.5349617227911949E-2</v>
      </c>
    </row>
    <row r="116" spans="1:22">
      <c r="A116" s="123">
        <v>2019</v>
      </c>
      <c r="B116" s="101">
        <v>0.33068674802780151</v>
      </c>
      <c r="C116" s="107">
        <v>2.355501800775528E-2</v>
      </c>
      <c r="D116" s="107">
        <v>8.8145313784480095E-3</v>
      </c>
      <c r="E116" s="107">
        <v>1.4131197705864906E-2</v>
      </c>
      <c r="F116" s="107">
        <v>0.20933158695697784</v>
      </c>
      <c r="G116" s="107">
        <v>6.7415259778499603E-2</v>
      </c>
      <c r="H116" s="108">
        <v>7.4391490779817104E-3</v>
      </c>
      <c r="I116" s="124">
        <v>0.34538909792900085</v>
      </c>
      <c r="J116" s="107">
        <v>2.3115750402212143E-2</v>
      </c>
      <c r="K116" s="107">
        <v>6.6156000830233097E-3</v>
      </c>
      <c r="L116" s="107">
        <v>9.4222361221909523E-3</v>
      </c>
      <c r="M116" s="107">
        <v>0.21682058274745941</v>
      </c>
      <c r="N116" s="107">
        <v>7.8537020832300186E-2</v>
      </c>
      <c r="O116" s="107">
        <v>1.0877901688218117E-2</v>
      </c>
      <c r="P116" s="103">
        <v>0.35119548439979553</v>
      </c>
      <c r="Q116" s="107">
        <v>2.2607907652854919E-2</v>
      </c>
      <c r="R116" s="107">
        <v>4.6101468615233898E-3</v>
      </c>
      <c r="S116" s="107">
        <v>5.8889160864055157E-3</v>
      </c>
      <c r="T116" s="107">
        <v>0.20205022394657135</v>
      </c>
      <c r="U116" s="107">
        <v>0.10370566323399544</v>
      </c>
      <c r="V116" s="108">
        <v>1.2332632206380367E-2</v>
      </c>
    </row>
    <row r="117" spans="1:22">
      <c r="A117" s="123"/>
      <c r="B117" s="101"/>
      <c r="C117" s="107"/>
      <c r="D117" s="107"/>
      <c r="E117" s="107"/>
      <c r="F117" s="107"/>
      <c r="G117" s="107"/>
      <c r="H117" s="108"/>
      <c r="I117" s="124"/>
      <c r="J117" s="107"/>
      <c r="K117" s="107"/>
      <c r="L117" s="107"/>
      <c r="M117" s="107"/>
      <c r="N117" s="107"/>
      <c r="O117" s="107"/>
      <c r="P117" s="103"/>
      <c r="Q117" s="107"/>
      <c r="R117" s="107"/>
      <c r="S117" s="107"/>
      <c r="T117" s="107"/>
      <c r="U117" s="107"/>
      <c r="V117" s="108"/>
    </row>
    <row r="118" spans="1:22" ht="17" thickBot="1">
      <c r="A118" s="142"/>
      <c r="B118" s="143"/>
      <c r="C118" s="144"/>
      <c r="D118" s="144"/>
      <c r="E118" s="144"/>
      <c r="F118" s="144"/>
      <c r="G118" s="144"/>
      <c r="H118" s="145"/>
      <c r="I118" s="146"/>
      <c r="J118" s="144"/>
      <c r="K118" s="144"/>
      <c r="L118" s="144"/>
      <c r="M118" s="144"/>
      <c r="N118" s="144"/>
      <c r="O118" s="144"/>
      <c r="P118" s="147"/>
      <c r="Q118" s="144"/>
      <c r="R118" s="144"/>
      <c r="S118" s="144"/>
      <c r="T118" s="144"/>
      <c r="U118" s="144"/>
      <c r="V118" s="145"/>
    </row>
    <row r="119" spans="1:22" ht="17" thickTop="1"/>
  </sheetData>
  <mergeCells count="3">
    <mergeCell ref="A4:V4"/>
    <mergeCell ref="B7:V7"/>
    <mergeCell ref="B8:V8"/>
  </mergeCells>
  <hyperlinks>
    <hyperlink ref="A1" location="Index!A1" display="Back to index" xr:uid="{DA0171AA-9BF9-F441-A3EA-BACC9414EB4A}"/>
  </hyperlinks>
  <pageMargins left="0.75" right="0.75" top="1" bottom="1" header="0.5" footer="0.5"/>
  <pageSetup paperSize="9" scale="49" fitToHeight="3"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8F50-5919-7346-9896-C417AEFA196A}">
  <sheetPr>
    <pageSetUpPr fitToPage="1"/>
  </sheetPr>
  <dimension ref="A1:Z23"/>
  <sheetViews>
    <sheetView zoomScale="107" workbookViewId="0">
      <selection activeCell="F5" sqref="F5"/>
    </sheetView>
  </sheetViews>
  <sheetFormatPr baseColWidth="10" defaultRowHeight="16"/>
  <cols>
    <col min="1" max="1" width="16.33203125" style="332" customWidth="1"/>
    <col min="2" max="2" width="11" style="332" bestFit="1" customWidth="1"/>
    <col min="3" max="3" width="11" style="332" customWidth="1"/>
    <col min="4" max="4" width="11" style="332" bestFit="1" customWidth="1"/>
    <col min="5" max="5" width="11" style="332" customWidth="1"/>
    <col min="6" max="6" width="9.6640625" style="332" customWidth="1"/>
    <col min="7" max="7" width="3.5" style="332" customWidth="1"/>
    <col min="8" max="8" width="11" style="332" bestFit="1" customWidth="1"/>
    <col min="9" max="9" width="11" style="332" customWidth="1"/>
    <col min="10" max="11" width="11" style="332" bestFit="1" customWidth="1"/>
    <col min="12" max="12" width="10.83203125" style="332"/>
    <col min="13" max="13" width="11" style="332" bestFit="1" customWidth="1"/>
    <col min="14" max="16" width="10.83203125" style="332"/>
    <col min="17" max="19" width="11" style="332" bestFit="1" customWidth="1"/>
    <col min="20" max="20" width="14.5" style="332" customWidth="1"/>
    <col min="21" max="21" width="16.33203125" style="332" bestFit="1" customWidth="1"/>
    <col min="22" max="23" width="11.5" style="332" bestFit="1" customWidth="1"/>
    <col min="24" max="26" width="11" style="332" bestFit="1" customWidth="1"/>
    <col min="27" max="16384" width="10.83203125" style="332"/>
  </cols>
  <sheetData>
    <row r="1" spans="1:26" ht="18">
      <c r="A1" s="475" t="s">
        <v>447</v>
      </c>
      <c r="B1" s="475"/>
      <c r="C1" s="475"/>
      <c r="D1" s="475"/>
      <c r="E1" s="475"/>
      <c r="F1" s="475"/>
      <c r="G1" s="475"/>
      <c r="H1" s="475"/>
      <c r="I1" s="475"/>
      <c r="J1" s="476"/>
      <c r="K1" s="476"/>
    </row>
    <row r="2" spans="1:26" ht="17" thickBot="1"/>
    <row r="3" spans="1:26" ht="18" customHeight="1" thickTop="1">
      <c r="A3" s="355"/>
      <c r="B3" s="477" t="s">
        <v>596</v>
      </c>
      <c r="C3" s="477"/>
      <c r="D3" s="477"/>
      <c r="E3" s="477"/>
      <c r="F3" s="477"/>
      <c r="G3" s="355"/>
      <c r="H3" s="477" t="s">
        <v>436</v>
      </c>
      <c r="I3" s="477"/>
      <c r="J3" s="477"/>
      <c r="K3" s="477"/>
      <c r="Q3" s="332" t="s">
        <v>372</v>
      </c>
    </row>
    <row r="4" spans="1:26" s="338" customFormat="1" ht="41" customHeight="1">
      <c r="B4" s="357" t="s">
        <v>357</v>
      </c>
      <c r="C4" s="357" t="s">
        <v>593</v>
      </c>
      <c r="D4" s="479" t="s">
        <v>437</v>
      </c>
      <c r="E4" s="479"/>
      <c r="F4" s="479"/>
      <c r="H4" s="479" t="s">
        <v>438</v>
      </c>
      <c r="I4" s="479"/>
      <c r="J4" s="479"/>
      <c r="K4" s="479"/>
      <c r="Q4" s="338" t="s">
        <v>371</v>
      </c>
      <c r="U4" s="478" t="s">
        <v>376</v>
      </c>
      <c r="V4" s="478"/>
      <c r="W4" s="478"/>
      <c r="X4" s="478"/>
      <c r="Y4" s="478"/>
      <c r="Z4" s="478"/>
    </row>
    <row r="5" spans="1:26" s="392" customFormat="1" ht="65" customHeight="1">
      <c r="A5" s="392" t="s">
        <v>354</v>
      </c>
      <c r="B5" s="391" t="s">
        <v>594</v>
      </c>
      <c r="C5" s="391" t="s">
        <v>598</v>
      </c>
      <c r="D5" s="391" t="s">
        <v>595</v>
      </c>
      <c r="E5" s="357" t="s">
        <v>597</v>
      </c>
      <c r="F5" s="357" t="s">
        <v>453</v>
      </c>
      <c r="G5" s="357"/>
      <c r="H5" s="391" t="s">
        <v>402</v>
      </c>
      <c r="I5" s="391" t="s">
        <v>450</v>
      </c>
      <c r="J5" s="357" t="s">
        <v>371</v>
      </c>
      <c r="K5" s="391" t="s">
        <v>602</v>
      </c>
      <c r="M5" s="404"/>
      <c r="Q5" s="392" t="s">
        <v>373</v>
      </c>
      <c r="R5" s="392" t="s">
        <v>374</v>
      </c>
      <c r="S5" s="392" t="s">
        <v>375</v>
      </c>
      <c r="T5" s="392" t="s">
        <v>601</v>
      </c>
      <c r="U5" s="392" t="s">
        <v>390</v>
      </c>
      <c r="V5" s="392" t="s">
        <v>391</v>
      </c>
      <c r="W5" s="392" t="s">
        <v>394</v>
      </c>
      <c r="X5" s="392" t="s">
        <v>392</v>
      </c>
      <c r="Y5" s="393" t="s">
        <v>393</v>
      </c>
      <c r="Z5" s="392" t="s">
        <v>395</v>
      </c>
    </row>
    <row r="6" spans="1:26" s="392" customFormat="1" ht="16" customHeight="1">
      <c r="A6" s="407"/>
      <c r="B6" s="409" t="s">
        <v>454</v>
      </c>
      <c r="C6" s="409" t="s">
        <v>455</v>
      </c>
      <c r="D6" s="409" t="s">
        <v>456</v>
      </c>
      <c r="E6" s="409" t="s">
        <v>457</v>
      </c>
      <c r="F6" s="409" t="s">
        <v>458</v>
      </c>
      <c r="G6" s="408"/>
      <c r="H6" s="409" t="s">
        <v>459</v>
      </c>
      <c r="I6" s="409" t="s">
        <v>460</v>
      </c>
      <c r="J6" s="409" t="s">
        <v>461</v>
      </c>
      <c r="K6" s="409" t="s">
        <v>554</v>
      </c>
      <c r="M6" s="404"/>
      <c r="Y6" s="393"/>
    </row>
    <row r="7" spans="1:26">
      <c r="A7" s="332" t="s">
        <v>350</v>
      </c>
      <c r="B7" s="359">
        <f>Table2A!B7</f>
        <v>0.12335321425260991</v>
      </c>
      <c r="C7" s="359">
        <f>'tab1'!O2/'tab1'!B2</f>
        <v>0.5250107742603749</v>
      </c>
      <c r="D7" s="359">
        <f>'tab1'!I2/SUM('tab1'!I$2:I$6)</f>
        <v>2.1586166886851995E-2</v>
      </c>
      <c r="E7" s="405">
        <f>1000*F7/(Table1!C5*Table1!$B$10*Table1!$R$10)</f>
        <v>1.7368594103061047E-2</v>
      </c>
      <c r="F7" s="339">
        <f t="shared" ref="F7:F10" si="0">D7*F$12</f>
        <v>45.505038923938393</v>
      </c>
      <c r="G7" s="339"/>
      <c r="H7" s="360">
        <v>0</v>
      </c>
      <c r="I7" s="360">
        <f>$X7*($W7-$U7)</f>
        <v>0</v>
      </c>
      <c r="J7" s="361">
        <f>Q7/S$12</f>
        <v>1.3818119008549963</v>
      </c>
      <c r="K7" s="360">
        <f>-H7*J7</f>
        <v>0</v>
      </c>
      <c r="M7" s="360"/>
      <c r="P7" s="362"/>
      <c r="Q7" s="362">
        <f>2</f>
        <v>2</v>
      </c>
      <c r="R7" s="332">
        <v>0.5</v>
      </c>
      <c r="S7" s="332">
        <f>Q7*R7</f>
        <v>1</v>
      </c>
      <c r="T7" s="341">
        <f>$B7*$C7/C$12</f>
        <v>9.6910474590162735E-2</v>
      </c>
      <c r="U7" s="364">
        <f>T7*$U$15</f>
        <v>1375.5077455575349</v>
      </c>
      <c r="V7" s="364">
        <f>U7/(1-$X7)^$Y7</f>
        <v>1393.2599040658222</v>
      </c>
      <c r="W7" s="364">
        <f t="shared" ref="W7:W12" si="1">V7*(1-$Z7)^$Y7</f>
        <v>1375.5077455575349</v>
      </c>
      <c r="X7" s="394">
        <v>0.05</v>
      </c>
      <c r="Y7" s="362">
        <v>0.25</v>
      </c>
      <c r="Z7" s="394">
        <f>X7</f>
        <v>0.05</v>
      </c>
    </row>
    <row r="8" spans="1:26">
      <c r="A8" s="332" t="s">
        <v>351</v>
      </c>
      <c r="B8" s="359">
        <f>Table2A!B8</f>
        <v>0.38084619406494336</v>
      </c>
      <c r="C8" s="359">
        <f>'tab1'!O3/'tab1'!B3</f>
        <v>0.66982939592566393</v>
      </c>
      <c r="D8" s="359">
        <f>'tab1'!I3/SUM('tab1'!I$2:I$6)</f>
        <v>0.26208686572242618</v>
      </c>
      <c r="E8" s="405">
        <f>1000*F8/(Table1!C6*Table1!$B$10*Table1!$R$10)</f>
        <v>6.8302286656591438E-2</v>
      </c>
      <c r="F8" s="339">
        <f t="shared" si="0"/>
        <v>552.49610033434146</v>
      </c>
      <c r="G8" s="339"/>
      <c r="H8" s="360">
        <v>0</v>
      </c>
      <c r="I8" s="360">
        <f t="shared" ref="I8:I11" si="2">$X8*($W8-$U8)</f>
        <v>0</v>
      </c>
      <c r="J8" s="361">
        <f>Q8/S$12</f>
        <v>0.69090595042749814</v>
      </c>
      <c r="K8" s="360">
        <f>-H8*J8</f>
        <v>0</v>
      </c>
      <c r="M8" s="360"/>
      <c r="P8" s="362"/>
      <c r="Q8" s="362">
        <v>1</v>
      </c>
      <c r="R8" s="332">
        <f>0.4</f>
        <v>0.4</v>
      </c>
      <c r="S8" s="332">
        <f>Q8*R8</f>
        <v>0.4</v>
      </c>
      <c r="T8" s="341">
        <f>$B8*$C8/C$12</f>
        <v>0.38173840680079579</v>
      </c>
      <c r="U8" s="364">
        <f>T8*$U$15</f>
        <v>5418.239231124232</v>
      </c>
      <c r="V8" s="364">
        <f>U8/(1-$X8)^$Y8</f>
        <v>5642.9141759985432</v>
      </c>
      <c r="W8" s="364">
        <f t="shared" si="1"/>
        <v>5418.239231124232</v>
      </c>
      <c r="X8" s="394">
        <v>0.15</v>
      </c>
      <c r="Y8" s="362">
        <v>0.25</v>
      </c>
      <c r="Z8" s="394">
        <f>X8</f>
        <v>0.15</v>
      </c>
    </row>
    <row r="9" spans="1:26">
      <c r="A9" s="332" t="s">
        <v>352</v>
      </c>
      <c r="B9" s="359">
        <f>Table2A!B9</f>
        <v>0.25891474911729179</v>
      </c>
      <c r="C9" s="359">
        <f>'tab1'!O4/'tab1'!B4</f>
        <v>0.67768048587053831</v>
      </c>
      <c r="D9" s="359">
        <f>'tab1'!I4/SUM('tab1'!I$2:I$6)</f>
        <v>0.30323956857633483</v>
      </c>
      <c r="E9" s="405">
        <f>1000*F9/(Table1!C7*Table1!$B$10*Table1!$R$10)</f>
        <v>0.11624350206534192</v>
      </c>
      <c r="F9" s="339">
        <f t="shared" si="0"/>
        <v>639.24866529912947</v>
      </c>
      <c r="G9" s="339"/>
      <c r="H9" s="360">
        <v>0</v>
      </c>
      <c r="I9" s="360">
        <f t="shared" si="2"/>
        <v>0</v>
      </c>
      <c r="J9" s="361">
        <f>Q9/S$12</f>
        <v>0.34545297521374907</v>
      </c>
      <c r="K9" s="360">
        <f>-H9*J9</f>
        <v>0</v>
      </c>
      <c r="M9" s="360"/>
      <c r="P9" s="362"/>
      <c r="Q9" s="362">
        <v>0.5</v>
      </c>
      <c r="R9" s="332">
        <v>0.09</v>
      </c>
      <c r="S9" s="332">
        <f>Q9*R9</f>
        <v>4.4999999999999998E-2</v>
      </c>
      <c r="T9" s="341">
        <f>$B9*$C9/C$12</f>
        <v>0.26256316854817002</v>
      </c>
      <c r="U9" s="364">
        <f>T9*$U$15</f>
        <v>3726.7145121668518</v>
      </c>
      <c r="V9" s="364">
        <f>U9/(1-$X9)^$Y9</f>
        <v>3940.5208322121498</v>
      </c>
      <c r="W9" s="364">
        <f t="shared" si="1"/>
        <v>3726.7145121668518</v>
      </c>
      <c r="X9" s="394">
        <v>0.2</v>
      </c>
      <c r="Y9" s="362">
        <v>0.25</v>
      </c>
      <c r="Z9" s="394">
        <f>X9</f>
        <v>0.2</v>
      </c>
    </row>
    <row r="10" spans="1:26">
      <c r="A10" s="332" t="s">
        <v>353</v>
      </c>
      <c r="B10" s="359">
        <f>Table2A!B10</f>
        <v>0.11537551192583921</v>
      </c>
      <c r="C10" s="359">
        <f>'tab1'!O5/'tab1'!B5</f>
        <v>0.71798660505438006</v>
      </c>
      <c r="D10" s="359">
        <f>'tab1'!I5/SUM('tab1'!I$2:I$6)</f>
        <v>0.19160438619365402</v>
      </c>
      <c r="E10" s="405">
        <f>1000*F10/(Table1!C8*Table1!$B$10*Table1!$R$10)</f>
        <v>0.16482816048404664</v>
      </c>
      <c r="F10" s="339">
        <f t="shared" si="0"/>
        <v>403.91446510358537</v>
      </c>
      <c r="G10" s="339"/>
      <c r="H10" s="360">
        <f>0.1*F10</f>
        <v>40.391446510358541</v>
      </c>
      <c r="I10" s="360">
        <f t="shared" si="2"/>
        <v>-5.7485720611110986</v>
      </c>
      <c r="J10" s="361">
        <f>Q10/S$12</f>
        <v>0.17272648760687453</v>
      </c>
      <c r="K10" s="360">
        <f>-H10*J10</f>
        <v>-6.9766726850951803</v>
      </c>
      <c r="M10" s="360"/>
      <c r="P10" s="362"/>
      <c r="Q10" s="362">
        <v>0.25</v>
      </c>
      <c r="R10" s="332">
        <v>8.9999999999999993E-3</v>
      </c>
      <c r="S10" s="332">
        <f>Q10*R10</f>
        <v>2.2499999999999998E-3</v>
      </c>
      <c r="T10" s="341">
        <f>$B10*$C10/C$12</f>
        <v>0.12396012823315664</v>
      </c>
      <c r="U10" s="364">
        <f>T10*$U$15</f>
        <v>1759.439495535401</v>
      </c>
      <c r="V10" s="364">
        <f>U10/(1-$X10)^$Y10</f>
        <v>1923.5338205378569</v>
      </c>
      <c r="W10" s="364">
        <f t="shared" si="1"/>
        <v>1740.2775886650306</v>
      </c>
      <c r="X10" s="394">
        <v>0.3</v>
      </c>
      <c r="Y10" s="362">
        <v>0.25</v>
      </c>
      <c r="Z10" s="332">
        <f>X10*1.1</f>
        <v>0.33</v>
      </c>
    </row>
    <row r="11" spans="1:26">
      <c r="A11" s="332" t="s">
        <v>400</v>
      </c>
      <c r="B11" s="359">
        <f>Table2A!B11</f>
        <v>0.12151033063931549</v>
      </c>
      <c r="C11" s="359">
        <f>'tab1'!O6/'tab1'!B6</f>
        <v>0.74150533839222565</v>
      </c>
      <c r="D11" s="359">
        <f>'tab1'!I6/SUM('tab1'!I$2:I$6)</f>
        <v>0.22148301262073297</v>
      </c>
      <c r="E11" s="405">
        <f>1000*F11/(Table1!C9*Table1!$B$10*Table1!$R$10)</f>
        <v>0.18091177126202565</v>
      </c>
      <c r="F11" s="339">
        <f>D11*F$12</f>
        <v>466.90054622140457</v>
      </c>
      <c r="G11" s="339"/>
      <c r="H11" s="360">
        <f>0.1*F11</f>
        <v>46.690054622140458</v>
      </c>
      <c r="I11" s="360">
        <f t="shared" si="2"/>
        <v>-6.252554435579782</v>
      </c>
      <c r="J11" s="361">
        <f>Q11/S$12</f>
        <v>8.6363243803437267E-2</v>
      </c>
      <c r="K11" s="360">
        <f>-H11*J11</f>
        <v>-4.0323045705277192</v>
      </c>
      <c r="M11" s="360"/>
      <c r="P11" s="362"/>
      <c r="Q11" s="362">
        <v>0.125</v>
      </c>
      <c r="R11" s="332">
        <v>1E-3</v>
      </c>
      <c r="S11" s="332">
        <f>Q11*R11</f>
        <v>1.25E-4</v>
      </c>
      <c r="T11" s="341">
        <f>$B11*$C11/C$12</f>
        <v>0.13482782182771477</v>
      </c>
      <c r="U11" s="364">
        <f>T11*$U$15</f>
        <v>1913.6911053730246</v>
      </c>
      <c r="V11" s="364">
        <f>U11/(1-$X11)^$Y11</f>
        <v>2092.1717243407325</v>
      </c>
      <c r="W11" s="364">
        <f t="shared" si="1"/>
        <v>1892.8492572544253</v>
      </c>
      <c r="X11" s="394">
        <v>0.3</v>
      </c>
      <c r="Y11" s="362">
        <v>0.25</v>
      </c>
      <c r="Z11" s="332">
        <f>X11*1.1</f>
        <v>0.33</v>
      </c>
    </row>
    <row r="12" spans="1:26">
      <c r="A12" s="371" t="s">
        <v>16</v>
      </c>
      <c r="B12" s="395">
        <f>SUM(B7:B11)</f>
        <v>0.99999999999999967</v>
      </c>
      <c r="C12" s="395">
        <f>SUM('tab1'!O2:O6)/SUM('tab1'!B2:B6)</f>
        <v>0.668263846567134</v>
      </c>
      <c r="D12" s="395">
        <f>SUM(D7:D11)</f>
        <v>1</v>
      </c>
      <c r="E12" s="406">
        <f>1000*F12/(Table1!C10*Table1!$B$10*Table1!$R$10)</f>
        <v>9.9252077540754768E-2</v>
      </c>
      <c r="F12" s="396">
        <f>SUM('tab1'!I2:I6)</f>
        <v>2108.0648158823992</v>
      </c>
      <c r="G12" s="396"/>
      <c r="H12" s="397">
        <f>SUM(H7:H11)</f>
        <v>87.081501132499</v>
      </c>
      <c r="I12" s="397">
        <f>SUM(I7:I11)</f>
        <v>-12.00112649669088</v>
      </c>
      <c r="J12" s="398">
        <f>0.5*J7+0.4*J8+0.09*J9+0.009*J10+0.001*J11</f>
        <v>1.0000000000000002</v>
      </c>
      <c r="K12" s="397">
        <f>SUM(K7:K11)</f>
        <v>-11.008977255622899</v>
      </c>
      <c r="L12" s="370"/>
      <c r="M12" s="360"/>
      <c r="N12" s="371"/>
      <c r="O12" s="371"/>
      <c r="P12" s="371"/>
      <c r="Q12" s="371"/>
      <c r="R12" s="371">
        <f>SUM(R7:R11)</f>
        <v>1</v>
      </c>
      <c r="S12" s="371">
        <f>SUM(S7:S11)</f>
        <v>1.4473749999999999</v>
      </c>
      <c r="T12" s="341">
        <f>SUM(T7:T11)</f>
        <v>1</v>
      </c>
      <c r="U12" s="364">
        <f>SUM(U7:U11)</f>
        <v>14193.592089757043</v>
      </c>
      <c r="V12" s="364">
        <f>U12/(1-Table2A!$W$17)^$X12</f>
        <v>14193.592089757043</v>
      </c>
      <c r="W12" s="364">
        <f t="shared" si="1"/>
        <v>14193.592089757043</v>
      </c>
    </row>
    <row r="13" spans="1:26">
      <c r="A13" s="372"/>
      <c r="B13" s="373"/>
      <c r="C13" s="373"/>
      <c r="D13" s="373"/>
      <c r="E13" s="373"/>
      <c r="F13" s="373"/>
      <c r="G13" s="373"/>
      <c r="H13" s="399" t="s">
        <v>463</v>
      </c>
      <c r="I13" s="399"/>
      <c r="J13" s="376">
        <f>$H12+$I12</f>
        <v>75.080374635808113</v>
      </c>
      <c r="K13" s="400" t="s">
        <v>429</v>
      </c>
      <c r="M13" s="371"/>
    </row>
    <row r="14" spans="1:26" ht="17" thickBot="1">
      <c r="A14" s="377"/>
      <c r="B14" s="378"/>
      <c r="C14" s="378"/>
      <c r="D14" s="379"/>
      <c r="E14" s="379"/>
      <c r="F14" s="379"/>
      <c r="G14" s="379"/>
      <c r="H14" s="401" t="s">
        <v>462</v>
      </c>
      <c r="I14" s="401"/>
      <c r="J14" s="381">
        <f>$H12+$I12+$K12</f>
        <v>64.071397380185218</v>
      </c>
      <c r="K14" s="342" t="s">
        <v>429</v>
      </c>
      <c r="M14" s="371"/>
      <c r="S14" s="332" t="s">
        <v>599</v>
      </c>
      <c r="U14" s="467">
        <f>Table1!B10*Table1!R10/1000</f>
        <v>21239.503173289133</v>
      </c>
    </row>
    <row r="15" spans="1:26" ht="17" thickTop="1">
      <c r="B15" s="402"/>
      <c r="C15" s="402"/>
      <c r="D15" s="394"/>
      <c r="E15" s="394"/>
      <c r="F15" s="394"/>
      <c r="G15" s="394"/>
      <c r="H15" s="394"/>
      <c r="I15" s="394"/>
      <c r="J15" s="403"/>
      <c r="S15" s="332" t="s">
        <v>600</v>
      </c>
      <c r="U15" s="468">
        <f>U14*C12</f>
        <v>14193.592089757045</v>
      </c>
    </row>
    <row r="17" spans="1:1">
      <c r="A17" s="332" t="s">
        <v>366</v>
      </c>
    </row>
    <row r="18" spans="1:1">
      <c r="A18" s="332" t="s">
        <v>396</v>
      </c>
    </row>
    <row r="19" spans="1:1">
      <c r="A19" s="332" t="s">
        <v>386</v>
      </c>
    </row>
    <row r="20" spans="1:1">
      <c r="A20" s="332" t="s">
        <v>387</v>
      </c>
    </row>
    <row r="21" spans="1:1">
      <c r="A21" s="332" t="s">
        <v>397</v>
      </c>
    </row>
    <row r="22" spans="1:1">
      <c r="A22" s="332" t="s">
        <v>398</v>
      </c>
    </row>
    <row r="23" spans="1:1">
      <c r="A23" s="332" t="s">
        <v>389</v>
      </c>
    </row>
  </sheetData>
  <mergeCells count="6">
    <mergeCell ref="U4:Z4"/>
    <mergeCell ref="D4:F4"/>
    <mergeCell ref="A1:K1"/>
    <mergeCell ref="B3:F3"/>
    <mergeCell ref="H3:K3"/>
    <mergeCell ref="H4:K4"/>
  </mergeCells>
  <pageMargins left="0.7" right="0.7" top="0.75" bottom="0.75" header="0.3" footer="0.3"/>
  <pageSetup scale="72"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5FED-C6AA-914E-8CAA-DF70A375690A}">
  <dimension ref="A1:BP123"/>
  <sheetViews>
    <sheetView workbookViewId="0">
      <pane xSplit="1" ySplit="3" topLeftCell="B4" activePane="bottomRight" state="frozen"/>
      <selection pane="topRight" activeCell="B1" sqref="B1"/>
      <selection pane="bottomLeft" activeCell="A4" sqref="A4"/>
      <selection pane="bottomRight" activeCell="H19" sqref="H19"/>
    </sheetView>
  </sheetViews>
  <sheetFormatPr baseColWidth="10" defaultRowHeight="16"/>
  <cols>
    <col min="2" max="3" width="11.6640625" bestFit="1" customWidth="1"/>
    <col min="20" max="20" width="10.83203125" customWidth="1"/>
    <col min="21" max="21" width="3.5" customWidth="1"/>
    <col min="22" max="25" width="10.83203125" customWidth="1"/>
    <col min="36" max="36" width="11.6640625" bestFit="1" customWidth="1"/>
    <col min="37" max="37" width="11.6640625" customWidth="1"/>
  </cols>
  <sheetData>
    <row r="1" spans="1:68">
      <c r="B1" s="283" t="s">
        <v>123</v>
      </c>
      <c r="R1" s="283" t="s">
        <v>197</v>
      </c>
      <c r="Z1" s="283" t="s">
        <v>184</v>
      </c>
      <c r="AJ1" s="283" t="s">
        <v>195</v>
      </c>
      <c r="AU1" s="283" t="s">
        <v>124</v>
      </c>
      <c r="AV1" s="283"/>
      <c r="BJ1" s="283" t="s">
        <v>125</v>
      </c>
    </row>
    <row r="2" spans="1:68" s="75" customFormat="1" ht="153">
      <c r="B2" s="209" t="s">
        <v>66</v>
      </c>
      <c r="C2" s="209" t="s">
        <v>0</v>
      </c>
      <c r="D2" s="209" t="s">
        <v>65</v>
      </c>
      <c r="E2" s="209" t="s">
        <v>127</v>
      </c>
      <c r="F2" s="209" t="s">
        <v>198</v>
      </c>
      <c r="G2" s="209" t="s">
        <v>199</v>
      </c>
      <c r="H2" s="209" t="s">
        <v>200</v>
      </c>
      <c r="I2" s="209" t="s">
        <v>52</v>
      </c>
      <c r="J2" s="209" t="s">
        <v>166</v>
      </c>
      <c r="K2" s="209" t="s">
        <v>111</v>
      </c>
      <c r="L2" s="209" t="s">
        <v>112</v>
      </c>
      <c r="M2" s="209" t="s">
        <v>170</v>
      </c>
      <c r="N2" s="209" t="s">
        <v>113</v>
      </c>
      <c r="O2" s="209" t="s">
        <v>114</v>
      </c>
      <c r="P2" s="209" t="s">
        <v>171</v>
      </c>
      <c r="Q2" s="209"/>
      <c r="R2" s="209" t="s">
        <v>194</v>
      </c>
      <c r="S2" s="209" t="s">
        <v>68</v>
      </c>
      <c r="T2" s="209" t="s">
        <v>190</v>
      </c>
      <c r="U2" s="209"/>
      <c r="V2" s="209" t="s">
        <v>193</v>
      </c>
      <c r="W2" s="209" t="s">
        <v>192</v>
      </c>
      <c r="X2" s="209" t="s">
        <v>191</v>
      </c>
      <c r="Y2" s="209"/>
      <c r="Z2" s="209" t="s">
        <v>86</v>
      </c>
      <c r="AA2" s="209" t="s">
        <v>185</v>
      </c>
      <c r="AB2" s="209" t="s">
        <v>87</v>
      </c>
      <c r="AC2" s="209" t="s">
        <v>85</v>
      </c>
      <c r="AD2" s="209" t="s">
        <v>88</v>
      </c>
      <c r="AE2" s="209" t="s">
        <v>183</v>
      </c>
      <c r="AF2" s="209" t="s">
        <v>186</v>
      </c>
      <c r="AG2" s="209"/>
      <c r="AH2" s="209" t="s">
        <v>187</v>
      </c>
      <c r="AI2" s="209"/>
      <c r="AJ2" s="209" t="s">
        <v>86</v>
      </c>
      <c r="AK2" s="209" t="s">
        <v>188</v>
      </c>
      <c r="AL2" s="209" t="s">
        <v>87</v>
      </c>
      <c r="AM2" s="209" t="s">
        <v>85</v>
      </c>
      <c r="AN2" s="209" t="s">
        <v>88</v>
      </c>
      <c r="AO2" s="209" t="s">
        <v>183</v>
      </c>
      <c r="AP2" s="209" t="s">
        <v>189</v>
      </c>
      <c r="AR2" s="209" t="s">
        <v>181</v>
      </c>
      <c r="AS2" s="209" t="s">
        <v>180</v>
      </c>
      <c r="AU2" s="296" t="s">
        <v>132</v>
      </c>
      <c r="AV2" s="209" t="s">
        <v>169</v>
      </c>
      <c r="AW2" s="209" t="s">
        <v>67</v>
      </c>
      <c r="AX2" s="209" t="s">
        <v>201</v>
      </c>
      <c r="AY2" s="209" t="s">
        <v>128</v>
      </c>
      <c r="AZ2" s="290" t="s">
        <v>129</v>
      </c>
      <c r="BA2" s="290" t="s">
        <v>130</v>
      </c>
      <c r="BB2" s="209" t="s">
        <v>131</v>
      </c>
      <c r="BC2" s="209" t="s">
        <v>138</v>
      </c>
      <c r="BD2" s="290" t="s">
        <v>133</v>
      </c>
      <c r="BE2" s="209" t="s">
        <v>139</v>
      </c>
      <c r="BF2" s="209" t="s">
        <v>140</v>
      </c>
      <c r="BG2" s="209" t="s">
        <v>143</v>
      </c>
      <c r="BH2" s="209"/>
      <c r="BI2" s="209"/>
      <c r="BJ2" s="209" t="s">
        <v>89</v>
      </c>
      <c r="BK2" s="209" t="s">
        <v>90</v>
      </c>
      <c r="BL2" s="209" t="s">
        <v>64</v>
      </c>
      <c r="BM2" s="209" t="s">
        <v>126</v>
      </c>
      <c r="BN2" s="209" t="s">
        <v>167</v>
      </c>
      <c r="BO2" s="209" t="s">
        <v>168</v>
      </c>
      <c r="BP2" s="209" t="s">
        <v>173</v>
      </c>
    </row>
    <row r="3" spans="1:68" ht="36" customHeight="1">
      <c r="B3" s="210"/>
      <c r="C3" s="210"/>
      <c r="D3" s="278" t="s">
        <v>109</v>
      </c>
      <c r="I3" s="278" t="s">
        <v>110</v>
      </c>
      <c r="J3" s="278"/>
      <c r="K3" s="210"/>
      <c r="L3" s="241"/>
      <c r="M3" s="241"/>
      <c r="N3" s="210"/>
      <c r="O3" s="210"/>
      <c r="P3" s="210"/>
      <c r="Q3" s="210"/>
      <c r="R3" s="210"/>
      <c r="AJ3" s="480" t="s">
        <v>196</v>
      </c>
      <c r="AK3" s="480"/>
      <c r="AL3" s="480"/>
      <c r="AM3" s="480"/>
      <c r="AN3" s="480"/>
      <c r="AO3" s="480"/>
      <c r="AR3" s="278" t="s">
        <v>182</v>
      </c>
      <c r="AS3" s="278" t="s">
        <v>182</v>
      </c>
      <c r="AU3" s="283"/>
      <c r="AV3" s="278" t="s">
        <v>142</v>
      </c>
      <c r="AW3" s="278" t="s">
        <v>142</v>
      </c>
      <c r="AX3" s="278" t="s">
        <v>142</v>
      </c>
      <c r="AZ3" s="278"/>
      <c r="BC3" s="278" t="s">
        <v>144</v>
      </c>
      <c r="BE3" s="278" t="s">
        <v>141</v>
      </c>
      <c r="BL3" s="210"/>
      <c r="BM3" s="210"/>
    </row>
    <row r="4" spans="1:68" ht="16" customHeight="1">
      <c r="A4">
        <v>1910</v>
      </c>
      <c r="B4" s="210"/>
      <c r="C4" s="210"/>
      <c r="D4" s="278"/>
      <c r="I4" s="278"/>
      <c r="J4" s="278"/>
      <c r="K4" s="210"/>
      <c r="L4" s="241"/>
      <c r="M4" s="241"/>
      <c r="N4" s="210"/>
      <c r="O4" s="210"/>
      <c r="P4" s="210"/>
      <c r="Q4" s="210"/>
      <c r="R4" s="210"/>
      <c r="AJ4" s="210"/>
      <c r="AK4" s="210"/>
      <c r="AL4" s="210"/>
      <c r="AM4" s="210"/>
      <c r="AN4" s="210"/>
      <c r="AO4" s="210"/>
      <c r="AR4" s="278"/>
      <c r="AS4" s="278"/>
      <c r="AU4" s="283"/>
      <c r="AV4" s="278"/>
      <c r="AW4" s="278"/>
      <c r="AX4" s="278"/>
      <c r="AZ4" s="278"/>
      <c r="BC4" s="278"/>
      <c r="BE4" s="278"/>
      <c r="BL4" s="210"/>
      <c r="BM4" s="210"/>
    </row>
    <row r="5" spans="1:68" ht="16" customHeight="1">
      <c r="A5">
        <v>1911</v>
      </c>
      <c r="B5" s="210"/>
      <c r="C5" s="210"/>
      <c r="D5" s="278"/>
      <c r="I5" s="278"/>
      <c r="J5" s="278"/>
      <c r="K5" s="210"/>
      <c r="L5" s="241"/>
      <c r="M5" s="241"/>
      <c r="N5" s="210"/>
      <c r="O5" s="210"/>
      <c r="P5" s="210"/>
      <c r="Q5" s="210"/>
      <c r="R5" s="210"/>
      <c r="AJ5" s="210"/>
      <c r="AK5" s="210"/>
      <c r="AL5" s="210"/>
      <c r="AM5" s="210"/>
      <c r="AN5" s="210"/>
      <c r="AO5" s="210"/>
      <c r="AR5" s="278"/>
      <c r="AS5" s="278"/>
      <c r="AU5" s="283"/>
      <c r="AV5" s="278"/>
      <c r="AW5" s="278"/>
      <c r="AX5" s="278"/>
      <c r="AZ5" s="278"/>
      <c r="BC5" s="278"/>
      <c r="BE5" s="278"/>
      <c r="BL5" s="210"/>
      <c r="BM5" s="210"/>
    </row>
    <row r="6" spans="1:68" ht="16" customHeight="1">
      <c r="A6">
        <v>1912</v>
      </c>
      <c r="B6" s="210"/>
      <c r="C6" s="210"/>
      <c r="D6" s="278"/>
      <c r="I6" s="278"/>
      <c r="J6" s="278"/>
      <c r="K6" s="210"/>
      <c r="L6" s="241"/>
      <c r="M6" s="241"/>
      <c r="N6" s="210"/>
      <c r="O6" s="210"/>
      <c r="P6" s="210"/>
      <c r="Q6" s="210"/>
      <c r="R6" s="210"/>
      <c r="AJ6" s="210"/>
      <c r="AK6" s="210"/>
      <c r="AL6" s="210"/>
      <c r="AM6" s="210"/>
      <c r="AN6" s="210"/>
      <c r="AO6" s="210"/>
      <c r="AR6" s="278"/>
      <c r="AS6" s="278"/>
      <c r="AU6" s="283"/>
      <c r="AV6" s="278"/>
      <c r="AW6" s="278"/>
      <c r="AX6" s="278"/>
      <c r="AZ6" s="278"/>
      <c r="BC6" s="278"/>
      <c r="BE6" s="278"/>
      <c r="BL6" s="210"/>
      <c r="BM6" s="210"/>
    </row>
    <row r="7" spans="1:68" ht="16" customHeight="1">
      <c r="A7">
        <v>1913</v>
      </c>
      <c r="B7" s="211">
        <f>'TG1'!B10</f>
        <v>7.8590724787290137E-2</v>
      </c>
      <c r="C7" s="211">
        <f>'TG1'!H10</f>
        <v>0.12967818760979463</v>
      </c>
      <c r="D7" s="241">
        <f t="shared" ref="D7:D8" si="0">D8*I7/I8</f>
        <v>0.76232966782929534</v>
      </c>
      <c r="E7" s="284"/>
      <c r="F7" s="284"/>
      <c r="G7" s="284"/>
      <c r="H7" s="284"/>
      <c r="I7" s="281">
        <f t="shared" ref="I7:I9" si="1">V7</f>
        <v>0.39891165204147516</v>
      </c>
      <c r="J7" s="281"/>
      <c r="K7" s="279">
        <f t="shared" ref="K7:K9" si="2">D7*AW7/N7</f>
        <v>2.2708866146004163E-3</v>
      </c>
      <c r="L7" s="279"/>
      <c r="M7" s="279"/>
      <c r="N7" s="211">
        <f>'TB1'!G10</f>
        <v>0.20214877149242608</v>
      </c>
      <c r="O7" s="279"/>
      <c r="P7" s="279"/>
      <c r="Q7" s="241"/>
      <c r="R7" s="242"/>
      <c r="S7" s="286"/>
      <c r="T7" s="287"/>
      <c r="U7" s="287"/>
      <c r="V7" s="287">
        <f t="shared" ref="V7" si="3">0.75*X7+0.25*W7</f>
        <v>0.39891165204147516</v>
      </c>
      <c r="W7" s="284">
        <f>TB2b!X10/(TB2b!H10+'TB2'!H10)</f>
        <v>3.2172633364533826E-2</v>
      </c>
      <c r="X7" s="287">
        <f>(TB2b!S10+TB2b!T10+TB2b!U10)/(TB2b!C10+TB2b!D10+TB2b!E10+'TB2'!C10+'TB2'!D10+'TB2'!E10)</f>
        <v>0.52115799160045562</v>
      </c>
      <c r="AF7" s="284">
        <v>0.17960041861867684</v>
      </c>
      <c r="AG7" s="284"/>
      <c r="AJ7" s="240">
        <v>0.69705641741360702</v>
      </c>
      <c r="AK7" s="240">
        <v>0.18379961452786717</v>
      </c>
      <c r="AL7" s="240">
        <v>5.7802613376065334E-2</v>
      </c>
      <c r="AM7" s="240">
        <v>3.3428493097894418E-2</v>
      </c>
      <c r="AN7" s="240">
        <v>2.6779281972601675E-2</v>
      </c>
      <c r="AO7" s="240">
        <v>0</v>
      </c>
      <c r="AP7" s="240">
        <f t="shared" ref="AP7:AP9" si="4">AO7+AN7+AM7+AL7+AK7+AJ7</f>
        <v>0.99886642038803564</v>
      </c>
      <c r="AQ7" s="240"/>
      <c r="AR7" s="289">
        <v>27.630889464312329</v>
      </c>
      <c r="AS7" s="289">
        <v>0</v>
      </c>
      <c r="AU7" s="312">
        <v>33.764043158154003</v>
      </c>
      <c r="AV7" s="284">
        <v>2.7568806473462975E-2</v>
      </c>
      <c r="AW7" s="284">
        <v>6.0217640571068906E-4</v>
      </c>
      <c r="AX7" s="284">
        <v>5.8398190717873031E-3</v>
      </c>
      <c r="AZ7" s="278">
        <v>0</v>
      </c>
      <c r="BB7" s="284">
        <f t="shared" ref="BB7:BB43" si="5">AZ7/AU7</f>
        <v>0</v>
      </c>
      <c r="BC7" s="278"/>
      <c r="BE7" s="278"/>
      <c r="BL7" s="210"/>
      <c r="BM7" s="210"/>
      <c r="BN7" s="284">
        <v>1.2940030621811554E-2</v>
      </c>
      <c r="BO7" s="284">
        <f t="shared" ref="BO7:BO43" si="6">BN7/AV7</f>
        <v>0.46937217373799967</v>
      </c>
      <c r="BP7" s="284">
        <v>0.18835218480515314</v>
      </c>
    </row>
    <row r="8" spans="1:68" ht="16" customHeight="1">
      <c r="A8">
        <v>1914</v>
      </c>
      <c r="B8" s="211">
        <f>'TG1'!B11</f>
        <v>7.9352298242798616E-2</v>
      </c>
      <c r="C8" s="211">
        <f>'TG1'!H11</f>
        <v>0.14390312984691608</v>
      </c>
      <c r="D8" s="241">
        <f t="shared" si="0"/>
        <v>0.76118127552133585</v>
      </c>
      <c r="E8" s="284"/>
      <c r="F8" s="284"/>
      <c r="G8" s="284"/>
      <c r="H8" s="284"/>
      <c r="I8" s="281">
        <f t="shared" si="1"/>
        <v>0.3983107216407677</v>
      </c>
      <c r="J8" s="281"/>
      <c r="K8" s="279">
        <f t="shared" si="2"/>
        <v>2.100510297949144E-3</v>
      </c>
      <c r="L8" s="279"/>
      <c r="M8" s="279"/>
      <c r="N8" s="211">
        <f>'TB1'!G11</f>
        <v>0.20811882879607971</v>
      </c>
      <c r="O8" s="279"/>
      <c r="P8" s="279"/>
      <c r="Q8" s="241"/>
      <c r="R8" s="242"/>
      <c r="S8" s="286"/>
      <c r="T8" s="287"/>
      <c r="U8" s="287"/>
      <c r="V8" s="287">
        <f t="shared" ref="V8:V9" si="7">0.75*X8+0.25*W8</f>
        <v>0.3983107216407677</v>
      </c>
      <c r="W8" s="284">
        <f>TB2b!X11/(TB2b!H11+'TB2'!H11)</f>
        <v>3.2065418650227454E-2</v>
      </c>
      <c r="X8" s="287">
        <f>(TB2b!S11+TB2b!T11+TB2b!U11)/(TB2b!C11+TB2b!D11+TB2b!E11+'TB2'!C11+'TB2'!D11+'TB2'!E11)</f>
        <v>0.52039248930428117</v>
      </c>
      <c r="AF8" s="284">
        <v>0.1815794105921632</v>
      </c>
      <c r="AG8" s="284"/>
      <c r="AJ8" s="240">
        <v>0.70544042781750127</v>
      </c>
      <c r="AK8" s="240">
        <v>0.18379961452786717</v>
      </c>
      <c r="AL8" s="240">
        <v>5.0480262994990942E-2</v>
      </c>
      <c r="AM8" s="240">
        <v>3.1681794708272135E-2</v>
      </c>
      <c r="AN8" s="240">
        <v>2.7316410407461439E-2</v>
      </c>
      <c r="AO8" s="240">
        <v>0</v>
      </c>
      <c r="AP8" s="240">
        <f t="shared" si="4"/>
        <v>0.99871851045609294</v>
      </c>
      <c r="AQ8" s="240"/>
      <c r="AR8" s="289">
        <v>27.94816142199462</v>
      </c>
      <c r="AS8" s="289">
        <v>0</v>
      </c>
      <c r="AU8" s="312">
        <v>31.612863058647072</v>
      </c>
      <c r="AV8" s="284">
        <v>3.2576140120579349E-2</v>
      </c>
      <c r="AW8" s="284">
        <v>5.743122658710577E-4</v>
      </c>
      <c r="AX8" s="284">
        <v>6.7255344828861139E-3</v>
      </c>
      <c r="AZ8" s="278">
        <v>0</v>
      </c>
      <c r="BB8" s="284">
        <f t="shared" si="5"/>
        <v>0</v>
      </c>
      <c r="BC8" s="278"/>
      <c r="BE8" s="278"/>
      <c r="BL8" s="210"/>
      <c r="BM8" s="210"/>
      <c r="BN8" s="284">
        <v>1.5294786829668318E-2</v>
      </c>
      <c r="BO8" s="284">
        <f t="shared" si="6"/>
        <v>0.46950887284543974</v>
      </c>
      <c r="BP8" s="284">
        <v>0.19327315990834554</v>
      </c>
    </row>
    <row r="9" spans="1:68" ht="16" customHeight="1">
      <c r="A9">
        <v>1915</v>
      </c>
      <c r="B9" s="211">
        <f>'TG1'!B12</f>
        <v>7.966308188097973E-2</v>
      </c>
      <c r="C9" s="211">
        <f>'TG1'!H12</f>
        <v>0.15280741879173823</v>
      </c>
      <c r="D9" s="241">
        <f>D10*I9/I10</f>
        <v>0.74498303737966431</v>
      </c>
      <c r="E9" s="284"/>
      <c r="F9" s="284"/>
      <c r="G9" s="284"/>
      <c r="H9" s="284"/>
      <c r="I9" s="281">
        <f t="shared" si="1"/>
        <v>0.3898345121871139</v>
      </c>
      <c r="J9" s="281"/>
      <c r="K9" s="279">
        <f t="shared" si="2"/>
        <v>2.0906403941331774E-3</v>
      </c>
      <c r="L9" s="279"/>
      <c r="M9" s="279"/>
      <c r="N9" s="211">
        <f>'TB1'!G12</f>
        <v>0.20202053081510152</v>
      </c>
      <c r="O9" s="279"/>
      <c r="P9" s="279"/>
      <c r="Q9" s="241"/>
      <c r="R9" s="242"/>
      <c r="S9" s="286"/>
      <c r="T9" s="287"/>
      <c r="U9" s="287"/>
      <c r="V9" s="287">
        <f t="shared" si="7"/>
        <v>0.3898345121871139</v>
      </c>
      <c r="W9" s="284">
        <f>TB2b!X12/(TB2b!H12+'TB2'!H12)</f>
        <v>3.0613285681736123E-2</v>
      </c>
      <c r="X9" s="287">
        <f>(TB2b!S12+TB2b!T12+TB2b!U12)/(TB2b!C12+TB2b!D12+TB2b!E12+'TB2'!C12+'TB2'!D12+'TB2'!E12)</f>
        <v>0.50957492102223989</v>
      </c>
      <c r="AF9" s="284">
        <v>0.1757772211527503</v>
      </c>
      <c r="AG9" s="284"/>
      <c r="AJ9" s="240">
        <v>0.7029404909579251</v>
      </c>
      <c r="AK9" s="240">
        <v>0.18379961452786717</v>
      </c>
      <c r="AL9" s="240">
        <v>5.0932014366665251E-2</v>
      </c>
      <c r="AM9" s="240">
        <v>3.3771768098948225E-2</v>
      </c>
      <c r="AN9" s="240">
        <v>2.7246040061973276E-2</v>
      </c>
      <c r="AO9" s="240">
        <v>0</v>
      </c>
      <c r="AP9" s="240">
        <f t="shared" si="4"/>
        <v>0.99868992801337897</v>
      </c>
      <c r="AQ9" s="240"/>
      <c r="AR9" s="289">
        <v>28.973607489945234</v>
      </c>
      <c r="AS9" s="289">
        <v>0</v>
      </c>
      <c r="AU9" s="312">
        <v>33.591171530422315</v>
      </c>
      <c r="AV9" s="284">
        <v>3.3695762611836946E-2</v>
      </c>
      <c r="AW9" s="284">
        <v>5.6692872317176657E-4</v>
      </c>
      <c r="AX9" s="284">
        <v>7.0603778713774802E-3</v>
      </c>
      <c r="AZ9" s="278">
        <v>0</v>
      </c>
      <c r="BB9" s="284">
        <f t="shared" si="5"/>
        <v>0</v>
      </c>
      <c r="BC9" s="278"/>
      <c r="BE9" s="278"/>
      <c r="BL9" s="210"/>
      <c r="BM9" s="210"/>
      <c r="BN9" s="284">
        <v>1.5855088893874585E-2</v>
      </c>
      <c r="BO9" s="284">
        <f t="shared" si="6"/>
        <v>0.47053657982220198</v>
      </c>
      <c r="BP9" s="284">
        <v>0.18702569406720165</v>
      </c>
    </row>
    <row r="10" spans="1:68" ht="16" customHeight="1">
      <c r="A10">
        <v>1916</v>
      </c>
      <c r="B10" s="211">
        <f>'TG1'!B13</f>
        <v>8.1304431776142022E-2</v>
      </c>
      <c r="C10" s="211">
        <f>'TG1'!H13</f>
        <v>0.13680077552218731</v>
      </c>
      <c r="D10" s="279">
        <f t="shared" ref="D10:D43" si="8">E10</f>
        <v>0.76712470094713925</v>
      </c>
      <c r="E10" s="284">
        <f>(TB2b!S13+0.1*TB2b!W13)/(TB2b!C13+0.1*TB2b!G13+'TB2'!C13+0.1*'TB2'!G13)</f>
        <v>0.76712470094713925</v>
      </c>
      <c r="F10" s="284">
        <f t="shared" ref="F10:F71" si="9">0.5*AB10/AL10+0.5*AE10/AO10</f>
        <v>0.5856726185917035</v>
      </c>
      <c r="G10" s="284">
        <f t="shared" ref="G10:G62" si="10">AB10/AL10</f>
        <v>0.78486163544976828</v>
      </c>
      <c r="H10" s="284">
        <f>AE10/AO10</f>
        <v>0.38648360173363877</v>
      </c>
      <c r="I10" s="281">
        <f t="shared" ref="I10:I54" si="11">V10</f>
        <v>0.40142079560934824</v>
      </c>
      <c r="J10" s="281">
        <f t="shared" ref="J10:J55" si="12">BO10/BO11*J11</f>
        <v>0.4338968139243336</v>
      </c>
      <c r="K10" s="279">
        <f t="shared" ref="K10:K55" si="13">D10*AW10/N10</f>
        <v>6.2598428472313396E-3</v>
      </c>
      <c r="L10" s="279">
        <f t="shared" ref="L10:L55" si="14">I10*AW10/O10</f>
        <v>3.285453216962048E-3</v>
      </c>
      <c r="M10" s="279">
        <f t="shared" ref="M10:M55" si="15">J10*AW10/P10</f>
        <v>3.7788810801734378E-3</v>
      </c>
      <c r="N10" s="211">
        <f>'TB1'!G13</f>
        <v>0.21229233647465126</v>
      </c>
      <c r="O10" s="279">
        <f t="shared" ref="O10:O55" si="16">N10*(1-K10)+I10*AW10</f>
        <v>0.21165881494510819</v>
      </c>
      <c r="P10" s="279">
        <f t="shared" ref="P10:P55" si="17">P11*BP10/BP11</f>
        <v>0.19890926673692036</v>
      </c>
      <c r="Q10" s="241"/>
      <c r="R10" s="242">
        <f t="shared" ref="R10:R43" si="18">0.25*S10+0.75*T10</f>
        <v>0.49073994761711459</v>
      </c>
      <c r="S10" s="286">
        <f t="shared" ref="S10:S41" si="19">Z10/AJ10</f>
        <v>5.3950935541016237E-2</v>
      </c>
      <c r="T10" s="287">
        <f>(AB10+AC10+AD10+AE10)/(AL10+AM10+AN10+AO10)</f>
        <v>0.63633628497581407</v>
      </c>
      <c r="U10" s="287"/>
      <c r="V10" s="287">
        <f t="shared" ref="V10:V41" si="20">0.75*X10+0.25*W10</f>
        <v>0.40142079560934824</v>
      </c>
      <c r="W10" s="284">
        <f>TB2b!X13/(TB2b!H13+'TB2'!H13)</f>
        <v>3.5139241804689865E-2</v>
      </c>
      <c r="X10" s="287">
        <f>(TB2b!S13+TB2b!T13+TB2b!U13)/(TB2b!C13+TB2b!D13+TB2b!E13+'TB2'!C13+'TB2'!D13+'TB2'!E13)</f>
        <v>0.52351464687756766</v>
      </c>
      <c r="Z10" s="284">
        <v>3.5620175396032315E-2</v>
      </c>
      <c r="AA10" s="284">
        <v>5.9928185920754037E-2</v>
      </c>
      <c r="AB10" s="284">
        <v>5.9220122267079366E-2</v>
      </c>
      <c r="AC10" s="284">
        <v>1.701528567787329E-2</v>
      </c>
      <c r="AD10" s="284">
        <v>1.1020408347742488E-2</v>
      </c>
      <c r="AE10" s="284">
        <f>AH10*AF10</f>
        <v>6.0894638978528934E-3</v>
      </c>
      <c r="AF10" s="284">
        <v>0.18889374566570749</v>
      </c>
      <c r="AG10" s="311">
        <f>AF10-AE10-AD10-AC10-AB10-AA10-Z10</f>
        <v>1.04158373114005E-7</v>
      </c>
      <c r="AH10" s="240">
        <v>3.2237509380695174E-2</v>
      </c>
      <c r="AJ10" s="240">
        <v>0.66023276591658087</v>
      </c>
      <c r="AK10" s="240">
        <v>0.18090365435753608</v>
      </c>
      <c r="AL10" s="240">
        <v>7.5452945579564515E-2</v>
      </c>
      <c r="AM10" s="240">
        <v>3.1589851029673481E-2</v>
      </c>
      <c r="AN10" s="240">
        <v>2.3892875467808133E-2</v>
      </c>
      <c r="AO10" s="284">
        <v>1.5756073143951138E-2</v>
      </c>
      <c r="AP10" s="240">
        <f t="shared" ref="AP10:AP73" si="21">AO10+AN10+AM10+AL10+AK10+AJ10</f>
        <v>0.98782816549511421</v>
      </c>
      <c r="AQ10" s="240"/>
      <c r="AR10" s="289">
        <v>34.456016788412505</v>
      </c>
      <c r="AS10" s="289">
        <v>0.5515822917003752</v>
      </c>
      <c r="AU10" s="312">
        <v>42.466920961421316</v>
      </c>
      <c r="AV10" s="284">
        <v>3.0319367861309232E-2</v>
      </c>
      <c r="AW10" s="284">
        <v>1.732334602656012E-3</v>
      </c>
      <c r="AX10" s="284">
        <v>7.4410653703304436E-3</v>
      </c>
      <c r="AZ10" s="278">
        <v>0</v>
      </c>
      <c r="BB10" s="284">
        <f t="shared" si="5"/>
        <v>0</v>
      </c>
      <c r="BC10" s="278"/>
      <c r="BE10" s="278"/>
      <c r="BL10" s="210"/>
      <c r="BM10" s="210"/>
      <c r="BN10" s="284">
        <v>1.3501308865410148E-2</v>
      </c>
      <c r="BO10" s="284">
        <f t="shared" si="6"/>
        <v>0.44530311209552847</v>
      </c>
      <c r="BP10" s="284">
        <v>0.20635863045401706</v>
      </c>
    </row>
    <row r="11" spans="1:68" ht="16" customHeight="1">
      <c r="A11">
        <v>1917</v>
      </c>
      <c r="B11" s="211">
        <f>'TG1'!B14</f>
        <v>8.8715771781913227E-2</v>
      </c>
      <c r="C11" s="211">
        <f>'TG1'!H14</f>
        <v>0.15897341768720136</v>
      </c>
      <c r="D11" s="279">
        <f t="shared" si="8"/>
        <v>0.85678562802735991</v>
      </c>
      <c r="E11" s="284">
        <f>(TB2b!S14+0.1*TB2b!W14)/(TB2b!C14+0.1*TB2b!G14+'TB2'!C14+0.1*'TB2'!G14)</f>
        <v>0.85678562802735991</v>
      </c>
      <c r="F11" s="284">
        <f t="shared" si="9"/>
        <v>0.60778128997176895</v>
      </c>
      <c r="G11" s="284">
        <f t="shared" si="10"/>
        <v>0.90128940330539009</v>
      </c>
      <c r="H11" s="284">
        <f t="shared" ref="H11:H74" si="22">AE11/AO11</f>
        <v>0.31427317663814786</v>
      </c>
      <c r="I11" s="281">
        <f t="shared" si="11"/>
        <v>0.46436171857791925</v>
      </c>
      <c r="J11" s="281">
        <f t="shared" si="12"/>
        <v>0.41019345305984545</v>
      </c>
      <c r="K11" s="279">
        <f t="shared" si="13"/>
        <v>2.4613597659162583E-2</v>
      </c>
      <c r="L11" s="279">
        <f t="shared" si="14"/>
        <v>1.3492211965104856E-2</v>
      </c>
      <c r="M11" s="279">
        <f t="shared" si="15"/>
        <v>1.2776107247325396E-2</v>
      </c>
      <c r="N11" s="211">
        <f>'TB1'!G14</f>
        <v>0.21043509188606202</v>
      </c>
      <c r="O11" s="279">
        <f t="shared" si="16"/>
        <v>0.2080627539797478</v>
      </c>
      <c r="P11" s="279">
        <f t="shared" si="17"/>
        <v>0.19409362173929862</v>
      </c>
      <c r="Q11" s="241"/>
      <c r="R11" s="242">
        <f t="shared" si="18"/>
        <v>0.56492063361782996</v>
      </c>
      <c r="S11" s="286">
        <f t="shared" si="19"/>
        <v>6.2034338454117148E-2</v>
      </c>
      <c r="T11" s="287">
        <f t="shared" ref="T11:T74" si="23">(AB11+AC11+AD11+AE11)/(AL11+AM11+AN11+AO11)</f>
        <v>0.73254939867240076</v>
      </c>
      <c r="U11" s="287"/>
      <c r="V11" s="287">
        <f t="shared" si="20"/>
        <v>0.46436171857791925</v>
      </c>
      <c r="W11" s="284">
        <f>TB2b!X14/(TB2b!H14+'TB2'!H14)</f>
        <v>4.4364379772052952E-2</v>
      </c>
      <c r="X11" s="287">
        <f>(TB2b!S14+TB2b!T14+TB2b!U14)/(TB2b!C14+TB2b!D14+TB2b!E14+'TB2'!C14+'TB2'!D14+'TB2'!E14)</f>
        <v>0.60436083151320796</v>
      </c>
      <c r="Z11" s="284">
        <v>4.2524396319167698E-2</v>
      </c>
      <c r="AA11" s="284">
        <v>3.8775291522777248E-2</v>
      </c>
      <c r="AB11" s="284">
        <v>6.5153688716455188E-2</v>
      </c>
      <c r="AC11" s="284">
        <v>1.9940977184241981E-2</v>
      </c>
      <c r="AD11" s="284">
        <v>8.0732102614596221E-3</v>
      </c>
      <c r="AE11" s="284">
        <f t="shared" ref="AE11:AE74" si="24">AH11*AF11</f>
        <v>2.7275031580877244E-3</v>
      </c>
      <c r="AF11" s="284">
        <v>0.17719495951948278</v>
      </c>
      <c r="AG11" s="311">
        <f t="shared" ref="AG11:AG74" si="25">AF11-AE11-AD11-AC11-AB11-AA11-Z11</f>
        <v>-1.0764270669955112E-7</v>
      </c>
      <c r="AH11" s="240">
        <v>1.5392667858522422E-2</v>
      </c>
      <c r="AJ11" s="240">
        <v>0.68549769980412201</v>
      </c>
      <c r="AK11" s="240">
        <v>0.18220446080064576</v>
      </c>
      <c r="AL11" s="240">
        <v>7.2289420554053394E-2</v>
      </c>
      <c r="AM11" s="240">
        <v>2.8860755212919663E-2</v>
      </c>
      <c r="AN11" s="240">
        <v>2.1077424363361973E-2</v>
      </c>
      <c r="AO11" s="284">
        <v>8.678765357147086E-3</v>
      </c>
      <c r="AP11" s="240">
        <f t="shared" si="21"/>
        <v>0.99860852609224993</v>
      </c>
      <c r="AQ11" s="240"/>
      <c r="AR11" s="289">
        <v>41.82707980076114</v>
      </c>
      <c r="AS11" s="289">
        <v>0.36618544875239606</v>
      </c>
      <c r="AU11" s="312">
        <v>50.748218235496836</v>
      </c>
      <c r="AV11" s="284">
        <v>3.196093900863383E-2</v>
      </c>
      <c r="AW11" s="284">
        <v>6.0453449680029402E-3</v>
      </c>
      <c r="AX11" s="284">
        <v>9.2488057518160353E-3</v>
      </c>
      <c r="AZ11" s="278">
        <v>0</v>
      </c>
      <c r="BB11" s="284">
        <f t="shared" si="5"/>
        <v>0</v>
      </c>
      <c r="BC11" s="278"/>
      <c r="BE11" s="278"/>
      <c r="BL11" s="210"/>
      <c r="BM11" s="210"/>
      <c r="BN11" s="284">
        <v>1.3454808595489315E-2</v>
      </c>
      <c r="BO11" s="284">
        <f t="shared" si="6"/>
        <v>0.42097663625761039</v>
      </c>
      <c r="BP11" s="284">
        <v>0.20136263442645991</v>
      </c>
    </row>
    <row r="12" spans="1:68" ht="16" customHeight="1">
      <c r="A12">
        <v>1918</v>
      </c>
      <c r="B12" s="211">
        <f>'TG1'!B15</f>
        <v>0.10618240010168011</v>
      </c>
      <c r="C12" s="211">
        <f>'TG1'!H15</f>
        <v>0.22741700684868738</v>
      </c>
      <c r="D12" s="279">
        <f t="shared" si="8"/>
        <v>0.71884424343598807</v>
      </c>
      <c r="E12" s="284">
        <f>(TB2b!S15+0.1*TB2b!W15)/(TB2b!C15+0.1*TB2b!G15+'TB2'!C15+0.1*'TB2'!G15)</f>
        <v>0.71884424343598807</v>
      </c>
      <c r="F12" s="284">
        <f t="shared" si="9"/>
        <v>0.50687874148269385</v>
      </c>
      <c r="G12" s="284">
        <f t="shared" si="10"/>
        <v>0.71372054147957098</v>
      </c>
      <c r="H12" s="284">
        <f t="shared" si="22"/>
        <v>0.30003694148581683</v>
      </c>
      <c r="I12" s="281">
        <f t="shared" si="11"/>
        <v>0.42124834351927842</v>
      </c>
      <c r="J12" s="281">
        <f t="shared" si="12"/>
        <v>0.36964556110011831</v>
      </c>
      <c r="K12" s="279">
        <f t="shared" si="13"/>
        <v>4.7448010975412055E-2</v>
      </c>
      <c r="L12" s="279">
        <f t="shared" si="14"/>
        <v>2.8362023404619834E-2</v>
      </c>
      <c r="M12" s="279">
        <f t="shared" si="15"/>
        <v>2.5996199040236478E-2</v>
      </c>
      <c r="N12" s="211">
        <f>'TB1'!G15</f>
        <v>0.1946373280187948</v>
      </c>
      <c r="O12" s="279">
        <f t="shared" si="16"/>
        <v>0.19081404639244695</v>
      </c>
      <c r="P12" s="279">
        <f t="shared" si="17"/>
        <v>0.18267746994632797</v>
      </c>
      <c r="Q12" s="241"/>
      <c r="R12" s="242">
        <f t="shared" si="18"/>
        <v>0.46942733454771568</v>
      </c>
      <c r="S12" s="286">
        <f t="shared" si="19"/>
        <v>6.2749357597611966E-2</v>
      </c>
      <c r="T12" s="287">
        <f t="shared" si="23"/>
        <v>0.60498666019775027</v>
      </c>
      <c r="U12" s="287"/>
      <c r="V12" s="287">
        <f t="shared" si="20"/>
        <v>0.42124834351927842</v>
      </c>
      <c r="W12" s="284">
        <f>TB2b!X15/(TB2b!H15+'TB2'!H15)</f>
        <v>4.4762181640457685E-2</v>
      </c>
      <c r="X12" s="287">
        <f>(TB2b!S15+TB2b!T15+TB2b!U15)/(TB2b!C15+TB2b!D15+TB2b!E15+'TB2'!C15+'TB2'!D15+'TB2'!E15)</f>
        <v>0.54674373081221861</v>
      </c>
      <c r="Z12" s="284">
        <v>4.3527661512461811E-2</v>
      </c>
      <c r="AA12" s="284">
        <v>4.2166474557912656E-2</v>
      </c>
      <c r="AB12" s="284">
        <v>4.6949258683426379E-2</v>
      </c>
      <c r="AC12" s="284">
        <v>1.717882776257721E-2</v>
      </c>
      <c r="AD12" s="284">
        <v>7.8589323072537961E-3</v>
      </c>
      <c r="AE12" s="284">
        <f t="shared" si="24"/>
        <v>2.1988917702874845E-3</v>
      </c>
      <c r="AF12" s="284">
        <v>0.15986705670687723</v>
      </c>
      <c r="AG12" s="311">
        <f t="shared" si="25"/>
        <v>-1.2989887042090531E-5</v>
      </c>
      <c r="AH12" s="240">
        <v>1.3754502119340586E-2</v>
      </c>
      <c r="AJ12" s="240">
        <v>0.69367501403900156</v>
      </c>
      <c r="AK12" s="240">
        <v>0.18245259553158658</v>
      </c>
      <c r="AL12" s="240">
        <v>6.5781010850687729E-2</v>
      </c>
      <c r="AM12" s="240">
        <v>2.9917250492387304E-2</v>
      </c>
      <c r="AN12" s="240">
        <v>1.959704534846549E-2</v>
      </c>
      <c r="AO12" s="284">
        <v>7.3287367862048059E-3</v>
      </c>
      <c r="AP12" s="240">
        <f t="shared" si="21"/>
        <v>0.99875165304833347</v>
      </c>
      <c r="AQ12" s="240"/>
      <c r="AR12" s="289">
        <v>46.568457916190802</v>
      </c>
      <c r="AS12" s="289">
        <v>0.34380764635241939</v>
      </c>
      <c r="AU12" s="312">
        <v>62.647586947352018</v>
      </c>
      <c r="AV12" s="284">
        <v>3.5455233718950464E-2</v>
      </c>
      <c r="AW12" s="284">
        <v>1.2847225473932626E-2</v>
      </c>
      <c r="AX12" s="284">
        <v>1.8529852938025514E-2</v>
      </c>
      <c r="AZ12" s="278">
        <v>0</v>
      </c>
      <c r="BB12" s="284">
        <f t="shared" si="5"/>
        <v>0</v>
      </c>
      <c r="BC12" s="278"/>
      <c r="BE12" s="278"/>
      <c r="BL12" s="210"/>
      <c r="BM12" s="210"/>
      <c r="BN12" s="284">
        <v>1.3450397431922393E-2</v>
      </c>
      <c r="BO12" s="284">
        <f t="shared" si="6"/>
        <v>0.37936281956402085</v>
      </c>
      <c r="BP12" s="284">
        <v>0.18951893559985655</v>
      </c>
    </row>
    <row r="13" spans="1:68" ht="16" customHeight="1">
      <c r="A13">
        <v>1919</v>
      </c>
      <c r="B13" s="211">
        <f>'TG1'!B16</f>
        <v>0.10873337748450704</v>
      </c>
      <c r="C13" s="211">
        <f>'TG1'!H16</f>
        <v>0.21024429053212465</v>
      </c>
      <c r="D13" s="279">
        <f t="shared" si="8"/>
        <v>0.70734945476590694</v>
      </c>
      <c r="E13" s="284">
        <f>(TB2b!S16+0.1*TB2b!W16)/(TB2b!C16+0.1*TB2b!G16+'TB2'!C16+0.1*'TB2'!G16)</f>
        <v>0.70734945476590694</v>
      </c>
      <c r="F13" s="284">
        <f t="shared" si="9"/>
        <v>0.5791253376890293</v>
      </c>
      <c r="G13" s="284">
        <f t="shared" si="10"/>
        <v>0.85472912442607529</v>
      </c>
      <c r="H13" s="284">
        <f t="shared" si="22"/>
        <v>0.3035215509519833</v>
      </c>
      <c r="I13" s="281">
        <f t="shared" si="11"/>
        <v>0.43722042816745066</v>
      </c>
      <c r="J13" s="281">
        <f t="shared" si="12"/>
        <v>0.40192699165900092</v>
      </c>
      <c r="K13" s="279">
        <f t="shared" si="13"/>
        <v>3.868981110456788E-2</v>
      </c>
      <c r="L13" s="279">
        <f t="shared" si="14"/>
        <v>2.4273237386792348E-2</v>
      </c>
      <c r="M13" s="279">
        <f t="shared" si="15"/>
        <v>2.3205547813885261E-2</v>
      </c>
      <c r="N13" s="211">
        <f>'TB1'!G16</f>
        <v>0.21374106637721943</v>
      </c>
      <c r="O13" s="279">
        <f t="shared" si="16"/>
        <v>0.21058299594396571</v>
      </c>
      <c r="P13" s="279">
        <f t="shared" si="17"/>
        <v>0.20249108398780913</v>
      </c>
      <c r="Q13" s="241"/>
      <c r="R13" s="242">
        <f t="shared" si="18"/>
        <v>0.47412596977811355</v>
      </c>
      <c r="S13" s="286">
        <f t="shared" si="19"/>
        <v>6.2978061728361803E-2</v>
      </c>
      <c r="T13" s="287">
        <f t="shared" si="23"/>
        <v>0.61117527246136416</v>
      </c>
      <c r="U13" s="287"/>
      <c r="V13" s="287">
        <f t="shared" si="20"/>
        <v>0.43722042816745066</v>
      </c>
      <c r="W13" s="284">
        <f>TB2b!X16/(TB2b!H16+'TB2'!H16)</f>
        <v>4.4989670240829727E-2</v>
      </c>
      <c r="X13" s="287">
        <f>(TB2b!S16+TB2b!T16+TB2b!U16)/(TB2b!C16+TB2b!D16+TB2b!E16+'TB2'!C16+'TB2'!D16+'TB2'!E16)</f>
        <v>0.56796401414299102</v>
      </c>
      <c r="Z13" s="284">
        <v>4.4615704942624797E-2</v>
      </c>
      <c r="AA13" s="284">
        <v>4.9494095480789091E-2</v>
      </c>
      <c r="AB13" s="284">
        <v>3.866882539808484E-2</v>
      </c>
      <c r="AC13" s="284">
        <v>1.5921876097108281E-2</v>
      </c>
      <c r="AD13" s="284">
        <v>6.8312735560688044E-3</v>
      </c>
      <c r="AE13" s="284">
        <f t="shared" si="24"/>
        <v>6.0112071976157616E-3</v>
      </c>
      <c r="AF13" s="284">
        <v>0.16154283363586541</v>
      </c>
      <c r="AG13" s="311">
        <f t="shared" si="25"/>
        <v>-1.4903642617941637E-7</v>
      </c>
      <c r="AH13" s="240">
        <v>3.7211227897398759E-2</v>
      </c>
      <c r="AJ13" s="240">
        <v>0.70843248772980849</v>
      </c>
      <c r="AK13" s="240">
        <v>0.18015948563980777</v>
      </c>
      <c r="AL13" s="240">
        <v>4.5241029342541456E-2</v>
      </c>
      <c r="AM13" s="240">
        <v>2.7670339283622183E-2</v>
      </c>
      <c r="AN13" s="240">
        <v>1.7617376914005289E-2</v>
      </c>
      <c r="AO13" s="284">
        <v>1.9804877705592399E-2</v>
      </c>
      <c r="AP13" s="240">
        <f t="shared" si="21"/>
        <v>0.99892559661537761</v>
      </c>
      <c r="AQ13" s="240"/>
      <c r="AR13" s="289">
        <v>53.163650809030131</v>
      </c>
      <c r="AS13" s="289">
        <v>1.0741734770022813</v>
      </c>
      <c r="AU13" s="312">
        <v>69.155936392412315</v>
      </c>
      <c r="AV13" s="284">
        <v>3.363419286520053E-2</v>
      </c>
      <c r="AW13" s="284">
        <v>1.1690970322667882E-2</v>
      </c>
      <c r="AX13" s="284">
        <v>2.2150783232541008E-2</v>
      </c>
      <c r="AZ13" s="278">
        <v>0</v>
      </c>
      <c r="BB13" s="284">
        <f t="shared" si="5"/>
        <v>0</v>
      </c>
      <c r="BC13" s="278"/>
      <c r="BE13" s="278"/>
      <c r="BL13" s="210"/>
      <c r="BM13" s="210"/>
      <c r="BN13" s="284">
        <v>1.3873864602581401E-2</v>
      </c>
      <c r="BO13" s="284">
        <f t="shared" si="6"/>
        <v>0.41249286576268446</v>
      </c>
      <c r="BP13" s="284">
        <v>0.21007459057269554</v>
      </c>
    </row>
    <row r="14" spans="1:68" ht="16" customHeight="1">
      <c r="A14">
        <v>1920</v>
      </c>
      <c r="B14" s="211">
        <f>'TG1'!B17</f>
        <v>0.10787403944146587</v>
      </c>
      <c r="C14" s="211">
        <f>'TG1'!H17</f>
        <v>0.22225518299661878</v>
      </c>
      <c r="D14" s="279">
        <f t="shared" si="8"/>
        <v>0.65800191684615028</v>
      </c>
      <c r="E14" s="284">
        <f>(TB2b!S17+0.1*TB2b!W17)/(TB2b!C17+0.1*TB2b!G17+'TB2'!C17+0.1*'TB2'!G17)</f>
        <v>0.65800191684615028</v>
      </c>
      <c r="F14" s="284">
        <f t="shared" si="9"/>
        <v>0.53214489833073997</v>
      </c>
      <c r="G14" s="284">
        <f t="shared" si="10"/>
        <v>0.80979837142784217</v>
      </c>
      <c r="H14" s="284">
        <f t="shared" si="22"/>
        <v>0.25449142523363777</v>
      </c>
      <c r="I14" s="281">
        <f t="shared" si="11"/>
        <v>0.40309049443730272</v>
      </c>
      <c r="J14" s="281">
        <f t="shared" si="12"/>
        <v>0.3492383931163488</v>
      </c>
      <c r="K14" s="279">
        <f t="shared" si="13"/>
        <v>3.8918595286371045E-2</v>
      </c>
      <c r="L14" s="279">
        <f t="shared" si="14"/>
        <v>2.4206407616959427E-2</v>
      </c>
      <c r="M14" s="279">
        <f t="shared" si="15"/>
        <v>2.2013811645694274E-2</v>
      </c>
      <c r="N14" s="211">
        <f>'TB1'!G17</f>
        <v>0.18904051240099312</v>
      </c>
      <c r="O14" s="279">
        <f t="shared" si="16"/>
        <v>0.18619031998604496</v>
      </c>
      <c r="P14" s="279">
        <f t="shared" si="17"/>
        <v>0.17738284603808274</v>
      </c>
      <c r="Q14" s="241"/>
      <c r="R14" s="242">
        <f t="shared" si="18"/>
        <v>0.43217969613458601</v>
      </c>
      <c r="S14" s="286">
        <f t="shared" si="19"/>
        <v>6.2698356222292417E-2</v>
      </c>
      <c r="T14" s="287">
        <f t="shared" si="23"/>
        <v>0.55534014277201715</v>
      </c>
      <c r="U14" s="287"/>
      <c r="V14" s="287">
        <f t="shared" si="20"/>
        <v>0.40309049443730272</v>
      </c>
      <c r="W14" s="284">
        <f>TB2b!X17/(TB2b!H17+'TB2'!H17)</f>
        <v>4.4693185417614578E-2</v>
      </c>
      <c r="X14" s="287">
        <f>(TB2b!S17+TB2b!T17+TB2b!U17)/(TB2b!C17+TB2b!D17+TB2b!E17+'TB2'!C17+'TB2'!D17+'TB2'!E17)</f>
        <v>0.52255626411053202</v>
      </c>
      <c r="Z14" s="284">
        <v>4.542810930912615E-2</v>
      </c>
      <c r="AA14" s="284">
        <v>3.7663485617416191E-2</v>
      </c>
      <c r="AB14" s="284">
        <v>3.8732347174437874E-2</v>
      </c>
      <c r="AC14" s="284">
        <v>1.3601933530745337E-2</v>
      </c>
      <c r="AD14" s="284">
        <v>6.2885816717554504E-3</v>
      </c>
      <c r="AE14" s="284">
        <f t="shared" si="24"/>
        <v>5.0619866141967543E-3</v>
      </c>
      <c r="AF14" s="284">
        <v>0.14677641724981247</v>
      </c>
      <c r="AG14" s="311">
        <f t="shared" si="25"/>
        <v>-2.6667865284102366E-8</v>
      </c>
      <c r="AH14" s="240">
        <v>3.4487737942133355E-2</v>
      </c>
      <c r="AJ14" s="240">
        <v>0.72455024415734481</v>
      </c>
      <c r="AK14" s="240">
        <v>0.15956709984092926</v>
      </c>
      <c r="AL14" s="240">
        <v>4.7829618508795871E-2</v>
      </c>
      <c r="AM14" s="240">
        <v>2.9882994098797404E-2</v>
      </c>
      <c r="AN14" s="240">
        <v>1.7073982933573668E-2</v>
      </c>
      <c r="AO14" s="284">
        <v>1.9890597923091356E-2</v>
      </c>
      <c r="AP14" s="240">
        <f t="shared" si="21"/>
        <v>0.99879453746253244</v>
      </c>
      <c r="AQ14" s="240"/>
      <c r="AR14" s="289">
        <v>56.062049220036819</v>
      </c>
      <c r="AS14" s="289">
        <v>1.1377379682485771</v>
      </c>
      <c r="AU14" s="312">
        <v>79.813191616326094</v>
      </c>
      <c r="AV14" s="284">
        <v>3.1461854759884271E-2</v>
      </c>
      <c r="AW14" s="284">
        <v>1.1181109061393005E-2</v>
      </c>
      <c r="AX14" s="284">
        <v>2.1751975624867893E-2</v>
      </c>
      <c r="AZ14" s="278">
        <v>0</v>
      </c>
      <c r="BB14" s="284">
        <f t="shared" si="5"/>
        <v>0</v>
      </c>
      <c r="BC14" s="278"/>
      <c r="BE14" s="278"/>
      <c r="BL14" s="210"/>
      <c r="BM14" s="210"/>
      <c r="BN14" s="284">
        <v>1.1276532406674471E-2</v>
      </c>
      <c r="BO14" s="284">
        <f t="shared" si="6"/>
        <v>0.35841918706753162</v>
      </c>
      <c r="BP14" s="284">
        <v>0.18402602239174717</v>
      </c>
    </row>
    <row r="15" spans="1:68" ht="16" customHeight="1">
      <c r="A15">
        <v>1921</v>
      </c>
      <c r="B15" s="211">
        <f>'TG1'!B18</f>
        <v>0.10559222511451642</v>
      </c>
      <c r="C15" s="211">
        <f>'TG1'!H18</f>
        <v>0.22803053387754624</v>
      </c>
      <c r="D15" s="279">
        <f t="shared" si="8"/>
        <v>0.71883993934644475</v>
      </c>
      <c r="E15" s="284">
        <f>(TB2b!S18+0.1*TB2b!W18)/(TB2b!C18+0.1*TB2b!G18+'TB2'!C18+0.1*'TB2'!G18)</f>
        <v>0.71883993934644475</v>
      </c>
      <c r="F15" s="284">
        <f t="shared" si="9"/>
        <v>0.52169309154107868</v>
      </c>
      <c r="G15" s="284">
        <f t="shared" si="10"/>
        <v>0.74365486994346841</v>
      </c>
      <c r="H15" s="284">
        <f t="shared" si="22"/>
        <v>0.29973131313868906</v>
      </c>
      <c r="I15" s="281">
        <f t="shared" si="11"/>
        <v>0.38303531897588777</v>
      </c>
      <c r="J15" s="281">
        <f t="shared" si="12"/>
        <v>0.37040053468546136</v>
      </c>
      <c r="K15" s="279">
        <f t="shared" si="13"/>
        <v>3.1030846517571955E-2</v>
      </c>
      <c r="L15" s="279">
        <f t="shared" si="14"/>
        <v>1.6778064245001702E-2</v>
      </c>
      <c r="M15" s="279">
        <f t="shared" si="15"/>
        <v>1.7501470077041167E-2</v>
      </c>
      <c r="N15" s="211">
        <f>'TB1'!G18</f>
        <v>0.19095430093712285</v>
      </c>
      <c r="O15" s="279">
        <f t="shared" si="16"/>
        <v>0.18818622795553525</v>
      </c>
      <c r="P15" s="279">
        <f t="shared" si="17"/>
        <v>0.17445681687136116</v>
      </c>
      <c r="Q15" s="241"/>
      <c r="R15" s="242">
        <f t="shared" si="18"/>
        <v>0.42155478278649194</v>
      </c>
      <c r="S15" s="286">
        <f t="shared" si="19"/>
        <v>7.4765844319043859E-2</v>
      </c>
      <c r="T15" s="287">
        <f t="shared" si="23"/>
        <v>0.53715109560897467</v>
      </c>
      <c r="U15" s="287"/>
      <c r="V15" s="287">
        <f t="shared" si="20"/>
        <v>0.38303531897588777</v>
      </c>
      <c r="W15" s="284">
        <f>TB2b!X18/(TB2b!H18+'TB2'!H18)</f>
        <v>5.6586600402971816E-2</v>
      </c>
      <c r="X15" s="287">
        <f>(TB2b!S18+TB2b!T18+TB2b!U18)/(TB2b!C18+TB2b!D18+TB2b!E18+'TB2'!C18+'TB2'!D18+'TB2'!E18)</f>
        <v>0.49185155850019308</v>
      </c>
      <c r="Z15" s="284">
        <v>5.4393950745716693E-2</v>
      </c>
      <c r="AA15" s="284">
        <v>3.4409885623968087E-2</v>
      </c>
      <c r="AB15" s="284">
        <v>4.0380843034953838E-2</v>
      </c>
      <c r="AC15" s="284">
        <v>1.5696537781162104E-2</v>
      </c>
      <c r="AD15" s="284">
        <v>8.30895898094214E-3</v>
      </c>
      <c r="AE15" s="284">
        <f t="shared" si="24"/>
        <v>2.9814244880147205E-3</v>
      </c>
      <c r="AF15" s="284">
        <v>0.15617163349565791</v>
      </c>
      <c r="AG15" s="311">
        <f t="shared" si="25"/>
        <v>3.2840900332509193E-8</v>
      </c>
      <c r="AH15" s="240">
        <v>1.9090691576185724E-2</v>
      </c>
      <c r="AJ15" s="240">
        <v>0.72752406183771035</v>
      </c>
      <c r="AK15" s="240">
        <v>0.14548440055535447</v>
      </c>
      <c r="AL15" s="240">
        <v>5.4300515826681175E-2</v>
      </c>
      <c r="AM15" s="240">
        <v>3.7056117890633573E-2</v>
      </c>
      <c r="AN15" s="240">
        <v>2.4113162420347247E-2</v>
      </c>
      <c r="AO15" s="284">
        <v>9.9469903787969653E-3</v>
      </c>
      <c r="AP15" s="240">
        <f t="shared" si="21"/>
        <v>0.99842524890952378</v>
      </c>
      <c r="AQ15" s="240"/>
      <c r="AR15" s="289">
        <v>45.161887414010266</v>
      </c>
      <c r="AS15" s="289">
        <v>0.45373818899590695</v>
      </c>
      <c r="AU15" s="312">
        <v>63.859426156342899</v>
      </c>
      <c r="AV15" s="284">
        <v>3.5174728586130334E-2</v>
      </c>
      <c r="AW15" s="284">
        <v>8.243105703944929E-3</v>
      </c>
      <c r="AX15" s="284">
        <v>2.2673669056097329E-2</v>
      </c>
      <c r="AZ15" s="278">
        <v>0</v>
      </c>
      <c r="BB15" s="284">
        <f t="shared" si="5"/>
        <v>0</v>
      </c>
      <c r="BC15" s="278"/>
      <c r="BE15" s="278"/>
      <c r="BL15" s="210"/>
      <c r="BM15" s="210"/>
      <c r="BN15" s="284">
        <v>1.3371238309824051E-2</v>
      </c>
      <c r="BO15" s="284">
        <f t="shared" si="6"/>
        <v>0.38013763992755961</v>
      </c>
      <c r="BP15" s="284">
        <v>0.18099041031887286</v>
      </c>
    </row>
    <row r="16" spans="1:68" ht="16" customHeight="1">
      <c r="A16">
        <v>1922</v>
      </c>
      <c r="B16" s="211">
        <f>'TG1'!B19</f>
        <v>9.9172197482817609E-2</v>
      </c>
      <c r="C16" s="211">
        <f>'TG1'!H19</f>
        <v>0.22271285369623592</v>
      </c>
      <c r="D16" s="279">
        <f t="shared" si="8"/>
        <v>0.71546975389011369</v>
      </c>
      <c r="E16" s="284">
        <f>(TB2b!S19+0.1*TB2b!W19)/(TB2b!C19+0.1*TB2b!G19+'TB2'!C19+0.1*'TB2'!G19)</f>
        <v>0.71546975389011369</v>
      </c>
      <c r="F16" s="284">
        <f t="shared" si="9"/>
        <v>0.57137719636707429</v>
      </c>
      <c r="G16" s="284">
        <f t="shared" si="10"/>
        <v>0.8120537265332195</v>
      </c>
      <c r="H16" s="284">
        <f t="shared" si="22"/>
        <v>0.33070066620092914</v>
      </c>
      <c r="I16" s="281">
        <f t="shared" si="11"/>
        <v>0.38581468115698758</v>
      </c>
      <c r="J16" s="281">
        <f t="shared" si="12"/>
        <v>0.40205748862236346</v>
      </c>
      <c r="K16" s="279">
        <f t="shared" si="13"/>
        <v>2.986781295929335E-2</v>
      </c>
      <c r="L16" s="279">
        <f t="shared" si="14"/>
        <v>1.6330858920545095E-2</v>
      </c>
      <c r="M16" s="279">
        <f t="shared" si="15"/>
        <v>1.8287671883653281E-2</v>
      </c>
      <c r="N16" s="211">
        <f>'TB1'!G19</f>
        <v>0.18512257256432973</v>
      </c>
      <c r="O16" s="279">
        <f t="shared" si="16"/>
        <v>0.18257497230761319</v>
      </c>
      <c r="P16" s="279">
        <f t="shared" si="17"/>
        <v>0.16990308142835639</v>
      </c>
      <c r="Q16" s="241"/>
      <c r="R16" s="242">
        <f t="shared" si="18"/>
        <v>0.46763569023632678</v>
      </c>
      <c r="S16" s="286">
        <f t="shared" si="19"/>
        <v>7.1887359433060252E-2</v>
      </c>
      <c r="T16" s="287">
        <f t="shared" si="23"/>
        <v>0.5995518005040823</v>
      </c>
      <c r="U16" s="287"/>
      <c r="V16" s="287">
        <f t="shared" si="20"/>
        <v>0.38581468115698758</v>
      </c>
      <c r="W16" s="284">
        <f>TB2b!X19/(TB2b!H19+'TB2'!H19)</f>
        <v>5.3823582464872101E-2</v>
      </c>
      <c r="X16" s="287">
        <f>(TB2b!S19+TB2b!T19+TB2b!U19)/(TB2b!C19+TB2b!D19+TB2b!E19+'TB2'!C19+'TB2'!D19+'TB2'!E19)</f>
        <v>0.49647838072102607</v>
      </c>
      <c r="Z16" s="284">
        <v>5.1029270790889543E-2</v>
      </c>
      <c r="AA16" s="284">
        <v>3.5320210609480186E-2</v>
      </c>
      <c r="AB16" s="284">
        <v>4.3618857299586158E-2</v>
      </c>
      <c r="AC16" s="284">
        <v>1.6774693082237523E-2</v>
      </c>
      <c r="AD16" s="284">
        <v>1.2720863873320358E-2</v>
      </c>
      <c r="AE16" s="284">
        <f t="shared" si="24"/>
        <v>7.0215766752351081E-3</v>
      </c>
      <c r="AF16" s="284">
        <v>0.16648551726860947</v>
      </c>
      <c r="AG16" s="311">
        <f t="shared" si="25"/>
        <v>4.4937860571581112E-8</v>
      </c>
      <c r="AH16" s="240">
        <v>4.2175300232911092E-2</v>
      </c>
      <c r="AJ16" s="240">
        <v>0.70985039919857884</v>
      </c>
      <c r="AK16" s="240">
        <v>0.14983160204632334</v>
      </c>
      <c r="AL16" s="240">
        <v>5.3714250516159412E-2</v>
      </c>
      <c r="AM16" s="240">
        <v>3.5737203673671163E-2</v>
      </c>
      <c r="AN16" s="240">
        <v>2.2975950735799139E-2</v>
      </c>
      <c r="AO16" s="284">
        <v>2.1232423738054691E-2</v>
      </c>
      <c r="AP16" s="240">
        <f t="shared" si="21"/>
        <v>0.99334182990858655</v>
      </c>
      <c r="AQ16" s="240"/>
      <c r="AR16" s="289">
        <v>48.546747408196879</v>
      </c>
      <c r="AS16" s="289">
        <v>1.0531255193513716</v>
      </c>
      <c r="AU16" s="312">
        <v>65.297603358053905</v>
      </c>
      <c r="AV16" s="284">
        <v>3.5615854231628184E-2</v>
      </c>
      <c r="AW16" s="284">
        <v>7.7280784293556892E-3</v>
      </c>
      <c r="AX16" s="284">
        <v>1.6850942957260161E-2</v>
      </c>
      <c r="AZ16" s="278">
        <v>0</v>
      </c>
      <c r="BB16" s="284">
        <f t="shared" si="5"/>
        <v>0</v>
      </c>
      <c r="BC16" s="278"/>
      <c r="BE16" s="278"/>
      <c r="BL16" s="210"/>
      <c r="BM16" s="210"/>
      <c r="BN16" s="284">
        <v>1.4696055719952288E-2</v>
      </c>
      <c r="BO16" s="284">
        <f t="shared" si="6"/>
        <v>0.41262679323585205</v>
      </c>
      <c r="BP16" s="284">
        <v>0.17626613263747531</v>
      </c>
    </row>
    <row r="17" spans="1:68" ht="16" customHeight="1">
      <c r="A17">
        <v>1923</v>
      </c>
      <c r="B17" s="211">
        <f>'TG1'!B20</f>
        <v>0.10396590715418318</v>
      </c>
      <c r="C17" s="211">
        <f>'TG1'!H20</f>
        <v>0.23443599943011376</v>
      </c>
      <c r="D17" s="279">
        <f t="shared" si="8"/>
        <v>0.67678507999312965</v>
      </c>
      <c r="E17" s="284">
        <f>(TB2b!S20+0.1*TB2b!W20)/(TB2b!C20+0.1*TB2b!G20+'TB2'!C20+0.1*'TB2'!G20)</f>
        <v>0.67678507999312965</v>
      </c>
      <c r="F17" s="284">
        <f t="shared" si="9"/>
        <v>0.53191549027337959</v>
      </c>
      <c r="G17" s="284">
        <f t="shared" si="10"/>
        <v>0.77960714907637629</v>
      </c>
      <c r="H17" s="284">
        <f t="shared" si="22"/>
        <v>0.28422383147038299</v>
      </c>
      <c r="I17" s="281">
        <f t="shared" si="11"/>
        <v>0.37413670751746159</v>
      </c>
      <c r="J17" s="281">
        <f t="shared" si="12"/>
        <v>0.35633783016641324</v>
      </c>
      <c r="K17" s="279">
        <f t="shared" si="13"/>
        <v>4.7136352353385765E-2</v>
      </c>
      <c r="L17" s="279">
        <f t="shared" si="14"/>
        <v>2.6618754529778958E-2</v>
      </c>
      <c r="M17" s="279">
        <f t="shared" si="15"/>
        <v>2.6879979020570009E-2</v>
      </c>
      <c r="N17" s="211">
        <f>'TB1'!G20</f>
        <v>0.17627952735261754</v>
      </c>
      <c r="O17" s="279">
        <f t="shared" si="16"/>
        <v>0.17256378651254281</v>
      </c>
      <c r="P17" s="279">
        <f t="shared" si="17"/>
        <v>0.1627571508836769</v>
      </c>
      <c r="Q17" s="241"/>
      <c r="R17" s="242">
        <f t="shared" si="18"/>
        <v>0.40419223692423112</v>
      </c>
      <c r="S17" s="286">
        <f t="shared" si="19"/>
        <v>6.9554339102256557E-2</v>
      </c>
      <c r="T17" s="287">
        <f t="shared" si="23"/>
        <v>0.51573820286488925</v>
      </c>
      <c r="U17" s="287"/>
      <c r="V17" s="287">
        <f t="shared" si="20"/>
        <v>0.37413670751746159</v>
      </c>
      <c r="W17" s="284">
        <f>TB2b!X20/(TB2b!H20+'TB2'!H20)</f>
        <v>5.1604035724244865E-2</v>
      </c>
      <c r="X17" s="287">
        <f>(TB2b!S20+TB2b!T20+TB2b!U20)/(TB2b!C20+TB2b!D20+TB2b!E20+'TB2'!C20+'TB2'!D20+'TB2'!E20)</f>
        <v>0.48164759811520047</v>
      </c>
      <c r="Z17" s="284">
        <v>4.7187756949954897E-2</v>
      </c>
      <c r="AA17" s="284">
        <v>3.069632126176073E-2</v>
      </c>
      <c r="AB17" s="284">
        <v>4.2527075878725375E-2</v>
      </c>
      <c r="AC17" s="284">
        <v>1.4517900303426159E-2</v>
      </c>
      <c r="AD17" s="284">
        <v>1.1701362914488237E-2</v>
      </c>
      <c r="AE17" s="284">
        <f t="shared" si="24"/>
        <v>6.2179365255296748E-3</v>
      </c>
      <c r="AF17" s="284">
        <v>0.15284841614401537</v>
      </c>
      <c r="AG17" s="311">
        <f t="shared" si="25"/>
        <v>6.231013029156518E-8</v>
      </c>
      <c r="AH17" s="240">
        <v>4.0680411890372942E-2</v>
      </c>
      <c r="AJ17" s="240">
        <v>0.67843009593665993</v>
      </c>
      <c r="AK17" s="240">
        <v>0.16890808157730386</v>
      </c>
      <c r="AL17" s="240">
        <v>5.4549366214905116E-2</v>
      </c>
      <c r="AM17" s="240">
        <v>3.8856752182846004E-2</v>
      </c>
      <c r="AN17" s="240">
        <v>3.0070331163569674E-2</v>
      </c>
      <c r="AO17" s="284">
        <v>2.1876900657352524E-2</v>
      </c>
      <c r="AP17" s="240">
        <f t="shared" si="21"/>
        <v>0.99269152773263714</v>
      </c>
      <c r="AQ17" s="240"/>
      <c r="AR17" s="289">
        <v>56.061234376513916</v>
      </c>
      <c r="AS17" s="289">
        <v>1.2538769976987461</v>
      </c>
      <c r="AU17" s="312">
        <v>77.062207439306476</v>
      </c>
      <c r="AV17" s="284">
        <v>3.8253375157660433E-2</v>
      </c>
      <c r="AW17" s="284">
        <v>1.2277418872865273E-2</v>
      </c>
      <c r="AX17" s="284">
        <v>1.7012610879991293E-2</v>
      </c>
      <c r="AZ17" s="278">
        <v>0</v>
      </c>
      <c r="BB17" s="284">
        <f t="shared" si="5"/>
        <v>0</v>
      </c>
      <c r="BC17" s="278"/>
      <c r="BE17" s="278"/>
      <c r="BL17" s="210"/>
      <c r="BM17" s="210"/>
      <c r="BN17" s="284">
        <v>1.3989460294653918E-2</v>
      </c>
      <c r="BO17" s="284">
        <f t="shared" si="6"/>
        <v>0.36570525442517604</v>
      </c>
      <c r="BP17" s="284">
        <v>0.16885257938925011</v>
      </c>
    </row>
    <row r="18" spans="1:68" ht="16" customHeight="1">
      <c r="A18">
        <v>1924</v>
      </c>
      <c r="B18" s="211">
        <f>'TG1'!B21</f>
        <v>9.9899564058909651E-2</v>
      </c>
      <c r="C18" s="211">
        <f>'TG1'!H21</f>
        <v>0.21609044219358736</v>
      </c>
      <c r="D18" s="279">
        <f t="shared" si="8"/>
        <v>0.69105739676216527</v>
      </c>
      <c r="E18" s="284">
        <f>(TB2b!S21+0.1*TB2b!W21)/(TB2b!C21+0.1*TB2b!G21+'TB2'!C21+0.1*'TB2'!G21)</f>
        <v>0.69105739676216527</v>
      </c>
      <c r="F18" s="284">
        <f t="shared" si="9"/>
        <v>0.57798714642820626</v>
      </c>
      <c r="G18" s="284">
        <f t="shared" si="10"/>
        <v>0.82453653848152675</v>
      </c>
      <c r="H18" s="284">
        <f t="shared" si="22"/>
        <v>0.33143775437488587</v>
      </c>
      <c r="I18" s="281">
        <f t="shared" si="11"/>
        <v>0.37150038138140162</v>
      </c>
      <c r="J18" s="281">
        <f t="shared" si="12"/>
        <v>0.38894201255948724</v>
      </c>
      <c r="K18" s="279">
        <f t="shared" si="13"/>
        <v>4.1096930166154629E-2</v>
      </c>
      <c r="L18" s="279">
        <f t="shared" si="14"/>
        <v>2.2520978854103615E-2</v>
      </c>
      <c r="M18" s="279">
        <f t="shared" si="15"/>
        <v>2.5115536678597034E-2</v>
      </c>
      <c r="N18" s="211">
        <f>'TB1'!G21</f>
        <v>0.18426561568489541</v>
      </c>
      <c r="O18" s="279">
        <f t="shared" si="16"/>
        <v>0.18076384323617825</v>
      </c>
      <c r="P18" s="279">
        <f t="shared" si="17"/>
        <v>0.16970004580113715</v>
      </c>
      <c r="Q18" s="241"/>
      <c r="R18" s="242">
        <f t="shared" si="18"/>
        <v>0.41463800249465693</v>
      </c>
      <c r="S18" s="286">
        <f t="shared" si="19"/>
        <v>7.499656651642865E-2</v>
      </c>
      <c r="T18" s="287">
        <f t="shared" si="23"/>
        <v>0.52785181448739971</v>
      </c>
      <c r="U18" s="287"/>
      <c r="V18" s="287">
        <f t="shared" si="20"/>
        <v>0.37150038138140162</v>
      </c>
      <c r="W18" s="284">
        <f>TB2b!X21/(TB2b!H21+'TB2'!H21)</f>
        <v>5.7440533409108187E-2</v>
      </c>
      <c r="X18" s="287">
        <f>(TB2b!S21+TB2b!T21+TB2b!U21)/(TB2b!C21+TB2b!D21+TB2b!E21+'TB2'!C21+'TB2'!D21+'TB2'!E21)</f>
        <v>0.47618699737216613</v>
      </c>
      <c r="Z18" s="284">
        <v>4.9803217488241659E-2</v>
      </c>
      <c r="AA18" s="284">
        <v>3.5388843361414749E-2</v>
      </c>
      <c r="AB18" s="284">
        <v>4.5888190835132757E-2</v>
      </c>
      <c r="AC18" s="284">
        <v>1.5489312225621617E-2</v>
      </c>
      <c r="AD18" s="284">
        <v>1.1850951724596194E-2</v>
      </c>
      <c r="AE18" s="284">
        <f t="shared" si="24"/>
        <v>9.6257927703987788E-3</v>
      </c>
      <c r="AF18" s="284">
        <v>0.16804630840540569</v>
      </c>
      <c r="AG18" s="311">
        <f t="shared" si="25"/>
        <v>0</v>
      </c>
      <c r="AH18" s="240">
        <v>5.7280596412608478E-2</v>
      </c>
      <c r="AJ18" s="240">
        <v>0.66407330097347628</v>
      </c>
      <c r="AK18" s="240">
        <v>0.17212070306705818</v>
      </c>
      <c r="AL18" s="240">
        <v>5.5653313944874806E-2</v>
      </c>
      <c r="AM18" s="240">
        <v>3.9568624195152106E-2</v>
      </c>
      <c r="AN18" s="240">
        <v>3.2700502599938466E-2</v>
      </c>
      <c r="AO18" s="284">
        <v>2.9042535569170982E-2</v>
      </c>
      <c r="AP18" s="240">
        <f t="shared" si="21"/>
        <v>0.99315898034967076</v>
      </c>
      <c r="AQ18" s="240"/>
      <c r="AR18" s="289">
        <v>56.717183412460031</v>
      </c>
      <c r="AS18" s="289">
        <v>1.6964809242237533</v>
      </c>
      <c r="AU18" s="312">
        <v>77.784155016972278</v>
      </c>
      <c r="AV18" s="284">
        <v>3.9016932687244002E-2</v>
      </c>
      <c r="AW18" s="284">
        <v>1.0958208645629875E-2</v>
      </c>
      <c r="AX18" s="284">
        <v>1.4350549822228104E-2</v>
      </c>
      <c r="AZ18" s="278">
        <v>0</v>
      </c>
      <c r="BB18" s="284">
        <f t="shared" si="5"/>
        <v>0</v>
      </c>
      <c r="BC18" s="278"/>
      <c r="BE18" s="278"/>
      <c r="BL18" s="210"/>
      <c r="BM18" s="210"/>
      <c r="BN18" s="284">
        <v>1.5574253904043767E-2</v>
      </c>
      <c r="BO18" s="284">
        <f t="shared" si="6"/>
        <v>0.39916653697217808</v>
      </c>
      <c r="BP18" s="284">
        <v>0.17605549310994764</v>
      </c>
    </row>
    <row r="19" spans="1:68" ht="16" customHeight="1">
      <c r="A19">
        <v>1925</v>
      </c>
      <c r="B19" s="211">
        <f>'TG1'!B22</f>
        <v>0.1024436568963374</v>
      </c>
      <c r="C19" s="211">
        <f>'TG1'!H22</f>
        <v>0.21366829890532268</v>
      </c>
      <c r="D19" s="279">
        <f t="shared" si="8"/>
        <v>0.67869896500176019</v>
      </c>
      <c r="E19" s="284">
        <f>(TB2b!S22+0.1*TB2b!W22)/(TB2b!C22+0.1*TB2b!G22+'TB2'!C22+0.1*'TB2'!G22)</f>
        <v>0.67869896500176019</v>
      </c>
      <c r="F19" s="284">
        <f t="shared" si="9"/>
        <v>0.62790636541414901</v>
      </c>
      <c r="G19" s="284">
        <f t="shared" si="10"/>
        <v>0.89692757001703416</v>
      </c>
      <c r="H19" s="284">
        <f t="shared" si="22"/>
        <v>0.35888516081126393</v>
      </c>
      <c r="I19" s="281">
        <f t="shared" si="11"/>
        <v>0.40005504246334816</v>
      </c>
      <c r="J19" s="281">
        <f t="shared" si="12"/>
        <v>0.43017990634025921</v>
      </c>
      <c r="K19" s="279">
        <f t="shared" si="13"/>
        <v>4.4205345664265851E-2</v>
      </c>
      <c r="L19" s="279">
        <f t="shared" si="14"/>
        <v>2.6538212295445028E-2</v>
      </c>
      <c r="M19" s="279">
        <f t="shared" si="15"/>
        <v>3.0072195081076055E-2</v>
      </c>
      <c r="N19" s="211">
        <f>'TB1'!G22</f>
        <v>0.20636678644313566</v>
      </c>
      <c r="O19" s="279">
        <f t="shared" si="16"/>
        <v>0.20262148325297863</v>
      </c>
      <c r="P19" s="279">
        <f t="shared" si="17"/>
        <v>0.19227481226968052</v>
      </c>
      <c r="Q19" s="241"/>
      <c r="R19" s="242">
        <f t="shared" si="18"/>
        <v>0.47218079201198093</v>
      </c>
      <c r="S19" s="286">
        <f t="shared" si="19"/>
        <v>7.3312100774473699E-2</v>
      </c>
      <c r="T19" s="287">
        <f t="shared" si="23"/>
        <v>0.60513702242448331</v>
      </c>
      <c r="U19" s="287"/>
      <c r="V19" s="287">
        <f t="shared" si="20"/>
        <v>0.40005504246334816</v>
      </c>
      <c r="W19" s="284">
        <f>TB2b!X22/(TB2b!H22+'TB2'!H22)</f>
        <v>5.8030414940278725E-2</v>
      </c>
      <c r="X19" s="287">
        <f>(TB2b!S22+TB2b!T22+TB2b!U22)/(TB2b!C22+TB2b!D22+TB2b!E22+'TB2'!C22+'TB2'!D22+'TB2'!E22)</f>
        <v>0.51406325163770461</v>
      </c>
      <c r="Z19" s="284">
        <v>4.9439169533031992E-2</v>
      </c>
      <c r="AA19" s="284">
        <v>3.935324306959178E-2</v>
      </c>
      <c r="AB19" s="284">
        <v>4.9098093058197588E-2</v>
      </c>
      <c r="AC19" s="284">
        <v>1.584877935655515E-2</v>
      </c>
      <c r="AD19" s="284">
        <v>1.2503505998448159E-2</v>
      </c>
      <c r="AE19" s="284">
        <f t="shared" si="24"/>
        <v>1.9950158502233341E-2</v>
      </c>
      <c r="AF19" s="284">
        <v>0.18619295545598177</v>
      </c>
      <c r="AG19" s="311">
        <f t="shared" si="25"/>
        <v>5.9379237637990911E-9</v>
      </c>
      <c r="AH19" s="240">
        <v>0.10714776213405021</v>
      </c>
      <c r="AJ19" s="240">
        <v>0.67436574604674338</v>
      </c>
      <c r="AK19" s="240">
        <v>0.15861730008404126</v>
      </c>
      <c r="AL19" s="240">
        <v>5.4740309808143296E-2</v>
      </c>
      <c r="AM19" s="240">
        <v>2.9072440045292539E-2</v>
      </c>
      <c r="AN19" s="240">
        <v>2.1554164862437147E-2</v>
      </c>
      <c r="AO19" s="284">
        <v>5.5589254393064856E-2</v>
      </c>
      <c r="AP19" s="240">
        <f t="shared" si="21"/>
        <v>0.99393921523972251</v>
      </c>
      <c r="AQ19" s="240"/>
      <c r="AR19" s="289">
        <v>59.773661466912102</v>
      </c>
      <c r="AS19" s="289">
        <v>3.5183560635512476</v>
      </c>
      <c r="AU19" s="312">
        <v>82.006935327320534</v>
      </c>
      <c r="AV19" s="284">
        <v>4.2259276430428108E-2</v>
      </c>
      <c r="AW19" s="284">
        <v>1.3441180256284735E-2</v>
      </c>
      <c r="AX19" s="284">
        <v>1.4424458860971852E-2</v>
      </c>
      <c r="AZ19" s="278">
        <v>0</v>
      </c>
      <c r="BB19" s="284">
        <f t="shared" si="5"/>
        <v>0</v>
      </c>
      <c r="BC19" s="278"/>
      <c r="BE19" s="278"/>
      <c r="BL19" s="210"/>
      <c r="BM19" s="210"/>
      <c r="BN19" s="284">
        <v>1.8656984320820653E-2</v>
      </c>
      <c r="BO19" s="284">
        <f t="shared" si="6"/>
        <v>0.44148849428446418</v>
      </c>
      <c r="BP19" s="284">
        <v>0.19947570860664071</v>
      </c>
    </row>
    <row r="20" spans="1:68" ht="16" customHeight="1">
      <c r="A20">
        <v>1926</v>
      </c>
      <c r="B20" s="211">
        <f>'TG1'!B23</f>
        <v>0.10617318219347165</v>
      </c>
      <c r="C20" s="211">
        <f>'TG1'!H23</f>
        <v>0.21231990043394067</v>
      </c>
      <c r="D20" s="279">
        <f t="shared" si="8"/>
        <v>0.68689910505868212</v>
      </c>
      <c r="E20" s="284">
        <f>(TB2b!S23+0.1*TB2b!W23)/(TB2b!C23+0.1*TB2b!G23+'TB2'!C23+0.1*'TB2'!G23)</f>
        <v>0.68689910505868212</v>
      </c>
      <c r="F20" s="284">
        <f t="shared" si="9"/>
        <v>0.61543601915471768</v>
      </c>
      <c r="G20" s="284">
        <f t="shared" si="10"/>
        <v>0.89666000827687475</v>
      </c>
      <c r="H20" s="284">
        <f t="shared" si="22"/>
        <v>0.33421203003256067</v>
      </c>
      <c r="I20" s="281">
        <f t="shared" si="11"/>
        <v>0.42902357123741625</v>
      </c>
      <c r="J20" s="281">
        <f t="shared" si="12"/>
        <v>0.44951254987701972</v>
      </c>
      <c r="K20" s="279">
        <f t="shared" si="13"/>
        <v>5.4524563654430466E-2</v>
      </c>
      <c r="L20" s="279">
        <f t="shared" si="14"/>
        <v>3.4766621021707321E-2</v>
      </c>
      <c r="M20" s="279">
        <f t="shared" si="15"/>
        <v>3.7985437270148983E-2</v>
      </c>
      <c r="N20" s="211">
        <f>'TB1'!G23</f>
        <v>0.21769197660481993</v>
      </c>
      <c r="O20" s="279">
        <f t="shared" si="16"/>
        <v>0.21323590859159505</v>
      </c>
      <c r="P20" s="279">
        <f t="shared" si="17"/>
        <v>0.20448731003358539</v>
      </c>
      <c r="Q20" s="241"/>
      <c r="R20" s="242">
        <f t="shared" si="18"/>
        <v>0.49317028107508076</v>
      </c>
      <c r="S20" s="286">
        <f t="shared" si="19"/>
        <v>7.3847465102356027E-2</v>
      </c>
      <c r="T20" s="287">
        <f t="shared" si="23"/>
        <v>0.63294455306598907</v>
      </c>
      <c r="U20" s="287"/>
      <c r="V20" s="287">
        <f t="shared" si="20"/>
        <v>0.42902357123741625</v>
      </c>
      <c r="W20" s="284">
        <f>TB2b!X23/(TB2b!H23+'TB2'!H23)</f>
        <v>5.8806624219363571E-2</v>
      </c>
      <c r="X20" s="287">
        <f>(TB2b!S23+TB2b!T23+TB2b!U23)/(TB2b!C23+TB2b!D23+TB2b!E23+'TB2'!C23+'TB2'!D23+'TB2'!E23)</f>
        <v>0.55242922024343377</v>
      </c>
      <c r="Z20" s="284">
        <v>5.056141052959507E-2</v>
      </c>
      <c r="AA20" s="284">
        <v>3.6725433124591075E-2</v>
      </c>
      <c r="AB20" s="284">
        <v>5.5428871746890457E-2</v>
      </c>
      <c r="AC20" s="284">
        <v>1.7002349885296409E-2</v>
      </c>
      <c r="AD20" s="284">
        <v>1.2342128551148114E-2</v>
      </c>
      <c r="AE20" s="284">
        <f t="shared" si="24"/>
        <v>1.4945964546570946E-2</v>
      </c>
      <c r="AF20" s="284">
        <v>0.18700619184333572</v>
      </c>
      <c r="AG20" s="311">
        <f t="shared" si="25"/>
        <v>3.345924366043862E-8</v>
      </c>
      <c r="AH20" s="240">
        <v>7.9922297755209704E-2</v>
      </c>
      <c r="AJ20" s="240">
        <v>0.68467361011667227</v>
      </c>
      <c r="AK20" s="240">
        <v>0.15135031634759272</v>
      </c>
      <c r="AL20" s="240">
        <v>6.1817044626991863E-2</v>
      </c>
      <c r="AM20" s="240">
        <v>3.0409082467200605E-2</v>
      </c>
      <c r="AN20" s="240">
        <v>2.0602127949593589E-2</v>
      </c>
      <c r="AO20" s="284">
        <v>4.4720007670324829E-2</v>
      </c>
      <c r="AP20" s="240">
        <f t="shared" si="21"/>
        <v>0.99357218917837586</v>
      </c>
      <c r="AQ20" s="240"/>
      <c r="AR20" s="289">
        <v>61.992480379808164</v>
      </c>
      <c r="AS20" s="289">
        <v>2.902085483154071</v>
      </c>
      <c r="AU20" s="312">
        <v>87.812917993862143</v>
      </c>
      <c r="AV20" s="284">
        <v>4.3181468258907119E-2</v>
      </c>
      <c r="AW20" s="284">
        <v>1.7279917746339572E-2</v>
      </c>
      <c r="AX20" s="284">
        <v>1.420988599122818E-2</v>
      </c>
      <c r="AZ20" s="278">
        <v>0</v>
      </c>
      <c r="BB20" s="284">
        <f t="shared" si="5"/>
        <v>0</v>
      </c>
      <c r="BC20" s="278"/>
      <c r="BE20" s="278"/>
      <c r="BL20" s="210"/>
      <c r="BM20" s="210"/>
      <c r="BN20" s="284">
        <v>1.992087890799181E-2</v>
      </c>
      <c r="BO20" s="284">
        <f t="shared" si="6"/>
        <v>0.4613293551889055</v>
      </c>
      <c r="BP20" s="284">
        <v>0.21214557740825538</v>
      </c>
    </row>
    <row r="21" spans="1:68" ht="16" customHeight="1">
      <c r="A21">
        <v>1927</v>
      </c>
      <c r="B21" s="211">
        <f>'TG1'!B24</f>
        <v>0.10302947702739197</v>
      </c>
      <c r="C21" s="211">
        <f>'TG1'!H24</f>
        <v>0.21424582442820425</v>
      </c>
      <c r="D21" s="279">
        <f t="shared" si="8"/>
        <v>0.68454214781967226</v>
      </c>
      <c r="E21" s="284">
        <f>(TB2b!S24+0.1*TB2b!W24)/(TB2b!C24+0.1*TB2b!G24+'TB2'!C24+0.1*'TB2'!G24)</f>
        <v>0.68454214781967226</v>
      </c>
      <c r="F21" s="284">
        <f t="shared" si="9"/>
        <v>0.61799913807138951</v>
      </c>
      <c r="G21" s="284">
        <f t="shared" si="10"/>
        <v>0.89673796388284632</v>
      </c>
      <c r="H21" s="284">
        <f t="shared" si="22"/>
        <v>0.33926031225993269</v>
      </c>
      <c r="I21" s="281">
        <f t="shared" si="11"/>
        <v>0.42616628034766824</v>
      </c>
      <c r="J21" s="281">
        <f t="shared" si="12"/>
        <v>0.46747222643431274</v>
      </c>
      <c r="K21" s="279">
        <f t="shared" si="13"/>
        <v>4.5572712850068191E-2</v>
      </c>
      <c r="L21" s="279">
        <f t="shared" si="14"/>
        <v>2.8868160975857201E-2</v>
      </c>
      <c r="M21" s="279">
        <f t="shared" si="15"/>
        <v>3.3549030398215753E-2</v>
      </c>
      <c r="N21" s="211">
        <f>'TB1'!G24</f>
        <v>0.21123001408677722</v>
      </c>
      <c r="O21" s="279">
        <f t="shared" si="16"/>
        <v>0.20759662201176446</v>
      </c>
      <c r="P21" s="279">
        <f t="shared" si="17"/>
        <v>0.19594588945614458</v>
      </c>
      <c r="Q21" s="241"/>
      <c r="R21" s="242">
        <f t="shared" si="18"/>
        <v>0.51239217317128305</v>
      </c>
      <c r="S21" s="286">
        <f t="shared" si="19"/>
        <v>7.5417284702741172E-2</v>
      </c>
      <c r="T21" s="287">
        <f t="shared" si="23"/>
        <v>0.65805046932746369</v>
      </c>
      <c r="U21" s="287"/>
      <c r="V21" s="287">
        <f t="shared" si="20"/>
        <v>0.42616628034766824</v>
      </c>
      <c r="W21" s="284">
        <f>TB2b!X24/(TB2b!H24+'TB2'!H24)</f>
        <v>6.107899109586172E-2</v>
      </c>
      <c r="X21" s="287">
        <f>(TB2b!S24+TB2b!T24+TB2b!U24)/(TB2b!C24+TB2b!D24+TB2b!E24+'TB2'!C24+'TB2'!D24+'TB2'!E24)</f>
        <v>0.54786204343160372</v>
      </c>
      <c r="Z21" s="284">
        <v>5.1599010492264064E-2</v>
      </c>
      <c r="AA21" s="284">
        <v>3.6551547548941382E-2</v>
      </c>
      <c r="AB21" s="284">
        <v>5.7973603557832674E-2</v>
      </c>
      <c r="AC21" s="284">
        <v>1.8276632933656507E-2</v>
      </c>
      <c r="AD21" s="284">
        <v>1.2393510195724971E-2</v>
      </c>
      <c r="AE21" s="284">
        <f t="shared" si="24"/>
        <v>1.8152875774851192E-2</v>
      </c>
      <c r="AF21" s="284">
        <v>0.1949471810002813</v>
      </c>
      <c r="AG21" s="311">
        <f t="shared" si="25"/>
        <v>4.9701051607620172E-10</v>
      </c>
      <c r="AH21" s="240">
        <v>9.3116892902519066E-2</v>
      </c>
      <c r="AJ21" s="240">
        <v>0.68418016765841749</v>
      </c>
      <c r="AK21" s="240">
        <v>0.14593028724320023</v>
      </c>
      <c r="AL21" s="240">
        <v>6.4649435947608205E-2</v>
      </c>
      <c r="AM21" s="240">
        <v>2.6185617002531733E-2</v>
      </c>
      <c r="AN21" s="240">
        <v>1.7950177549393855E-2</v>
      </c>
      <c r="AO21" s="284">
        <v>5.350721884893779E-2</v>
      </c>
      <c r="AP21" s="240">
        <f t="shared" si="21"/>
        <v>0.99240290425008926</v>
      </c>
      <c r="AQ21" s="240"/>
      <c r="AR21" s="289">
        <v>62.292342796240689</v>
      </c>
      <c r="AS21" s="289">
        <v>3.5215165767646104</v>
      </c>
      <c r="AU21" s="312">
        <v>86.227640494709789</v>
      </c>
      <c r="AV21" s="284">
        <v>4.0692061652505343E-2</v>
      </c>
      <c r="AW21" s="284">
        <v>1.4062428161586923E-2</v>
      </c>
      <c r="AX21" s="284">
        <v>1.4328976328095499E-2</v>
      </c>
      <c r="AZ21" s="278">
        <v>0</v>
      </c>
      <c r="BB21" s="284">
        <f t="shared" si="5"/>
        <v>0</v>
      </c>
      <c r="BC21" s="278"/>
      <c r="BE21" s="278"/>
      <c r="BL21" s="210"/>
      <c r="BM21" s="210"/>
      <c r="BN21" s="284">
        <v>1.9522470558721004E-2</v>
      </c>
      <c r="BO21" s="284">
        <f t="shared" si="6"/>
        <v>0.47976115649866657</v>
      </c>
      <c r="BP21" s="284">
        <v>0.2032842715404716</v>
      </c>
    </row>
    <row r="22" spans="1:68" ht="16" customHeight="1">
      <c r="A22">
        <v>1928</v>
      </c>
      <c r="B22" s="211">
        <f>'TG1'!B25</f>
        <v>0.10243365559377877</v>
      </c>
      <c r="C22" s="211">
        <f>'TG1'!H25</f>
        <v>0.2134448204084603</v>
      </c>
      <c r="D22" s="279">
        <f t="shared" si="8"/>
        <v>0.68155543136361352</v>
      </c>
      <c r="E22" s="284">
        <f>(TB2b!S25+0.1*TB2b!W25)/(TB2b!C25+0.1*TB2b!G25+'TB2'!C25+0.1*'TB2'!G25)</f>
        <v>0.68155543136361352</v>
      </c>
      <c r="F22" s="284">
        <f t="shared" si="9"/>
        <v>0.66113489489392685</v>
      </c>
      <c r="G22" s="284">
        <f t="shared" si="10"/>
        <v>0.9443671556065858</v>
      </c>
      <c r="H22" s="284">
        <f t="shared" si="22"/>
        <v>0.37790263418126796</v>
      </c>
      <c r="I22" s="281">
        <f t="shared" si="11"/>
        <v>0.43619089403143618</v>
      </c>
      <c r="J22" s="281">
        <f t="shared" si="12"/>
        <v>0.49300806340059683</v>
      </c>
      <c r="K22" s="279">
        <f t="shared" si="13"/>
        <v>3.8607201633899697E-2</v>
      </c>
      <c r="L22" s="279">
        <f t="shared" si="14"/>
        <v>2.5056607576512457E-2</v>
      </c>
      <c r="M22" s="279">
        <f t="shared" si="15"/>
        <v>3.0091504026521079E-2</v>
      </c>
      <c r="N22" s="211">
        <f>'TB1'!G25</f>
        <v>0.22215121518774972</v>
      </c>
      <c r="O22" s="279">
        <f t="shared" si="16"/>
        <v>0.21906356829485515</v>
      </c>
      <c r="P22" s="279">
        <f t="shared" si="17"/>
        <v>0.20617023279003974</v>
      </c>
      <c r="Q22" s="241"/>
      <c r="R22" s="242">
        <f t="shared" si="18"/>
        <v>0.50545969330754403</v>
      </c>
      <c r="S22" s="286">
        <f t="shared" si="19"/>
        <v>7.736958108491912E-2</v>
      </c>
      <c r="T22" s="287">
        <f t="shared" si="23"/>
        <v>0.64815639738175235</v>
      </c>
      <c r="U22" s="287"/>
      <c r="V22" s="287">
        <f t="shared" si="20"/>
        <v>0.43619089403143618</v>
      </c>
      <c r="W22" s="284">
        <f>TB2b!X25/(TB2b!H25+'TB2'!H25)</f>
        <v>6.403972487408173E-2</v>
      </c>
      <c r="X22" s="287">
        <f>(TB2b!S25+TB2b!T25+TB2b!U25)/(TB2b!C25+TB2b!D25+TB2b!E25+'TB2'!C25+'TB2'!D25+'TB2'!E25)</f>
        <v>0.56024128375055426</v>
      </c>
      <c r="Z22" s="284">
        <v>5.1429441123192643E-2</v>
      </c>
      <c r="AA22" s="284">
        <v>3.8400047079502057E-2</v>
      </c>
      <c r="AB22" s="284">
        <v>5.9220257332937148E-2</v>
      </c>
      <c r="AC22" s="284">
        <v>1.8841971743999101E-2</v>
      </c>
      <c r="AD22" s="284">
        <v>1.2016545751045883E-2</v>
      </c>
      <c r="AE22" s="284">
        <f t="shared" si="24"/>
        <v>3.1003379646733498E-2</v>
      </c>
      <c r="AF22" s="284">
        <v>0.21091164267741028</v>
      </c>
      <c r="AG22" s="311">
        <f t="shared" si="25"/>
        <v>0</v>
      </c>
      <c r="AH22" s="240">
        <v>0.14699700430551016</v>
      </c>
      <c r="AJ22" s="240">
        <v>0.66472430640079128</v>
      </c>
      <c r="AK22" s="240">
        <v>0.14106249401963672</v>
      </c>
      <c r="AL22" s="240">
        <v>6.2708933682576878E-2</v>
      </c>
      <c r="AM22" s="240">
        <v>2.713044659301787E-2</v>
      </c>
      <c r="AN22" s="240">
        <v>1.4930053991091631E-2</v>
      </c>
      <c r="AO22" s="284">
        <v>8.2040655032486906E-2</v>
      </c>
      <c r="AP22" s="240">
        <f t="shared" si="21"/>
        <v>0.99259688971960136</v>
      </c>
      <c r="AQ22" s="240"/>
      <c r="AR22" s="289">
        <v>63.691429125084788</v>
      </c>
      <c r="AS22" s="289">
        <v>5.6922853871726691</v>
      </c>
      <c r="AU22" s="312">
        <v>87.978967801120135</v>
      </c>
      <c r="AV22" s="284">
        <v>4.149075630299226E-2</v>
      </c>
      <c r="AW22" s="284">
        <v>1.2583916675434154E-2</v>
      </c>
      <c r="AX22" s="284">
        <v>1.5273892018360706E-2</v>
      </c>
      <c r="AZ22" s="278">
        <v>0</v>
      </c>
      <c r="BB22" s="284">
        <f t="shared" si="5"/>
        <v>0</v>
      </c>
      <c r="BC22" s="278"/>
      <c r="BE22" s="278"/>
      <c r="BL22" s="210"/>
      <c r="BM22" s="210"/>
      <c r="BN22" s="284">
        <v>2.0993006629461332E-2</v>
      </c>
      <c r="BO22" s="284">
        <f t="shared" si="6"/>
        <v>0.50596828064923327</v>
      </c>
      <c r="BP22" s="284">
        <v>0.21389152741289313</v>
      </c>
    </row>
    <row r="23" spans="1:68" ht="16" customHeight="1">
      <c r="A23">
        <v>1929</v>
      </c>
      <c r="B23" s="211">
        <f>'TG1'!B26</f>
        <v>0.10877177367813859</v>
      </c>
      <c r="C23" s="211">
        <f>'TG1'!H26</f>
        <v>0.23025474727988071</v>
      </c>
      <c r="D23" s="279">
        <f t="shared" si="8"/>
        <v>0.67945448399136965</v>
      </c>
      <c r="E23" s="284">
        <f>(TB2b!S26+0.1*TB2b!W26)/(TB2b!C26+0.1*TB2b!G26+'TB2'!C26+0.1*'TB2'!G26)</f>
        <v>0.67945448399136965</v>
      </c>
      <c r="F23" s="284">
        <f t="shared" si="9"/>
        <v>0.62291951251502142</v>
      </c>
      <c r="G23" s="284">
        <f t="shared" si="10"/>
        <v>0.87550995385997676</v>
      </c>
      <c r="H23" s="284">
        <f t="shared" si="22"/>
        <v>0.37032907117006614</v>
      </c>
      <c r="I23" s="281">
        <f t="shared" si="11"/>
        <v>0.44345667110678672</v>
      </c>
      <c r="J23" s="281">
        <f t="shared" si="12"/>
        <v>0.50577939052190912</v>
      </c>
      <c r="K23" s="279">
        <f t="shared" si="13"/>
        <v>4.4622185098270414E-2</v>
      </c>
      <c r="L23" s="279">
        <f t="shared" si="14"/>
        <v>2.9581855603743958E-2</v>
      </c>
      <c r="M23" s="279">
        <f t="shared" si="15"/>
        <v>3.5935160718630503E-2</v>
      </c>
      <c r="N23" s="211">
        <f>'TB1'!G26</f>
        <v>0.22068808678973251</v>
      </c>
      <c r="O23" s="279">
        <f t="shared" si="16"/>
        <v>0.21726768336879348</v>
      </c>
      <c r="P23" s="279">
        <f t="shared" si="17"/>
        <v>0.20399094561293796</v>
      </c>
      <c r="Q23" s="241"/>
      <c r="R23" s="242">
        <f t="shared" si="18"/>
        <v>0.49234358021774027</v>
      </c>
      <c r="S23" s="286">
        <f t="shared" si="19"/>
        <v>7.2125014395864051E-2</v>
      </c>
      <c r="T23" s="287">
        <f t="shared" si="23"/>
        <v>0.63241643549169901</v>
      </c>
      <c r="U23" s="287"/>
      <c r="V23" s="287">
        <f t="shared" si="20"/>
        <v>0.44345667110678672</v>
      </c>
      <c r="W23" s="284">
        <f>TB2b!X26/(TB2b!H26+'TB2'!H26)</f>
        <v>5.7511589884401665E-2</v>
      </c>
      <c r="X23" s="287">
        <f>(TB2b!S26+TB2b!T26+TB2b!U26)/(TB2b!C26+TB2b!D26+TB2b!E26+'TB2'!C26+'TB2'!D26+'TB2'!E26)</f>
        <v>0.57210503151424841</v>
      </c>
      <c r="Z23" s="284">
        <v>4.8500740192662255E-2</v>
      </c>
      <c r="AA23" s="284">
        <v>3.4762326354359205E-2</v>
      </c>
      <c r="AB23" s="284">
        <v>5.780479872139381E-2</v>
      </c>
      <c r="AC23" s="284">
        <v>1.7825538036811906E-2</v>
      </c>
      <c r="AD23" s="284">
        <v>1.2050567000763518E-2</v>
      </c>
      <c r="AE23" s="284">
        <f t="shared" si="24"/>
        <v>2.6611774385992184E-2</v>
      </c>
      <c r="AF23" s="284">
        <v>0.19755574736048817</v>
      </c>
      <c r="AG23" s="311">
        <f t="shared" si="25"/>
        <v>2.6685052847974511E-9</v>
      </c>
      <c r="AH23" s="240">
        <v>0.13470513888635482</v>
      </c>
      <c r="AJ23" s="240">
        <v>0.67245380259422849</v>
      </c>
      <c r="AK23" s="240">
        <v>0.13878550840680381</v>
      </c>
      <c r="AL23" s="240">
        <v>6.602414794548267E-2</v>
      </c>
      <c r="AM23" s="240">
        <v>2.6965551703389455E-2</v>
      </c>
      <c r="AN23" s="240">
        <v>1.5874259798531833E-2</v>
      </c>
      <c r="AO23" s="284">
        <v>7.1859803773739558E-2</v>
      </c>
      <c r="AP23" s="240">
        <f t="shared" si="21"/>
        <v>0.99196307422217589</v>
      </c>
      <c r="AQ23" s="240"/>
      <c r="AR23" s="289">
        <v>67.28</v>
      </c>
      <c r="AS23" s="289">
        <v>5.209048824256068</v>
      </c>
      <c r="AU23" s="312">
        <v>94.180999999999997</v>
      </c>
      <c r="AV23" s="284">
        <v>4.1781250995423708E-2</v>
      </c>
      <c r="AW23" s="284">
        <v>1.4493369150890308E-2</v>
      </c>
      <c r="AX23" s="284">
        <v>1.8358267591127724E-2</v>
      </c>
      <c r="AZ23" s="278">
        <v>0</v>
      </c>
      <c r="BB23" s="284">
        <f t="shared" si="5"/>
        <v>0</v>
      </c>
      <c r="BC23" s="278"/>
      <c r="BE23" s="278"/>
      <c r="BL23" s="210"/>
      <c r="BM23" s="210"/>
      <c r="BN23" s="284">
        <v>2.1687617106565703E-2</v>
      </c>
      <c r="BO23" s="284">
        <f t="shared" si="6"/>
        <v>0.51907534096911423</v>
      </c>
      <c r="BP23" s="284">
        <v>0.21163062361182727</v>
      </c>
    </row>
    <row r="24" spans="1:68" ht="16" customHeight="1">
      <c r="A24">
        <v>1930</v>
      </c>
      <c r="B24" s="211">
        <f>'TG1'!B27</f>
        <v>0.11702525227944163</v>
      </c>
      <c r="C24" s="211">
        <f>'TG1'!H27</f>
        <v>0.26340311114714016</v>
      </c>
      <c r="D24" s="279">
        <f t="shared" si="8"/>
        <v>0.64952487315473961</v>
      </c>
      <c r="E24" s="284">
        <f>(TB2b!S27+0.1*TB2b!W27)/(TB2b!C27+0.1*TB2b!G27+'TB2'!C27+0.1*'TB2'!G27)</f>
        <v>0.64952487315473961</v>
      </c>
      <c r="F24" s="284">
        <f t="shared" si="9"/>
        <v>0.5512183492870838</v>
      </c>
      <c r="G24" s="284">
        <f t="shared" si="10"/>
        <v>0.82332459904099198</v>
      </c>
      <c r="H24" s="284">
        <f t="shared" si="22"/>
        <v>0.27911209953317562</v>
      </c>
      <c r="I24" s="281">
        <f t="shared" si="11"/>
        <v>0.40763446261024577</v>
      </c>
      <c r="J24" s="281">
        <f t="shared" si="12"/>
        <v>0.43190684566923482</v>
      </c>
      <c r="K24" s="279">
        <f t="shared" si="13"/>
        <v>3.4091086075339179E-2</v>
      </c>
      <c r="L24" s="279">
        <f t="shared" si="14"/>
        <v>2.1670304110207515E-2</v>
      </c>
      <c r="M24" s="279">
        <f t="shared" si="15"/>
        <v>2.5100568829592846E-2</v>
      </c>
      <c r="N24" s="211">
        <f>'TB1'!G27</f>
        <v>0.19304831587707494</v>
      </c>
      <c r="O24" s="279">
        <f t="shared" si="16"/>
        <v>0.19059739258371194</v>
      </c>
      <c r="P24" s="279">
        <f t="shared" si="17"/>
        <v>0.17434824967624546</v>
      </c>
      <c r="Q24" s="241"/>
      <c r="R24" s="242">
        <f t="shared" si="18"/>
        <v>0.52010393550490042</v>
      </c>
      <c r="S24" s="286">
        <f t="shared" si="19"/>
        <v>7.0744302603593184E-2</v>
      </c>
      <c r="T24" s="287">
        <f t="shared" si="23"/>
        <v>0.66989047980533623</v>
      </c>
      <c r="U24" s="287"/>
      <c r="V24" s="287">
        <f t="shared" si="20"/>
        <v>0.40763446261024577</v>
      </c>
      <c r="W24" s="284">
        <f>TB2b!X27/(TB2b!H27+'TB2'!H27)</f>
        <v>5.6452067569590814E-2</v>
      </c>
      <c r="X24" s="287">
        <f>(TB2b!S27+TB2b!T27+TB2b!U27)/(TB2b!C27+TB2b!D27+TB2b!E27+'TB2'!C27+'TB2'!D27+'TB2'!E27)</f>
        <v>0.52469526095713082</v>
      </c>
      <c r="Z24" s="284">
        <v>5.1923828702694741E-2</v>
      </c>
      <c r="AA24" s="284">
        <v>2.4808720769139075E-2</v>
      </c>
      <c r="AB24" s="284">
        <v>5.5905600173647874E-2</v>
      </c>
      <c r="AC24" s="284">
        <v>1.6417550264129527E-2</v>
      </c>
      <c r="AD24" s="284">
        <v>1.0990902720769576E-2</v>
      </c>
      <c r="AE24" s="284">
        <f t="shared" si="24"/>
        <v>7.1067582418548603E-3</v>
      </c>
      <c r="AF24" s="284">
        <v>0.16715336087223565</v>
      </c>
      <c r="AG24" s="311">
        <f t="shared" si="25"/>
        <v>0</v>
      </c>
      <c r="AH24" s="240">
        <v>4.2516394553902749E-2</v>
      </c>
      <c r="AJ24" s="240">
        <v>0.733964811182653</v>
      </c>
      <c r="AK24" s="240">
        <v>0.12276368005965413</v>
      </c>
      <c r="AL24" s="240">
        <v>6.7902259010318267E-2</v>
      </c>
      <c r="AM24" s="240">
        <v>2.8175247285370349E-2</v>
      </c>
      <c r="AN24" s="240">
        <v>1.3438971251447765E-2</v>
      </c>
      <c r="AO24" s="284">
        <v>2.5462021366114734E-2</v>
      </c>
      <c r="AP24" s="240">
        <f t="shared" si="21"/>
        <v>0.99170699015555819</v>
      </c>
      <c r="AQ24" s="240"/>
      <c r="AR24" s="289">
        <v>60.24</v>
      </c>
      <c r="AS24" s="289">
        <v>1.5739070212993538</v>
      </c>
      <c r="AU24" s="312">
        <v>83.1</v>
      </c>
      <c r="AV24" s="284">
        <v>4.2262334536702771E-2</v>
      </c>
      <c r="AW24" s="284">
        <v>1.01323706377858E-2</v>
      </c>
      <c r="AX24" s="284">
        <v>1.8904933814681106E-2</v>
      </c>
      <c r="AZ24" s="278">
        <v>0</v>
      </c>
      <c r="BB24" s="284">
        <f t="shared" si="5"/>
        <v>0</v>
      </c>
      <c r="BC24" s="278"/>
      <c r="BE24" s="278"/>
      <c r="BL24" s="210"/>
      <c r="BM24" s="210"/>
      <c r="BN24" s="284">
        <v>1.8733237546562177E-2</v>
      </c>
      <c r="BO24" s="284">
        <f t="shared" si="6"/>
        <v>0.44326083146905376</v>
      </c>
      <c r="BP24" s="284">
        <v>0.18087777716676365</v>
      </c>
    </row>
    <row r="25" spans="1:68" ht="16" customHeight="1">
      <c r="A25">
        <v>1931</v>
      </c>
      <c r="B25" s="211">
        <f>'TG1'!B28</f>
        <v>0.12536178105099724</v>
      </c>
      <c r="C25" s="211">
        <f>'TG1'!H28</f>
        <v>0.27520787655481588</v>
      </c>
      <c r="D25" s="279">
        <f t="shared" si="8"/>
        <v>0.59618672664376382</v>
      </c>
      <c r="E25" s="284">
        <f>(TB2b!S28+0.1*TB2b!W28)/(TB2b!C28+0.1*TB2b!G28+'TB2'!C28+0.1*'TB2'!G28)</f>
        <v>0.59618672664376382</v>
      </c>
      <c r="F25" s="284">
        <f t="shared" si="9"/>
        <v>0.52254402339758466</v>
      </c>
      <c r="G25" s="284">
        <f t="shared" si="10"/>
        <v>0.7775618371980646</v>
      </c>
      <c r="H25" s="284">
        <f t="shared" si="22"/>
        <v>0.2675262095971046</v>
      </c>
      <c r="I25" s="281">
        <f t="shared" si="11"/>
        <v>0.35711508184364471</v>
      </c>
      <c r="J25" s="281">
        <f t="shared" si="12"/>
        <v>0.38231776696574155</v>
      </c>
      <c r="K25" s="279">
        <f t="shared" si="13"/>
        <v>2.6154076395635717E-2</v>
      </c>
      <c r="L25" s="279">
        <f t="shared" si="14"/>
        <v>1.5832304427375436E-2</v>
      </c>
      <c r="M25" s="279">
        <f t="shared" si="15"/>
        <v>1.94216680104994E-2</v>
      </c>
      <c r="N25" s="211">
        <f>'TB1'!G28</f>
        <v>0.16779242828620816</v>
      </c>
      <c r="O25" s="279">
        <f t="shared" si="16"/>
        <v>0.16603265178616441</v>
      </c>
      <c r="P25" s="279">
        <f t="shared" si="17"/>
        <v>0.14489967092364056</v>
      </c>
      <c r="Q25" s="241"/>
      <c r="R25" s="242">
        <f t="shared" si="18"/>
        <v>0.53186808991779555</v>
      </c>
      <c r="S25" s="286">
        <f t="shared" si="19"/>
        <v>7.2594427858233182E-2</v>
      </c>
      <c r="T25" s="287">
        <f t="shared" si="23"/>
        <v>0.68495931060431636</v>
      </c>
      <c r="U25" s="287"/>
      <c r="V25" s="287">
        <f t="shared" si="20"/>
        <v>0.35711508184364471</v>
      </c>
      <c r="W25" s="284">
        <f>TB2b!X28/(TB2b!H28+'TB2'!H28)</f>
        <v>5.9866977905527148E-2</v>
      </c>
      <c r="X25" s="287">
        <f>(TB2b!S28+TB2b!T28+TB2b!U28)/(TB2b!C28+TB2b!D28+TB2b!E28+'TB2'!C28+'TB2'!D28+'TB2'!E28)</f>
        <v>0.45619778315635051</v>
      </c>
      <c r="Z25" s="284">
        <v>5.5844886527849899E-2</v>
      </c>
      <c r="AA25" s="284">
        <v>2.159405825850565E-2</v>
      </c>
      <c r="AB25" s="284">
        <v>4.7369706881313867E-2</v>
      </c>
      <c r="AC25" s="284">
        <v>1.5877704687814916E-2</v>
      </c>
      <c r="AD25" s="284">
        <v>1.0366837782614312E-2</v>
      </c>
      <c r="AE25" s="284">
        <f t="shared" si="24"/>
        <v>2.8956838448634444E-3</v>
      </c>
      <c r="AF25" s="284">
        <v>0.15394874651702928</v>
      </c>
      <c r="AG25" s="311">
        <f t="shared" si="25"/>
        <v>-1.3146593280666252E-7</v>
      </c>
      <c r="AH25" s="240">
        <v>1.8809401897553833E-2</v>
      </c>
      <c r="AJ25" s="240">
        <v>0.76927235568144703</v>
      </c>
      <c r="AK25" s="240">
        <v>0.1111945691329321</v>
      </c>
      <c r="AL25" s="240">
        <v>6.0920822775986636E-2</v>
      </c>
      <c r="AM25" s="240">
        <v>2.6658999517832398E-2</v>
      </c>
      <c r="AN25" s="240">
        <v>1.3296220072717623E-2</v>
      </c>
      <c r="AO25" s="284">
        <v>1.0823925809827585E-2</v>
      </c>
      <c r="AP25" s="240">
        <f t="shared" si="21"/>
        <v>0.99216689299074334</v>
      </c>
      <c r="AQ25" s="240"/>
      <c r="AR25" s="289">
        <v>50.56</v>
      </c>
      <c r="AS25" s="289">
        <v>0.55324598241310741</v>
      </c>
      <c r="AU25" s="312">
        <v>67.655000000000001</v>
      </c>
      <c r="AV25" s="284">
        <v>4.4150469292735202E-2</v>
      </c>
      <c r="AW25" s="284">
        <v>7.3608750277141376E-3</v>
      </c>
      <c r="AX25" s="284">
        <v>1.4825216170275664E-2</v>
      </c>
      <c r="AZ25" s="278">
        <v>0</v>
      </c>
      <c r="BB25" s="284">
        <f t="shared" si="5"/>
        <v>0</v>
      </c>
      <c r="BC25" s="278"/>
      <c r="BE25" s="278"/>
      <c r="BL25" s="210"/>
      <c r="BM25" s="210"/>
      <c r="BN25" s="284">
        <v>1.7323238087134415E-2</v>
      </c>
      <c r="BO25" s="284">
        <f t="shared" si="6"/>
        <v>0.39236815292436522</v>
      </c>
      <c r="BP25" s="284">
        <v>0.15032631780090977</v>
      </c>
    </row>
    <row r="26" spans="1:68" ht="16" customHeight="1">
      <c r="A26">
        <v>1932</v>
      </c>
      <c r="B26" s="211">
        <f>'TG1'!B29</f>
        <v>0.15485670797781198</v>
      </c>
      <c r="C26" s="211">
        <f>'TG1'!H29</f>
        <v>0.32203723676304719</v>
      </c>
      <c r="D26" s="279">
        <f t="shared" si="8"/>
        <v>0.58706788208122496</v>
      </c>
      <c r="E26" s="284">
        <f>(TB2b!S29+0.1*TB2b!W29)/(TB2b!C29+0.1*TB2b!G29+'TB2'!C29+0.1*'TB2'!G29)</f>
        <v>0.58706788208122496</v>
      </c>
      <c r="F26" s="284">
        <f t="shared" si="9"/>
        <v>0.60782583370195453</v>
      </c>
      <c r="G26" s="284">
        <f t="shared" si="10"/>
        <v>0.82331460446903904</v>
      </c>
      <c r="H26" s="284">
        <f t="shared" si="22"/>
        <v>0.39233706293487003</v>
      </c>
      <c r="I26" s="281">
        <f t="shared" si="11"/>
        <v>0.34503552731482018</v>
      </c>
      <c r="J26" s="281">
        <f t="shared" si="12"/>
        <v>0.38167139879878031</v>
      </c>
      <c r="K26" s="279">
        <f t="shared" si="13"/>
        <v>2.6598561820894498E-2</v>
      </c>
      <c r="L26" s="279">
        <f t="shared" si="14"/>
        <v>1.5806014370751759E-2</v>
      </c>
      <c r="M26" s="279">
        <f t="shared" si="15"/>
        <v>2.1258747855219796E-2</v>
      </c>
      <c r="N26" s="211">
        <f>'TB1'!G29</f>
        <v>0.16486302758672822</v>
      </c>
      <c r="O26" s="279">
        <f t="shared" si="16"/>
        <v>0.16305516036341211</v>
      </c>
      <c r="P26" s="279">
        <f t="shared" si="17"/>
        <v>0.13410502164850574</v>
      </c>
      <c r="Q26" s="241"/>
      <c r="R26" s="242">
        <f t="shared" si="18"/>
        <v>0.57759606739189251</v>
      </c>
      <c r="S26" s="286">
        <f t="shared" si="19"/>
        <v>8.3057092022071635E-2</v>
      </c>
      <c r="T26" s="287">
        <f t="shared" si="23"/>
        <v>0.74244239251516619</v>
      </c>
      <c r="U26" s="287"/>
      <c r="V26" s="287">
        <f t="shared" si="20"/>
        <v>0.34503552731482018</v>
      </c>
      <c r="W26" s="284">
        <f>TB2b!X29/(TB2b!H29+'TB2'!H29)</f>
        <v>7.1025142769891955E-2</v>
      </c>
      <c r="X26" s="287">
        <f>(TB2b!S29+TB2b!T29+TB2b!U29)/(TB2b!C29+TB2b!D29+TB2b!E29+'TB2'!C29+'TB2'!D29+'TB2'!E29)</f>
        <v>0.43637232216312954</v>
      </c>
      <c r="Z26" s="284">
        <v>6.6828082038216219E-2</v>
      </c>
      <c r="AA26" s="284">
        <v>1.8855856621704119E-2</v>
      </c>
      <c r="AB26" s="284">
        <v>4.1871733255600584E-2</v>
      </c>
      <c r="AC26" s="284">
        <v>1.5972095949655415E-2</v>
      </c>
      <c r="AD26" s="284">
        <v>1.0707586512893826E-2</v>
      </c>
      <c r="AE26" s="284">
        <f t="shared" si="24"/>
        <v>1.3923236749410267E-3</v>
      </c>
      <c r="AF26" s="284">
        <v>0.15562770096061632</v>
      </c>
      <c r="AG26" s="311">
        <f t="shared" si="25"/>
        <v>2.2907605132238551E-8</v>
      </c>
      <c r="AH26" s="240">
        <v>8.9465028805724815E-3</v>
      </c>
      <c r="AJ26" s="240">
        <v>0.80460416336822016</v>
      </c>
      <c r="AK26" s="240">
        <v>9.0947586584460088E-2</v>
      </c>
      <c r="AL26" s="240">
        <v>5.0857513067685635E-2</v>
      </c>
      <c r="AM26" s="240">
        <v>3.0197500196279866E-2</v>
      </c>
      <c r="AN26" s="240">
        <v>9.6038236662830696E-3</v>
      </c>
      <c r="AO26" s="284">
        <v>3.5487946627468115E-3</v>
      </c>
      <c r="AP26" s="240">
        <f t="shared" si="21"/>
        <v>0.98975938154567566</v>
      </c>
      <c r="AQ26" s="240"/>
      <c r="AR26" s="289">
        <v>38.64</v>
      </c>
      <c r="AS26" s="289">
        <v>0.13761378884792067</v>
      </c>
      <c r="AU26" s="312">
        <v>51.274999999999999</v>
      </c>
      <c r="AV26" s="284">
        <v>5.5699658703071683E-2</v>
      </c>
      <c r="AW26" s="284">
        <v>7.4695270599707464E-3</v>
      </c>
      <c r="AX26" s="284">
        <v>1.4197952218430034E-2</v>
      </c>
      <c r="AZ26" s="278">
        <v>0</v>
      </c>
      <c r="BB26" s="284">
        <f t="shared" si="5"/>
        <v>0</v>
      </c>
      <c r="BC26" s="278"/>
      <c r="BE26" s="278"/>
      <c r="BL26" s="210"/>
      <c r="BM26" s="210"/>
      <c r="BN26" s="284">
        <v>2.1817823282631908E-2</v>
      </c>
      <c r="BO26" s="284">
        <f t="shared" si="6"/>
        <v>0.39170479300313404</v>
      </c>
      <c r="BP26" s="284">
        <v>0.1391273974228337</v>
      </c>
    </row>
    <row r="27" spans="1:68" ht="16" customHeight="1">
      <c r="A27">
        <v>1933</v>
      </c>
      <c r="B27" s="211">
        <f>'TG1'!B30</f>
        <v>0.17318193089654263</v>
      </c>
      <c r="C27" s="211">
        <f>'TG1'!H30</f>
        <v>0.33268892335323202</v>
      </c>
      <c r="D27" s="279">
        <f t="shared" si="8"/>
        <v>0.62471164613173746</v>
      </c>
      <c r="E27" s="284">
        <f>(TB2b!S30+0.1*TB2b!W30)/(TB2b!C30+0.1*TB2b!G30+'TB2'!C30+0.1*'TB2'!G30)</f>
        <v>0.62471164613173746</v>
      </c>
      <c r="F27" s="284">
        <f t="shared" si="9"/>
        <v>0.59932059410698635</v>
      </c>
      <c r="G27" s="284">
        <f t="shared" si="10"/>
        <v>0.84699168631353683</v>
      </c>
      <c r="H27" s="284">
        <f t="shared" si="22"/>
        <v>0.35164950190043587</v>
      </c>
      <c r="I27" s="281">
        <f t="shared" si="11"/>
        <v>0.38228616206542526</v>
      </c>
      <c r="J27" s="281">
        <f t="shared" si="12"/>
        <v>0.40542925483796827</v>
      </c>
      <c r="K27" s="279">
        <f t="shared" si="13"/>
        <v>3.8319496056461892E-2</v>
      </c>
      <c r="L27" s="279">
        <f t="shared" si="14"/>
        <v>2.380319929146911E-2</v>
      </c>
      <c r="M27" s="279">
        <f t="shared" si="15"/>
        <v>2.9552075047221238E-2</v>
      </c>
      <c r="N27" s="211">
        <f>'TB1'!G30</f>
        <v>0.17360678810819186</v>
      </c>
      <c r="O27" s="279">
        <f t="shared" si="16"/>
        <v>0.17102521064884491</v>
      </c>
      <c r="P27" s="279">
        <f t="shared" si="17"/>
        <v>0.14609454196283961</v>
      </c>
      <c r="Q27" s="241"/>
      <c r="R27" s="242">
        <f t="shared" si="18"/>
        <v>0.55394107473015231</v>
      </c>
      <c r="S27" s="286">
        <f t="shared" si="19"/>
        <v>8.6854179775152501E-2</v>
      </c>
      <c r="T27" s="287">
        <f t="shared" si="23"/>
        <v>0.70963670638181897</v>
      </c>
      <c r="U27" s="287"/>
      <c r="V27" s="287">
        <f t="shared" si="20"/>
        <v>0.38228616206542526</v>
      </c>
      <c r="W27" s="284">
        <f>TB2b!X30/(TB2b!H30+'TB2'!H30)</f>
        <v>7.3219063837405035E-2</v>
      </c>
      <c r="X27" s="287">
        <f>(TB2b!S30+TB2b!T30+TB2b!U30)/(TB2b!C30+TB2b!D30+TB2b!E30+'TB2'!C30+'TB2'!D30+'TB2'!E30)</f>
        <v>0.48530852814143199</v>
      </c>
      <c r="Z27" s="284">
        <v>6.8762353942207227E-2</v>
      </c>
      <c r="AA27" s="284">
        <v>2.5668641455084466E-2</v>
      </c>
      <c r="AB27" s="284">
        <v>3.5912756432097216E-2</v>
      </c>
      <c r="AC27" s="284">
        <v>1.4681019485363697E-2</v>
      </c>
      <c r="AD27" s="284">
        <v>1.0068648511913698E-2</v>
      </c>
      <c r="AE27" s="284">
        <f t="shared" si="24"/>
        <v>5.8303100123979733E-3</v>
      </c>
      <c r="AF27" s="284">
        <v>0.160924641754773</v>
      </c>
      <c r="AG27" s="311">
        <f t="shared" si="25"/>
        <v>9.1191570872339867E-7</v>
      </c>
      <c r="AH27" s="240">
        <v>3.6230063642351075E-2</v>
      </c>
      <c r="AJ27" s="240">
        <v>0.7916988465059337</v>
      </c>
      <c r="AK27" s="240">
        <v>0.10515304156146546</v>
      </c>
      <c r="AL27" s="240">
        <v>4.2400364740774021E-2</v>
      </c>
      <c r="AM27" s="240">
        <v>2.7017454995881592E-2</v>
      </c>
      <c r="AN27" s="240">
        <v>7.7019734110583228E-3</v>
      </c>
      <c r="AO27" s="284">
        <v>1.657988986445013E-2</v>
      </c>
      <c r="AP27" s="240">
        <f t="shared" si="21"/>
        <v>0.99055157107956315</v>
      </c>
      <c r="AQ27" s="240"/>
      <c r="AR27" s="289">
        <v>36.159999999999997</v>
      </c>
      <c r="AS27" s="289">
        <v>0.6096365239224979</v>
      </c>
      <c r="AU27" s="312">
        <v>48.924999999999997</v>
      </c>
      <c r="AV27" s="284">
        <v>5.6351558507920299E-2</v>
      </c>
      <c r="AW27" s="284">
        <v>1.0648952478283088E-2</v>
      </c>
      <c r="AX27" s="284">
        <v>1.6596831885539093E-2</v>
      </c>
      <c r="AZ27" s="278">
        <v>0</v>
      </c>
      <c r="BB27" s="284">
        <f t="shared" si="5"/>
        <v>0</v>
      </c>
      <c r="BC27" s="278"/>
      <c r="BE27" s="278"/>
      <c r="BL27" s="210"/>
      <c r="BM27" s="210"/>
      <c r="BN27" s="284">
        <v>2.3447162002883316E-2</v>
      </c>
      <c r="BO27" s="284">
        <f t="shared" si="6"/>
        <v>0.4160871965872564</v>
      </c>
      <c r="BP27" s="284">
        <v>0.15156593803209994</v>
      </c>
    </row>
    <row r="28" spans="1:68" ht="16" customHeight="1">
      <c r="A28">
        <v>1934</v>
      </c>
      <c r="B28" s="211">
        <f>'TG1'!B31</f>
        <v>0.16460800196459696</v>
      </c>
      <c r="C28" s="211">
        <f>'TG1'!H31</f>
        <v>0.28881817008449756</v>
      </c>
      <c r="D28" s="279">
        <f t="shared" si="8"/>
        <v>0.69226605695259735</v>
      </c>
      <c r="E28" s="284">
        <f>(TB2b!S31+0.1*TB2b!W31)/(TB2b!C31+0.1*TB2b!G31+'TB2'!C31+0.1*'TB2'!G31)</f>
        <v>0.69226605695259735</v>
      </c>
      <c r="F28" s="284">
        <f t="shared" si="9"/>
        <v>0.58270760807624777</v>
      </c>
      <c r="G28" s="284">
        <f t="shared" si="10"/>
        <v>0.87688673030962183</v>
      </c>
      <c r="H28" s="284">
        <f t="shared" si="22"/>
        <v>0.28852848584287377</v>
      </c>
      <c r="I28" s="281">
        <f t="shared" si="11"/>
        <v>0.44074388646792118</v>
      </c>
      <c r="J28" s="281">
        <f t="shared" si="12"/>
        <v>0.36143042136678727</v>
      </c>
      <c r="K28" s="279">
        <f t="shared" si="13"/>
        <v>4.6460505874316327E-2</v>
      </c>
      <c r="L28" s="279">
        <f t="shared" si="14"/>
        <v>3.0087833344643326E-2</v>
      </c>
      <c r="M28" s="279">
        <f t="shared" si="15"/>
        <v>2.7910067228142946E-2</v>
      </c>
      <c r="N28" s="211">
        <f>'TB1'!G31</f>
        <v>0.19022379965119901</v>
      </c>
      <c r="O28" s="279">
        <f t="shared" si="16"/>
        <v>0.18701271303314046</v>
      </c>
      <c r="P28" s="279">
        <f t="shared" si="17"/>
        <v>0.16532539540357855</v>
      </c>
      <c r="Q28" s="241"/>
      <c r="R28" s="242">
        <f t="shared" si="18"/>
        <v>0.58837130486085676</v>
      </c>
      <c r="S28" s="286">
        <f t="shared" si="19"/>
        <v>8.4905158036689174E-2</v>
      </c>
      <c r="T28" s="287">
        <f t="shared" si="23"/>
        <v>0.75619335380224595</v>
      </c>
      <c r="U28" s="287"/>
      <c r="V28" s="287">
        <f t="shared" si="20"/>
        <v>0.44074388646792118</v>
      </c>
      <c r="W28" s="284">
        <f>TB2b!X31/(TB2b!H31+'TB2'!H31)</f>
        <v>7.0707137713744539E-2</v>
      </c>
      <c r="X28" s="287">
        <f>(TB2b!S31+TB2b!T31+TB2b!U31)/(TB2b!C31+TB2b!D31+TB2b!E31+'TB2'!C31+'TB2'!D31+'TB2'!E31)</f>
        <v>0.56408946938598004</v>
      </c>
      <c r="Z28" s="284">
        <v>6.697105031224089E-2</v>
      </c>
      <c r="AA28" s="284">
        <v>2.6817714930334673E-2</v>
      </c>
      <c r="AB28" s="284">
        <v>4.1010235740393718E-2</v>
      </c>
      <c r="AC28" s="284">
        <v>1.2312326095847705E-2</v>
      </c>
      <c r="AD28" s="284">
        <v>9.9463019889204172E-3</v>
      </c>
      <c r="AE28" s="284">
        <f t="shared" si="24"/>
        <v>2.9529047357325601E-3</v>
      </c>
      <c r="AF28" s="284">
        <v>0.16001074812598323</v>
      </c>
      <c r="AG28" s="311">
        <f t="shared" si="25"/>
        <v>2.1432251326447549E-7</v>
      </c>
      <c r="AH28" s="240">
        <v>1.8454414908476106E-2</v>
      </c>
      <c r="AJ28" s="240">
        <v>0.78877481487404322</v>
      </c>
      <c r="AK28" s="240">
        <v>0.11493680807571788</v>
      </c>
      <c r="AL28" s="240">
        <v>4.6767996735351813E-2</v>
      </c>
      <c r="AM28" s="240">
        <v>2.2538058048249598E-2</v>
      </c>
      <c r="AN28" s="240">
        <v>8.0321185284942462E-3</v>
      </c>
      <c r="AO28" s="284">
        <v>1.0234361183112597E-2</v>
      </c>
      <c r="AP28" s="240">
        <f t="shared" si="21"/>
        <v>0.99128415744496934</v>
      </c>
      <c r="AQ28" s="240"/>
      <c r="AR28" s="289">
        <v>41.6</v>
      </c>
      <c r="AS28" s="289">
        <v>0.43015175362765878</v>
      </c>
      <c r="AU28" s="312">
        <v>58.277000000000001</v>
      </c>
      <c r="AV28" s="284">
        <v>4.9933936201245775E-2</v>
      </c>
      <c r="AW28" s="284">
        <v>1.2766614616400981E-2</v>
      </c>
      <c r="AX28" s="284">
        <v>1.5443485423065704E-2</v>
      </c>
      <c r="AZ28" s="278">
        <v>0</v>
      </c>
      <c r="BB28" s="284">
        <f t="shared" si="5"/>
        <v>0</v>
      </c>
      <c r="BC28" s="278"/>
      <c r="BE28" s="278"/>
      <c r="BL28" s="210"/>
      <c r="BM28" s="210"/>
      <c r="BN28" s="284">
        <v>1.8522080835647058E-2</v>
      </c>
      <c r="BO28" s="284">
        <f t="shared" si="6"/>
        <v>0.37093171988281909</v>
      </c>
      <c r="BP28" s="284">
        <v>0.17151700739952933</v>
      </c>
    </row>
    <row r="29" spans="1:68" ht="16" customHeight="1">
      <c r="A29">
        <v>1935</v>
      </c>
      <c r="B29" s="211">
        <f>'TG1'!B32</f>
        <v>0.15770244634639635</v>
      </c>
      <c r="C29" s="211">
        <f>'TG1'!H32</f>
        <v>0.28608380948390899</v>
      </c>
      <c r="D29" s="279">
        <f t="shared" si="8"/>
        <v>0.68903808853640192</v>
      </c>
      <c r="E29" s="284">
        <f>(TB2b!S32+0.1*TB2b!W32)/(TB2b!C32+0.1*TB2b!G32+'TB2'!C32+0.1*'TB2'!G32)</f>
        <v>0.68903808853640192</v>
      </c>
      <c r="F29" s="284">
        <f t="shared" si="9"/>
        <v>0.59836087665664073</v>
      </c>
      <c r="G29" s="284">
        <f t="shared" si="10"/>
        <v>0.87184785789189079</v>
      </c>
      <c r="H29" s="284">
        <f t="shared" si="22"/>
        <v>0.32487389542139072</v>
      </c>
      <c r="I29" s="281">
        <f t="shared" si="11"/>
        <v>0.44479053015742542</v>
      </c>
      <c r="J29" s="281">
        <f t="shared" si="12"/>
        <v>0.34904551620100666</v>
      </c>
      <c r="K29" s="279">
        <f t="shared" si="13"/>
        <v>5.1064656263922967E-2</v>
      </c>
      <c r="L29" s="279">
        <f t="shared" si="14"/>
        <v>3.3571132128092242E-2</v>
      </c>
      <c r="M29" s="279">
        <f t="shared" si="15"/>
        <v>2.9903725615771447E-2</v>
      </c>
      <c r="N29" s="211">
        <f>'TB1'!G32</f>
        <v>0.1934551258668824</v>
      </c>
      <c r="O29" s="279">
        <f t="shared" si="16"/>
        <v>0.18995335555966406</v>
      </c>
      <c r="P29" s="279">
        <f t="shared" si="17"/>
        <v>0.16734555808460935</v>
      </c>
      <c r="Q29" s="241"/>
      <c r="R29" s="242">
        <f t="shared" si="18"/>
        <v>0.5549593001788079</v>
      </c>
      <c r="S29" s="286">
        <f t="shared" si="19"/>
        <v>8.3320031771888362E-2</v>
      </c>
      <c r="T29" s="287">
        <f t="shared" si="23"/>
        <v>0.71217238964778107</v>
      </c>
      <c r="U29" s="287"/>
      <c r="V29" s="287">
        <f t="shared" si="20"/>
        <v>0.44479053015742542</v>
      </c>
      <c r="W29" s="284">
        <f>TB2b!X32/(TB2b!H32+'TB2'!H32)</f>
        <v>6.8591057338872385E-2</v>
      </c>
      <c r="X29" s="287">
        <f>(TB2b!S32+TB2b!T32+TB2b!U32)/(TB2b!C32+TB2b!D32+TB2b!E32+'TB2'!C32+'TB2'!D32+'TB2'!E32)</f>
        <v>0.57019035443027644</v>
      </c>
      <c r="Z29" s="284">
        <v>6.3933991788263922E-2</v>
      </c>
      <c r="AA29" s="284">
        <v>2.8146692883917131E-2</v>
      </c>
      <c r="AB29" s="284">
        <v>4.079318921499344E-2</v>
      </c>
      <c r="AC29" s="284">
        <v>1.0417687270777742E-2</v>
      </c>
      <c r="AD29" s="284">
        <v>9.8458086089498291E-3</v>
      </c>
      <c r="AE29" s="284">
        <f t="shared" si="24"/>
        <v>6.5396639848686435E-3</v>
      </c>
      <c r="AF29" s="284">
        <v>0.1596768275504705</v>
      </c>
      <c r="AG29" s="311">
        <f t="shared" si="25"/>
        <v>-2.0620130020132521E-7</v>
      </c>
      <c r="AH29" s="240">
        <v>4.0955623212150759E-2</v>
      </c>
      <c r="AJ29" s="240">
        <v>0.76733038176582691</v>
      </c>
      <c r="AK29" s="240">
        <v>0.12931038561132654</v>
      </c>
      <c r="AL29" s="240">
        <v>4.6789343858262708E-2</v>
      </c>
      <c r="AM29" s="240">
        <v>1.9771623000572999E-2</v>
      </c>
      <c r="AN29" s="240">
        <v>8.2248909517190719E-3</v>
      </c>
      <c r="AO29" s="284">
        <v>2.0129853697189521E-2</v>
      </c>
      <c r="AP29" s="240">
        <f t="shared" si="21"/>
        <v>0.99155647888489773</v>
      </c>
      <c r="AQ29" s="240"/>
      <c r="AR29" s="289">
        <v>46.8</v>
      </c>
      <c r="AS29" s="289">
        <v>0.96143061055902213</v>
      </c>
      <c r="AU29" s="312">
        <v>66.331999999999994</v>
      </c>
      <c r="AV29" s="284">
        <v>4.7970813483688111E-2</v>
      </c>
      <c r="AW29" s="284">
        <v>1.4336971597419043E-2</v>
      </c>
      <c r="AX29" s="284">
        <v>1.6085750467346078E-2</v>
      </c>
      <c r="AZ29" s="278">
        <v>0</v>
      </c>
      <c r="BB29" s="284">
        <f t="shared" si="5"/>
        <v>0</v>
      </c>
      <c r="BC29" s="278"/>
      <c r="BE29" s="278"/>
      <c r="BL29" s="210"/>
      <c r="BM29" s="210"/>
      <c r="BN29" s="284">
        <v>1.7184164280126146E-2</v>
      </c>
      <c r="BO29" s="284">
        <f t="shared" si="6"/>
        <v>0.35822123979551462</v>
      </c>
      <c r="BP29" s="284">
        <v>0.17361282732280722</v>
      </c>
    </row>
    <row r="30" spans="1:68" ht="16" customHeight="1">
      <c r="A30">
        <v>1936</v>
      </c>
      <c r="B30" s="211">
        <f>'TG1'!B33</f>
        <v>0.16029696863176165</v>
      </c>
      <c r="C30" s="211">
        <f>'TG1'!H33</f>
        <v>0.29133735067218103</v>
      </c>
      <c r="D30" s="279">
        <f t="shared" si="8"/>
        <v>0.72113994958251604</v>
      </c>
      <c r="E30" s="284">
        <f>(TB2b!S33+0.1*TB2b!W33)/(TB2b!C33+0.1*TB2b!G33+'TB2'!C33+0.1*'TB2'!G33)</f>
        <v>0.72113994958251604</v>
      </c>
      <c r="F30" s="284">
        <f t="shared" si="9"/>
        <v>0.59299149328886114</v>
      </c>
      <c r="G30" s="284">
        <f t="shared" si="10"/>
        <v>0.86052622456921313</v>
      </c>
      <c r="H30" s="284">
        <f t="shared" si="22"/>
        <v>0.32545676200850926</v>
      </c>
      <c r="I30" s="281">
        <f t="shared" si="11"/>
        <v>0.46972132632770691</v>
      </c>
      <c r="J30" s="281">
        <f t="shared" si="12"/>
        <v>0.41860998296365159</v>
      </c>
      <c r="K30" s="279">
        <f t="shared" si="13"/>
        <v>6.5601714236720801E-2</v>
      </c>
      <c r="L30" s="279">
        <f t="shared" si="14"/>
        <v>4.3730474933411798E-2</v>
      </c>
      <c r="M30" s="279">
        <f t="shared" si="15"/>
        <v>4.2335741760888362E-2</v>
      </c>
      <c r="N30" s="211">
        <f>'TB1'!G33</f>
        <v>0.20621648522023769</v>
      </c>
      <c r="O30" s="279">
        <f t="shared" si="16"/>
        <v>0.20150002194465119</v>
      </c>
      <c r="P30" s="279">
        <f t="shared" si="17"/>
        <v>0.18549039284579072</v>
      </c>
      <c r="Q30" s="241"/>
      <c r="R30" s="242">
        <f t="shared" si="18"/>
        <v>0.53481976225700989</v>
      </c>
      <c r="S30" s="286">
        <f t="shared" si="19"/>
        <v>8.3297510316018827E-2</v>
      </c>
      <c r="T30" s="287">
        <f t="shared" si="23"/>
        <v>0.68532717957067368</v>
      </c>
      <c r="U30" s="287"/>
      <c r="V30" s="287">
        <f t="shared" si="20"/>
        <v>0.46972132632770691</v>
      </c>
      <c r="W30" s="284">
        <f>TB2b!X33/(TB2b!H33+'TB2'!H33)</f>
        <v>6.8249966759647174E-2</v>
      </c>
      <c r="X30" s="287">
        <f>(TB2b!S33+TB2b!T33+TB2b!U33)/(TB2b!C33+TB2b!D33+TB2b!E33+'TB2'!C33+'TB2'!D33+'TB2'!E33)</f>
        <v>0.60354511285039347</v>
      </c>
      <c r="Z30" s="284">
        <v>6.1468095386064688E-2</v>
      </c>
      <c r="AA30" s="284">
        <v>3.2358295185897702E-2</v>
      </c>
      <c r="AB30" s="284">
        <v>5.7289629942552031E-2</v>
      </c>
      <c r="AC30" s="284">
        <v>8.1206453440326645E-3</v>
      </c>
      <c r="AD30" s="284">
        <v>1.0909859585648614E-2</v>
      </c>
      <c r="AE30" s="284">
        <f t="shared" si="24"/>
        <v>1.1490458940004392E-2</v>
      </c>
      <c r="AF30" s="284">
        <v>0.18163690434639354</v>
      </c>
      <c r="AG30" s="311">
        <f t="shared" si="25"/>
        <v>-8.0037806549082546E-8</v>
      </c>
      <c r="AH30" s="240">
        <v>6.3260596635644761E-2</v>
      </c>
      <c r="AJ30" s="240">
        <v>0.73793436505921406</v>
      </c>
      <c r="AK30" s="240">
        <v>0.12558110507853024</v>
      </c>
      <c r="AL30" s="240">
        <v>6.657511218932545E-2</v>
      </c>
      <c r="AM30" s="240">
        <v>1.7093389282267005E-2</v>
      </c>
      <c r="AN30" s="240">
        <v>9.1553084252302339E-3</v>
      </c>
      <c r="AO30" s="284">
        <v>3.5305638970573816E-2</v>
      </c>
      <c r="AP30" s="240">
        <f t="shared" si="21"/>
        <v>0.99164491900514085</v>
      </c>
      <c r="AQ30" s="240"/>
      <c r="AR30" s="289">
        <v>52.56</v>
      </c>
      <c r="AS30" s="289">
        <v>1.9235775176639145</v>
      </c>
      <c r="AU30" s="312">
        <v>75.108999999999995</v>
      </c>
      <c r="AV30" s="284">
        <v>4.9261739605107241E-2</v>
      </c>
      <c r="AW30" s="284">
        <v>1.8759403000971921E-2</v>
      </c>
      <c r="AX30" s="284">
        <v>1.7241608861787536E-2</v>
      </c>
      <c r="AZ30" s="278">
        <v>0</v>
      </c>
      <c r="BB30" s="284">
        <f t="shared" si="5"/>
        <v>0</v>
      </c>
      <c r="BC30" s="278"/>
      <c r="BE30" s="278"/>
      <c r="BL30" s="210"/>
      <c r="BM30" s="210"/>
      <c r="BN30" s="284">
        <v>2.1163553701584216E-2</v>
      </c>
      <c r="BO30" s="284">
        <f t="shared" si="6"/>
        <v>0.42961442026278079</v>
      </c>
      <c r="BP30" s="284">
        <v>0.19243720545539639</v>
      </c>
    </row>
    <row r="31" spans="1:68" ht="16" customHeight="1">
      <c r="A31">
        <v>1937</v>
      </c>
      <c r="B31" s="211">
        <f>'TG1'!B34</f>
        <v>0.17266940667567668</v>
      </c>
      <c r="C31" s="211">
        <f>'TG1'!H34</f>
        <v>0.31641158454178292</v>
      </c>
      <c r="D31" s="279">
        <f t="shared" si="8"/>
        <v>0.7575276935528894</v>
      </c>
      <c r="E31" s="284">
        <f>(TB2b!S34+0.1*TB2b!W34)/(TB2b!C34+0.1*TB2b!G34+'TB2'!C34+0.1*'TB2'!G34)</f>
        <v>0.7575276935528894</v>
      </c>
      <c r="F31" s="284">
        <f t="shared" si="9"/>
        <v>0.5755996469821667</v>
      </c>
      <c r="G31" s="284">
        <f t="shared" si="10"/>
        <v>0.80559265413998637</v>
      </c>
      <c r="H31" s="284">
        <f t="shared" si="22"/>
        <v>0.34560663982434692</v>
      </c>
      <c r="I31" s="281">
        <f t="shared" si="11"/>
        <v>0.50653737686874856</v>
      </c>
      <c r="J31" s="281">
        <f t="shared" si="12"/>
        <v>0.44239592695294078</v>
      </c>
      <c r="K31" s="279">
        <f t="shared" si="13"/>
        <v>6.6832111716920245E-2</v>
      </c>
      <c r="L31" s="279">
        <f t="shared" si="14"/>
        <v>4.5700713453471799E-2</v>
      </c>
      <c r="M31" s="279">
        <f t="shared" si="15"/>
        <v>4.3277898438537202E-2</v>
      </c>
      <c r="N31" s="211">
        <f>'TB1'!G34</f>
        <v>0.20352235814651154</v>
      </c>
      <c r="O31" s="279">
        <f t="shared" si="16"/>
        <v>0.19901568810479559</v>
      </c>
      <c r="P31" s="279">
        <f t="shared" si="17"/>
        <v>0.18354550452680338</v>
      </c>
      <c r="Q31" s="241"/>
      <c r="R31" s="242">
        <f t="shared" si="18"/>
        <v>0.57084669549526146</v>
      </c>
      <c r="S31" s="286">
        <f t="shared" si="19"/>
        <v>7.7976335398083199E-2</v>
      </c>
      <c r="T31" s="287">
        <f t="shared" si="23"/>
        <v>0.7351368155276542</v>
      </c>
      <c r="U31" s="287"/>
      <c r="V31" s="287">
        <f t="shared" si="20"/>
        <v>0.50653737686874856</v>
      </c>
      <c r="W31" s="284">
        <f>TB2b!X34/(TB2b!H34+'TB2'!H34)</f>
        <v>6.2486685243042524E-2</v>
      </c>
      <c r="X31" s="287">
        <f>(TB2b!S34+TB2b!T34+TB2b!U34)/(TB2b!C34+TB2b!D34+TB2b!E34+'TB2'!C34+'TB2'!D34+'TB2'!E34)</f>
        <v>0.65455427407731726</v>
      </c>
      <c r="Z31" s="284">
        <v>5.8947476715503482E-2</v>
      </c>
      <c r="AA31" s="284">
        <v>2.9937622544107902E-2</v>
      </c>
      <c r="AB31" s="284">
        <v>5.526618941766194E-2</v>
      </c>
      <c r="AC31" s="284">
        <v>7.9219918867867601E-3</v>
      </c>
      <c r="AD31" s="284">
        <v>1.0451402208747651E-2</v>
      </c>
      <c r="AE31" s="284">
        <f t="shared" si="24"/>
        <v>4.1587200304889433E-3</v>
      </c>
      <c r="AF31" s="284">
        <v>0.16668356532238626</v>
      </c>
      <c r="AG31" s="311">
        <f t="shared" si="25"/>
        <v>1.6251908956099737E-7</v>
      </c>
      <c r="AH31" s="240">
        <v>2.4949790475416539E-2</v>
      </c>
      <c r="AJ31" s="240">
        <v>0.75596623532724416</v>
      </c>
      <c r="AK31" s="240">
        <v>0.13105989819014563</v>
      </c>
      <c r="AL31" s="240">
        <v>6.8603144695580154E-2</v>
      </c>
      <c r="AM31" s="240">
        <v>1.5548931862068623E-2</v>
      </c>
      <c r="AN31" s="240">
        <v>9.6431539742522377E-3</v>
      </c>
      <c r="AO31" s="284">
        <v>1.2033102236121952E-2</v>
      </c>
      <c r="AP31" s="240">
        <f t="shared" si="21"/>
        <v>0.99285446628541274</v>
      </c>
      <c r="AQ31" s="240"/>
      <c r="AR31" s="289">
        <v>57.84</v>
      </c>
      <c r="AS31" s="289">
        <v>0.70447161227018662</v>
      </c>
      <c r="AU31" s="312">
        <v>83.650999999999996</v>
      </c>
      <c r="AV31" s="284">
        <v>4.6191916414627443E-2</v>
      </c>
      <c r="AW31" s="284">
        <v>1.7955553430323606E-2</v>
      </c>
      <c r="AX31" s="284">
        <v>2.2976413910174416E-2</v>
      </c>
      <c r="AZ31" s="278">
        <v>0</v>
      </c>
      <c r="BB31" s="284">
        <f t="shared" si="5"/>
        <v>0</v>
      </c>
      <c r="BC31" s="278"/>
      <c r="BE31" s="278"/>
      <c r="BL31" s="210"/>
      <c r="BM31" s="210"/>
      <c r="BN31" s="284">
        <v>2.0972314882945785E-2</v>
      </c>
      <c r="BO31" s="284">
        <f t="shared" si="6"/>
        <v>0.4540256501742489</v>
      </c>
      <c r="BP31" s="284">
        <v>0.19041947899912692</v>
      </c>
    </row>
    <row r="32" spans="1:68" ht="16" customHeight="1">
      <c r="A32">
        <v>1938</v>
      </c>
      <c r="B32" s="211">
        <f>'TG1'!B35</f>
        <v>0.18206881220652102</v>
      </c>
      <c r="C32" s="211">
        <f>'TG1'!H35</f>
        <v>0.3352620585841844</v>
      </c>
      <c r="D32" s="279">
        <f t="shared" si="8"/>
        <v>0.69285665324199652</v>
      </c>
      <c r="E32" s="284">
        <f>(TB2b!S35+0.1*TB2b!W35)/(TB2b!C35+0.1*TB2b!G35+'TB2'!C35+0.1*'TB2'!G35)</f>
        <v>0.69285665324199652</v>
      </c>
      <c r="F32" s="284">
        <f t="shared" si="9"/>
        <v>0.53644512813257328</v>
      </c>
      <c r="G32" s="284">
        <f t="shared" si="10"/>
        <v>0.75279561207670531</v>
      </c>
      <c r="H32" s="284">
        <f t="shared" si="22"/>
        <v>0.3200946441884413</v>
      </c>
      <c r="I32" s="281">
        <f t="shared" si="11"/>
        <v>0.44694746798366458</v>
      </c>
      <c r="J32" s="281">
        <f t="shared" si="12"/>
        <v>0.36504952999288293</v>
      </c>
      <c r="K32" s="279">
        <f t="shared" si="13"/>
        <v>4.9978978123894381E-2</v>
      </c>
      <c r="L32" s="279">
        <f t="shared" si="14"/>
        <v>3.2822629686836219E-2</v>
      </c>
      <c r="M32" s="279">
        <f t="shared" si="15"/>
        <v>2.9433282008344296E-2</v>
      </c>
      <c r="N32" s="211">
        <f>'TB1'!G35</f>
        <v>0.18524033164996895</v>
      </c>
      <c r="O32" s="279">
        <f t="shared" si="16"/>
        <v>0.1819544321118583</v>
      </c>
      <c r="P32" s="279">
        <f t="shared" si="17"/>
        <v>0.16572675718541263</v>
      </c>
      <c r="Q32" s="241"/>
      <c r="R32" s="242">
        <f t="shared" si="18"/>
        <v>0.49601236843921764</v>
      </c>
      <c r="S32" s="286">
        <f t="shared" si="19"/>
        <v>7.9428645659073663E-2</v>
      </c>
      <c r="T32" s="287">
        <f t="shared" si="23"/>
        <v>0.63487360936593229</v>
      </c>
      <c r="U32" s="287"/>
      <c r="V32" s="287">
        <f t="shared" si="20"/>
        <v>0.44694746798366458</v>
      </c>
      <c r="W32" s="284">
        <f>TB2b!X35/(TB2b!H35+'TB2'!H35)</f>
        <v>6.3967434547274132E-2</v>
      </c>
      <c r="X32" s="287">
        <f>(TB2b!S35+TB2b!T35+TB2b!U35)/(TB2b!C35+TB2b!D35+TB2b!E35+'TB2'!C35+'TB2'!D35+'TB2'!E35)</f>
        <v>0.57460747912912813</v>
      </c>
      <c r="Z32" s="284">
        <v>6.1246643470284794E-2</v>
      </c>
      <c r="AA32" s="284">
        <v>2.9079995893228832E-2</v>
      </c>
      <c r="AB32" s="284">
        <v>3.7889120314844649E-2</v>
      </c>
      <c r="AC32" s="284">
        <v>7.4597294617834561E-3</v>
      </c>
      <c r="AD32" s="284">
        <v>9.1280953639042914E-3</v>
      </c>
      <c r="AE32" s="284">
        <f t="shared" si="24"/>
        <v>5.4117292352108522E-3</v>
      </c>
      <c r="AF32" s="284">
        <v>0.15021531373925681</v>
      </c>
      <c r="AG32" s="311">
        <f t="shared" si="25"/>
        <v>-6.2450045135165055E-17</v>
      </c>
      <c r="AH32" s="240">
        <v>3.6026481591647251E-2</v>
      </c>
      <c r="AJ32" s="240">
        <v>0.77109011443012287</v>
      </c>
      <c r="AK32" s="240">
        <v>0.12743574381806339</v>
      </c>
      <c r="AL32" s="240">
        <v>5.0331218337367215E-2</v>
      </c>
      <c r="AM32" s="240">
        <v>1.6530447315117217E-2</v>
      </c>
      <c r="AN32" s="240">
        <v>1.0563329690365284E-2</v>
      </c>
      <c r="AO32" s="284">
        <v>1.6906653495973336E-2</v>
      </c>
      <c r="AP32" s="240">
        <f t="shared" si="21"/>
        <v>0.99285750708700937</v>
      </c>
      <c r="AQ32" s="240"/>
      <c r="AR32" s="289">
        <v>52.96</v>
      </c>
      <c r="AS32" s="289">
        <v>0.91077451834130629</v>
      </c>
      <c r="AU32" s="312">
        <v>77.007999999999996</v>
      </c>
      <c r="AV32" s="284">
        <v>4.473561188447954E-2</v>
      </c>
      <c r="AW32" s="284">
        <v>1.3362248078121754E-2</v>
      </c>
      <c r="AX32" s="284">
        <v>2.4127363390816541E-2</v>
      </c>
      <c r="AZ32" s="278">
        <v>0</v>
      </c>
      <c r="BB32" s="284">
        <f t="shared" si="5"/>
        <v>0</v>
      </c>
      <c r="BC32" s="278"/>
      <c r="BE32" s="278"/>
      <c r="BL32" s="210"/>
      <c r="BM32" s="210"/>
      <c r="BN32" s="284">
        <v>1.6760016609258393E-2</v>
      </c>
      <c r="BO32" s="284">
        <f t="shared" si="6"/>
        <v>0.37464596779267639</v>
      </c>
      <c r="BP32" s="284">
        <v>0.1719334006072194</v>
      </c>
    </row>
    <row r="33" spans="1:68" ht="16" customHeight="1">
      <c r="A33">
        <v>1939</v>
      </c>
      <c r="B33" s="211">
        <f>'TG1'!B36</f>
        <v>0.17409214097773354</v>
      </c>
      <c r="C33" s="211">
        <f>'TG1'!H36</f>
        <v>0.29275020723002088</v>
      </c>
      <c r="D33" s="279">
        <f t="shared" si="8"/>
        <v>0.69833057076838434</v>
      </c>
      <c r="E33" s="284">
        <f>(TB2b!S36+0.1*TB2b!W36)/(TB2b!C36+0.1*TB2b!G36+'TB2'!C36+0.1*'TB2'!G36)</f>
        <v>0.69833057076838434</v>
      </c>
      <c r="F33" s="284">
        <f t="shared" si="9"/>
        <v>0.5486429289509609</v>
      </c>
      <c r="G33" s="284">
        <f t="shared" si="10"/>
        <v>0.76553918482254679</v>
      </c>
      <c r="H33" s="284">
        <f t="shared" si="22"/>
        <v>0.331746673079375</v>
      </c>
      <c r="I33" s="281">
        <f t="shared" si="11"/>
        <v>0.46160573854753068</v>
      </c>
      <c r="J33" s="281">
        <f t="shared" si="12"/>
        <v>0.35469786042146823</v>
      </c>
      <c r="K33" s="279">
        <f t="shared" si="13"/>
        <v>6.2276072421389363E-2</v>
      </c>
      <c r="L33" s="279">
        <f t="shared" si="14"/>
        <v>4.2053079799955213E-2</v>
      </c>
      <c r="M33" s="279">
        <f t="shared" si="15"/>
        <v>3.4814105335132232E-2</v>
      </c>
      <c r="N33" s="211">
        <f>'TB1'!G36</f>
        <v>0.19606386398577422</v>
      </c>
      <c r="O33" s="279">
        <f t="shared" si="16"/>
        <v>0.19192480576542295</v>
      </c>
      <c r="P33" s="279">
        <f t="shared" si="17"/>
        <v>0.17813983577534145</v>
      </c>
      <c r="Q33" s="241"/>
      <c r="R33" s="242">
        <f t="shared" si="18"/>
        <v>0.51939666355571346</v>
      </c>
      <c r="S33" s="286">
        <f t="shared" si="19"/>
        <v>7.793348089837264E-2</v>
      </c>
      <c r="T33" s="287">
        <f t="shared" si="23"/>
        <v>0.66655105777482704</v>
      </c>
      <c r="U33" s="287"/>
      <c r="V33" s="287">
        <f t="shared" si="20"/>
        <v>0.46160573854753068</v>
      </c>
      <c r="W33" s="284">
        <f>TB2b!X36/(TB2b!H36+'TB2'!H36)</f>
        <v>6.2646682671767318E-2</v>
      </c>
      <c r="X33" s="287">
        <f>(TB2b!S36+TB2b!T36+TB2b!U36)/(TB2b!C36+TB2b!D36+TB2b!E36+'TB2'!C36+'TB2'!D36+'TB2'!E36)</f>
        <v>0.5945920905061185</v>
      </c>
      <c r="Z33" s="284">
        <v>6.0031320581611092E-2</v>
      </c>
      <c r="AA33" s="284">
        <v>3.2167417735050295E-2</v>
      </c>
      <c r="AB33" s="284">
        <v>4.2803260502043791E-2</v>
      </c>
      <c r="AC33" s="284">
        <v>7.2045063096636726E-3</v>
      </c>
      <c r="AD33" s="284">
        <v>9.5929388246631213E-3</v>
      </c>
      <c r="AE33" s="284">
        <f t="shared" si="24"/>
        <v>4.5924933585147262E-3</v>
      </c>
      <c r="AF33" s="284">
        <v>0.15639193731154669</v>
      </c>
      <c r="AG33" s="311">
        <f t="shared" si="25"/>
        <v>0</v>
      </c>
      <c r="AH33" s="240">
        <v>2.9365282107645167E-2</v>
      </c>
      <c r="AJ33" s="240">
        <v>0.77028922472863171</v>
      </c>
      <c r="AK33" s="240">
        <v>0.12680343696071872</v>
      </c>
      <c r="AL33" s="240">
        <v>5.5912566398499453E-2</v>
      </c>
      <c r="AM33" s="240">
        <v>1.5990735717506116E-2</v>
      </c>
      <c r="AN33" s="240">
        <v>1.0559822937065678E-2</v>
      </c>
      <c r="AO33" s="284">
        <v>1.3843374270752395E-2</v>
      </c>
      <c r="AP33" s="240">
        <f t="shared" si="21"/>
        <v>0.99339916101317405</v>
      </c>
      <c r="AQ33" s="240"/>
      <c r="AR33" s="289">
        <v>56.48</v>
      </c>
      <c r="AS33" s="289">
        <v>0.79284949105717528</v>
      </c>
      <c r="AU33" s="312">
        <v>82.415000000000006</v>
      </c>
      <c r="AV33" s="284">
        <v>4.723654674513135E-2</v>
      </c>
      <c r="AW33" s="284">
        <v>1.7484681186677183E-2</v>
      </c>
      <c r="AX33" s="284">
        <v>1.8042832008736274E-2</v>
      </c>
      <c r="AZ33" s="278">
        <v>0</v>
      </c>
      <c r="BB33" s="284">
        <f t="shared" si="5"/>
        <v>0</v>
      </c>
      <c r="BC33" s="278"/>
      <c r="BE33" s="278"/>
      <c r="BL33" s="210"/>
      <c r="BM33" s="210"/>
      <c r="BN33" s="284">
        <v>1.7195150395184256E-2</v>
      </c>
      <c r="BO33" s="284">
        <f t="shared" si="6"/>
        <v>0.3640221730847959</v>
      </c>
      <c r="BP33" s="284">
        <v>0.18481136220024927</v>
      </c>
    </row>
    <row r="34" spans="1:68" ht="16" customHeight="1">
      <c r="A34">
        <v>1940</v>
      </c>
      <c r="B34" s="211">
        <f>'TG1'!B37</f>
        <v>0.18241271884288826</v>
      </c>
      <c r="C34" s="211">
        <f>'TG1'!H37</f>
        <v>0.30425271905769213</v>
      </c>
      <c r="D34" s="279">
        <f t="shared" si="8"/>
        <v>0.70599131466784282</v>
      </c>
      <c r="E34" s="284">
        <f>(TB2b!S37+0.1*TB2b!W37)/(TB2b!C37+0.1*TB2b!G37+'TB2'!C37+0.1*'TB2'!G37)</f>
        <v>0.70599131466784282</v>
      </c>
      <c r="F34" s="284">
        <f t="shared" si="9"/>
        <v>0.52462401871378117</v>
      </c>
      <c r="G34" s="284">
        <f t="shared" si="10"/>
        <v>0.7145834000087854</v>
      </c>
      <c r="H34" s="284">
        <f t="shared" si="22"/>
        <v>0.334664637418777</v>
      </c>
      <c r="I34" s="281">
        <f t="shared" si="11"/>
        <v>0.46439689931164452</v>
      </c>
      <c r="J34" s="281">
        <f t="shared" si="12"/>
        <v>0.35118518488574302</v>
      </c>
      <c r="K34" s="279">
        <f t="shared" si="13"/>
        <v>0.10512124554832833</v>
      </c>
      <c r="L34" s="279">
        <f t="shared" si="14"/>
        <v>7.1728426661968867E-2</v>
      </c>
      <c r="M34" s="279">
        <f t="shared" si="15"/>
        <v>5.8428835008752913E-2</v>
      </c>
      <c r="N34" s="211">
        <f>'TB1'!G37</f>
        <v>0.20792754753840745</v>
      </c>
      <c r="O34" s="279">
        <f t="shared" si="16"/>
        <v>0.20044774622178721</v>
      </c>
      <c r="P34" s="279">
        <f t="shared" si="17"/>
        <v>0.18608532714206949</v>
      </c>
      <c r="Q34" s="241"/>
      <c r="R34" s="242">
        <f t="shared" si="18"/>
        <v>0.46370392852183118</v>
      </c>
      <c r="S34" s="286">
        <f t="shared" si="19"/>
        <v>8.0739254948633182E-2</v>
      </c>
      <c r="T34" s="287">
        <f t="shared" si="23"/>
        <v>0.59135881971289717</v>
      </c>
      <c r="U34" s="287"/>
      <c r="V34" s="287">
        <f t="shared" si="20"/>
        <v>0.46439689931164452</v>
      </c>
      <c r="W34" s="284">
        <f>TB2b!X37/(TB2b!H37+'TB2'!H37)</f>
        <v>6.5450697277211742E-2</v>
      </c>
      <c r="X34" s="287">
        <f>(TB2b!S37+TB2b!T37+TB2b!U37)/(TB2b!C37+TB2b!D37+TB2b!E37+'TB2'!C37+'TB2'!D37+'TB2'!E37)</f>
        <v>0.5973789666564554</v>
      </c>
      <c r="Z34" s="284">
        <v>6.1184053212552644E-2</v>
      </c>
      <c r="AA34" s="284">
        <v>3.4827226316891037E-2</v>
      </c>
      <c r="AB34" s="284">
        <v>4.3417540319002773E-2</v>
      </c>
      <c r="AC34" s="284">
        <v>6.3646539787167349E-3</v>
      </c>
      <c r="AD34" s="284">
        <v>9.6067849024455022E-3</v>
      </c>
      <c r="AE34" s="284">
        <f t="shared" si="24"/>
        <v>4.1256094505687227E-3</v>
      </c>
      <c r="AF34" s="284">
        <v>0.15952586818017742</v>
      </c>
      <c r="AG34" s="311">
        <f t="shared" si="25"/>
        <v>0</v>
      </c>
      <c r="AH34" s="240">
        <v>2.5861695646182153E-2</v>
      </c>
      <c r="AJ34" s="240">
        <v>0.75779809030289313</v>
      </c>
      <c r="AK34" s="240">
        <v>0.12985435115536961</v>
      </c>
      <c r="AL34" s="240">
        <v>6.0759234427316643E-2</v>
      </c>
      <c r="AM34" s="240">
        <v>1.7452636639233774E-2</v>
      </c>
      <c r="AN34" s="240">
        <v>1.6865019501829434E-2</v>
      </c>
      <c r="AO34" s="284">
        <v>1.2327593026825269E-2</v>
      </c>
      <c r="AP34" s="240">
        <f t="shared" si="21"/>
        <v>0.99505692505346788</v>
      </c>
      <c r="AQ34" s="240"/>
      <c r="AR34" s="289">
        <v>60.72</v>
      </c>
      <c r="AS34" s="289">
        <v>0.75787421345786421</v>
      </c>
      <c r="AU34" s="312">
        <v>91.537000000000006</v>
      </c>
      <c r="AV34" s="284">
        <v>5.8260594076712149E-2</v>
      </c>
      <c r="AW34" s="284">
        <v>3.0960158187399629E-2</v>
      </c>
      <c r="AX34" s="284">
        <v>1.8418781476342898E-2</v>
      </c>
      <c r="AZ34" s="278">
        <v>0</v>
      </c>
      <c r="BB34" s="284">
        <f t="shared" si="5"/>
        <v>0</v>
      </c>
      <c r="BC34" s="278"/>
      <c r="BE34" s="278"/>
      <c r="BL34" s="210"/>
      <c r="BM34" s="210"/>
      <c r="BN34" s="284">
        <v>2.09981176346597E-2</v>
      </c>
      <c r="BO34" s="284">
        <f t="shared" si="6"/>
        <v>0.36041715618298237</v>
      </c>
      <c r="BP34" s="284">
        <v>0.19305442067419556</v>
      </c>
    </row>
    <row r="35" spans="1:68" ht="16" customHeight="1">
      <c r="A35">
        <v>1941</v>
      </c>
      <c r="B35" s="211">
        <f>'TG1'!B38</f>
        <v>0.20408464894516676</v>
      </c>
      <c r="C35" s="211">
        <f>'TG1'!H38</f>
        <v>0.37211001464191135</v>
      </c>
      <c r="D35" s="279">
        <f t="shared" si="8"/>
        <v>0.6669987565836194</v>
      </c>
      <c r="E35" s="284">
        <f>(TB2b!S38+0.1*TB2b!W38)/(TB2b!C38+0.1*TB2b!G38+'TB2'!C38+0.1*'TB2'!G38)</f>
        <v>0.6669987565836194</v>
      </c>
      <c r="F35" s="284">
        <f t="shared" si="9"/>
        <v>0.49450101605494601</v>
      </c>
      <c r="G35" s="284">
        <f t="shared" si="10"/>
        <v>0.6629802186218926</v>
      </c>
      <c r="H35" s="284">
        <f t="shared" si="22"/>
        <v>0.32602181348799947</v>
      </c>
      <c r="I35" s="281">
        <f t="shared" si="11"/>
        <v>0.44730735303688812</v>
      </c>
      <c r="J35" s="281">
        <f t="shared" si="12"/>
        <v>0.36442236955393442</v>
      </c>
      <c r="K35" s="279">
        <f t="shared" si="13"/>
        <v>0.20292930429146683</v>
      </c>
      <c r="L35" s="279">
        <f t="shared" si="14"/>
        <v>0.1458375650753222</v>
      </c>
      <c r="M35" s="279">
        <f t="shared" si="15"/>
        <v>0.12582276660203934</v>
      </c>
      <c r="N35" s="211">
        <f>'TB1'!G38</f>
        <v>0.21315917285435892</v>
      </c>
      <c r="O35" s="279">
        <f t="shared" si="16"/>
        <v>0.19891173301090187</v>
      </c>
      <c r="P35" s="279">
        <f t="shared" si="17"/>
        <v>0.18783199268619297</v>
      </c>
      <c r="Q35" s="241"/>
      <c r="R35" s="242">
        <f t="shared" si="18"/>
        <v>0.40751581968683059</v>
      </c>
      <c r="S35" s="286">
        <f t="shared" si="19"/>
        <v>7.4829001868090494E-2</v>
      </c>
      <c r="T35" s="287">
        <f t="shared" si="23"/>
        <v>0.51841142562641063</v>
      </c>
      <c r="U35" s="287"/>
      <c r="V35" s="287">
        <f t="shared" si="20"/>
        <v>0.44730735303688812</v>
      </c>
      <c r="W35" s="284">
        <f>TB2b!X38/(TB2b!H38+'TB2'!H38)</f>
        <v>5.9136838778832822E-2</v>
      </c>
      <c r="X35" s="287">
        <f>(TB2b!S38+TB2b!T38+TB2b!U38)/(TB2b!C38+TB2b!D38+TB2b!E38+'TB2'!C38+'TB2'!D38+'TB2'!E38)</f>
        <v>0.5766975244562399</v>
      </c>
      <c r="Z35" s="284">
        <v>5.6836184329970792E-2</v>
      </c>
      <c r="AA35" s="284">
        <v>4.2819111713072788E-2</v>
      </c>
      <c r="AB35" s="284">
        <v>3.5999362785205061E-2</v>
      </c>
      <c r="AC35" s="284">
        <v>4.6707348725910274E-3</v>
      </c>
      <c r="AD35" s="284">
        <v>7.8670518172471223E-3</v>
      </c>
      <c r="AE35" s="284">
        <f t="shared" si="24"/>
        <v>4.0999089104876638E-3</v>
      </c>
      <c r="AF35" s="284">
        <v>0.15229235442857444</v>
      </c>
      <c r="AG35" s="311">
        <f t="shared" si="25"/>
        <v>0</v>
      </c>
      <c r="AH35" s="240">
        <v>2.6921304919548885E-2</v>
      </c>
      <c r="AJ35" s="240">
        <v>0.75954754053999451</v>
      </c>
      <c r="AK35" s="240">
        <v>0.1326682688191064</v>
      </c>
      <c r="AL35" s="240">
        <v>5.4299301508626198E-2</v>
      </c>
      <c r="AM35" s="240">
        <v>1.4663674817622343E-2</v>
      </c>
      <c r="AN35" s="240">
        <v>1.9996755046195042E-2</v>
      </c>
      <c r="AO35" s="284">
        <v>1.2575566237805058E-2</v>
      </c>
      <c r="AP35" s="240">
        <f t="shared" si="21"/>
        <v>0.99375110696934954</v>
      </c>
      <c r="AQ35" s="240"/>
      <c r="AR35" s="289">
        <v>74.88</v>
      </c>
      <c r="AS35" s="289">
        <v>0.95365110249401186</v>
      </c>
      <c r="AU35" s="312">
        <v>117.34399999999999</v>
      </c>
      <c r="AV35" s="284">
        <v>8.6344423234251441E-2</v>
      </c>
      <c r="AW35" s="284">
        <v>6.4852058903736035E-2</v>
      </c>
      <c r="AX35" s="284">
        <v>1.9685710389964549E-2</v>
      </c>
      <c r="AZ35" s="278">
        <v>0</v>
      </c>
      <c r="BB35" s="284">
        <f t="shared" si="5"/>
        <v>0</v>
      </c>
      <c r="BC35" s="278"/>
      <c r="BE35" s="278"/>
      <c r="BL35" s="210"/>
      <c r="BM35" s="210"/>
      <c r="BN35" s="284">
        <v>3.2293014654697055E-2</v>
      </c>
      <c r="BO35" s="284">
        <f t="shared" si="6"/>
        <v>0.37400232053304094</v>
      </c>
      <c r="BP35" s="284">
        <v>0.19486650070173528</v>
      </c>
    </row>
    <row r="36" spans="1:68" ht="16" customHeight="1">
      <c r="A36">
        <v>1942</v>
      </c>
      <c r="B36" s="211">
        <f>'TG1'!B39</f>
        <v>0.20617046871856959</v>
      </c>
      <c r="C36" s="211">
        <f>'TG1'!H39</f>
        <v>0.41892261448434681</v>
      </c>
      <c r="D36" s="279">
        <f t="shared" si="8"/>
        <v>0.67350697296416251</v>
      </c>
      <c r="E36" s="284">
        <f>(TB2b!S39+0.1*TB2b!W39)/(TB2b!C39+0.1*TB2b!G39+'TB2'!C39+0.1*'TB2'!G39)</f>
        <v>0.67350697296416251</v>
      </c>
      <c r="F36" s="284">
        <f t="shared" si="9"/>
        <v>0.50238411079103318</v>
      </c>
      <c r="G36" s="284">
        <f t="shared" si="10"/>
        <v>0.67099042038925061</v>
      </c>
      <c r="H36" s="284">
        <f t="shared" si="22"/>
        <v>0.33377780119281564</v>
      </c>
      <c r="I36" s="281">
        <f t="shared" si="11"/>
        <v>0.4561809268951515</v>
      </c>
      <c r="J36" s="281">
        <f t="shared" si="12"/>
        <v>0.35984872703157667</v>
      </c>
      <c r="K36" s="279">
        <f t="shared" si="13"/>
        <v>0.24700101228472374</v>
      </c>
      <c r="L36" s="279">
        <f t="shared" si="14"/>
        <v>0.18178800021520497</v>
      </c>
      <c r="M36" s="279">
        <f t="shared" si="15"/>
        <v>0.15123869340929805</v>
      </c>
      <c r="N36" s="211">
        <f>'TB1'!G39</f>
        <v>0.20428922679572176</v>
      </c>
      <c r="O36" s="279">
        <f t="shared" si="16"/>
        <v>0.18800699698705839</v>
      </c>
      <c r="P36" s="279">
        <f t="shared" si="17"/>
        <v>0.17826215623212799</v>
      </c>
      <c r="Q36" s="241"/>
      <c r="R36" s="242">
        <f t="shared" si="18"/>
        <v>0.39364466592219555</v>
      </c>
      <c r="S36" s="286">
        <f t="shared" si="19"/>
        <v>5.892987089668307E-2</v>
      </c>
      <c r="T36" s="287">
        <f t="shared" si="23"/>
        <v>0.5052162642640331</v>
      </c>
      <c r="U36" s="287"/>
      <c r="V36" s="287">
        <f t="shared" si="20"/>
        <v>0.4561809268951515</v>
      </c>
      <c r="W36" s="284">
        <f>TB2b!X39/(TB2b!H39+'TB2'!H39)</f>
        <v>4.2041014855764509E-2</v>
      </c>
      <c r="X36" s="287">
        <f>(TB2b!S39+TB2b!T39+TB2b!U39)/(TB2b!C39+TB2b!D39+TB2b!E39+'TB2'!C39+'TB2'!D39+'TB2'!E39)</f>
        <v>0.59422756424161383</v>
      </c>
      <c r="Z36" s="284">
        <v>4.5740871821039711E-2</v>
      </c>
      <c r="AA36" s="284">
        <v>4.8367543359850357E-2</v>
      </c>
      <c r="AB36" s="284">
        <v>2.4346151165959985E-2</v>
      </c>
      <c r="AC36" s="284">
        <v>3.5868149195543175E-3</v>
      </c>
      <c r="AD36" s="284">
        <v>6.0463263362012781E-3</v>
      </c>
      <c r="AE36" s="284">
        <f t="shared" si="24"/>
        <v>2.5002168576112364E-3</v>
      </c>
      <c r="AF36" s="284">
        <v>0.13058792446021689</v>
      </c>
      <c r="AG36" s="311">
        <f t="shared" si="25"/>
        <v>0</v>
      </c>
      <c r="AH36" s="240">
        <v>1.9145850337585524E-2</v>
      </c>
      <c r="AJ36" s="240">
        <v>0.77619161768118317</v>
      </c>
      <c r="AK36" s="240">
        <v>0.14604528134322442</v>
      </c>
      <c r="AL36" s="240">
        <v>3.628390275950058E-2</v>
      </c>
      <c r="AM36" s="240">
        <v>1.0736475905279777E-2</v>
      </c>
      <c r="AN36" s="240">
        <v>1.7694689056825676E-2</v>
      </c>
      <c r="AO36" s="284">
        <v>7.4906624966557308E-3</v>
      </c>
      <c r="AP36" s="240">
        <f t="shared" si="21"/>
        <v>0.99444262924266935</v>
      </c>
      <c r="AQ36" s="240"/>
      <c r="AR36" s="289">
        <v>96.88</v>
      </c>
      <c r="AS36" s="289">
        <v>0.7311723479614739</v>
      </c>
      <c r="AU36" s="312">
        <v>152.36099999999999</v>
      </c>
      <c r="AV36" s="284">
        <v>9.0731880205564414E-2</v>
      </c>
      <c r="AW36" s="284">
        <v>7.4920747435367321E-2</v>
      </c>
      <c r="AX36" s="284">
        <v>3.2081700697685102E-2</v>
      </c>
      <c r="AZ36" s="278">
        <v>0</v>
      </c>
      <c r="BB36" s="284">
        <f t="shared" si="5"/>
        <v>0</v>
      </c>
      <c r="BC36" s="278"/>
      <c r="BE36" s="278"/>
      <c r="BL36" s="210"/>
      <c r="BM36" s="210"/>
      <c r="BN36" s="284">
        <v>3.3508049672180344E-2</v>
      </c>
      <c r="BO36" s="284">
        <f t="shared" si="6"/>
        <v>0.36930844589865952</v>
      </c>
      <c r="BP36" s="284">
        <v>0.18493826368831501</v>
      </c>
    </row>
    <row r="37" spans="1:68" ht="16" customHeight="1">
      <c r="A37">
        <v>1943</v>
      </c>
      <c r="B37" s="211">
        <f>'TG1'!B40</f>
        <v>0.25526089948197828</v>
      </c>
      <c r="C37" s="211">
        <f>'TG1'!H40</f>
        <v>0.4858269290329042</v>
      </c>
      <c r="D37" s="279">
        <f t="shared" si="8"/>
        <v>0.62907894166414779</v>
      </c>
      <c r="E37" s="284">
        <f>(TB2b!S40+0.1*TB2b!W40)/(TB2b!C40+0.1*TB2b!G40+'TB2'!C40+0.1*'TB2'!G40)</f>
        <v>0.62907894166414779</v>
      </c>
      <c r="F37" s="284">
        <f t="shared" si="9"/>
        <v>0.49303052664135505</v>
      </c>
      <c r="G37" s="284">
        <f t="shared" si="10"/>
        <v>0.6612226342815406</v>
      </c>
      <c r="H37" s="284">
        <f t="shared" si="22"/>
        <v>0.32483841900116955</v>
      </c>
      <c r="I37" s="281">
        <f t="shared" si="11"/>
        <v>0.43629615058273674</v>
      </c>
      <c r="J37" s="281">
        <f t="shared" si="12"/>
        <v>0.35741294444002719</v>
      </c>
      <c r="K37" s="279">
        <f t="shared" si="13"/>
        <v>0.25512676756732416</v>
      </c>
      <c r="L37" s="279">
        <f t="shared" si="14"/>
        <v>0.19195000380910784</v>
      </c>
      <c r="M37" s="279">
        <f t="shared" si="15"/>
        <v>0.16222810477251684</v>
      </c>
      <c r="N37" s="211">
        <f>'TB1'!G40</f>
        <v>0.18536922075900697</v>
      </c>
      <c r="O37" s="279">
        <f t="shared" si="16"/>
        <v>0.17087627165543462</v>
      </c>
      <c r="P37" s="279">
        <f t="shared" si="17"/>
        <v>0.16562759135343097</v>
      </c>
      <c r="Q37" s="241"/>
      <c r="R37" s="242">
        <f t="shared" si="18"/>
        <v>0.37509189571297935</v>
      </c>
      <c r="S37" s="286">
        <f t="shared" si="19"/>
        <v>4.3364964103527061E-2</v>
      </c>
      <c r="T37" s="287">
        <f t="shared" si="23"/>
        <v>0.48566753958279679</v>
      </c>
      <c r="U37" s="287"/>
      <c r="V37" s="287">
        <f t="shared" si="20"/>
        <v>0.43629615058273674</v>
      </c>
      <c r="W37" s="284">
        <f>TB2b!X40/(TB2b!H40+'TB2'!H40)</f>
        <v>2.5198529471162499E-2</v>
      </c>
      <c r="X37" s="287">
        <f>(TB2b!S40+TB2b!T40+TB2b!U40)/(TB2b!C40+TB2b!D40+TB2b!E40+'TB2'!C40+'TB2'!D40+'TB2'!E40)</f>
        <v>0.57332869095326144</v>
      </c>
      <c r="Z37" s="284">
        <v>3.3968440781950236E-2</v>
      </c>
      <c r="AA37" s="284">
        <v>5.2716588562591184E-2</v>
      </c>
      <c r="AB37" s="284">
        <v>1.9071786968409485E-2</v>
      </c>
      <c r="AC37" s="284">
        <v>2.8554441085704993E-3</v>
      </c>
      <c r="AD37" s="284">
        <v>4.6076685447835513E-3</v>
      </c>
      <c r="AE37" s="284">
        <f t="shared" si="24"/>
        <v>4.6007904484700072E-3</v>
      </c>
      <c r="AF37" s="284">
        <v>0.11782071941477495</v>
      </c>
      <c r="AG37" s="311">
        <f t="shared" si="25"/>
        <v>0</v>
      </c>
      <c r="AH37" s="240">
        <v>3.9049077881399004E-2</v>
      </c>
      <c r="AJ37" s="240">
        <v>0.78331532111627955</v>
      </c>
      <c r="AK37" s="240">
        <v>0.14778311821530646</v>
      </c>
      <c r="AL37" s="240">
        <v>2.8843215551948194E-2</v>
      </c>
      <c r="AM37" s="240">
        <v>7.8755131714725E-3</v>
      </c>
      <c r="AN37" s="240">
        <v>1.3227012670817781E-2</v>
      </c>
      <c r="AO37" s="284">
        <v>1.4163319913379588E-2</v>
      </c>
      <c r="AP37" s="240">
        <f t="shared" si="21"/>
        <v>0.99520750063920405</v>
      </c>
      <c r="AQ37" s="240"/>
      <c r="AR37" s="289">
        <v>119.92</v>
      </c>
      <c r="AS37" s="289">
        <v>1.7228668382102041</v>
      </c>
      <c r="AU37" s="312">
        <v>187.21</v>
      </c>
      <c r="AV37" s="284">
        <v>8.8157683884407881E-2</v>
      </c>
      <c r="AW37" s="284">
        <v>7.5177608033758878E-2</v>
      </c>
      <c r="AX37" s="284">
        <v>8.9402275519470109E-2</v>
      </c>
      <c r="AZ37" s="278">
        <v>0</v>
      </c>
      <c r="BB37" s="284">
        <f t="shared" si="5"/>
        <v>0</v>
      </c>
      <c r="BC37" s="278"/>
      <c r="BE37" s="278"/>
      <c r="BL37" s="210"/>
      <c r="BM37" s="210"/>
      <c r="BN37" s="284">
        <v>3.2336999368556517E-2</v>
      </c>
      <c r="BO37" s="284">
        <f t="shared" si="6"/>
        <v>0.36680863134921632</v>
      </c>
      <c r="BP37" s="284">
        <v>0.17183052090929848</v>
      </c>
    </row>
    <row r="38" spans="1:68" ht="16" customHeight="1">
      <c r="A38">
        <v>1944</v>
      </c>
      <c r="B38" s="211">
        <f>'TG1'!B41</f>
        <v>0.24645974845636726</v>
      </c>
      <c r="C38" s="211">
        <f>'TG1'!H41</f>
        <v>0.47333880310473037</v>
      </c>
      <c r="D38" s="279">
        <f t="shared" si="8"/>
        <v>0.56051794917867004</v>
      </c>
      <c r="E38" s="284">
        <f>(TB2b!S41+0.1*TB2b!W41)/(TB2b!C41+0.1*TB2b!G41+'TB2'!C41+0.1*'TB2'!G41)</f>
        <v>0.56051794917867004</v>
      </c>
      <c r="F38" s="284">
        <f t="shared" si="9"/>
        <v>0.42337183652454702</v>
      </c>
      <c r="G38" s="284">
        <f t="shared" si="10"/>
        <v>0.56244701422503984</v>
      </c>
      <c r="H38" s="284">
        <f t="shared" si="22"/>
        <v>0.28429665882405425</v>
      </c>
      <c r="I38" s="281">
        <f t="shared" si="11"/>
        <v>0.39762196728831223</v>
      </c>
      <c r="J38" s="281">
        <f t="shared" si="12"/>
        <v>0.31571950584726205</v>
      </c>
      <c r="K38" s="279">
        <f t="shared" si="13"/>
        <v>0.23424399041564745</v>
      </c>
      <c r="L38" s="279">
        <f t="shared" si="14"/>
        <v>0.17830702816386687</v>
      </c>
      <c r="M38" s="279">
        <f t="shared" si="15"/>
        <v>0.14230037696104761</v>
      </c>
      <c r="N38" s="211">
        <f>'TB1'!G41</f>
        <v>0.1542360902637776</v>
      </c>
      <c r="O38" s="279">
        <f t="shared" si="16"/>
        <v>0.14373642840142969</v>
      </c>
      <c r="P38" s="279">
        <f t="shared" si="17"/>
        <v>0.14300799079385867</v>
      </c>
      <c r="Q38" s="241">
        <f t="shared" ref="Q38:Q101" si="26">N38*C38/B38</f>
        <v>0.29621845684036507</v>
      </c>
      <c r="R38" s="242">
        <f t="shared" si="18"/>
        <v>0.32988170591364657</v>
      </c>
      <c r="S38" s="286">
        <f t="shared" si="19"/>
        <v>4.2660230085408486E-2</v>
      </c>
      <c r="T38" s="287">
        <f t="shared" si="23"/>
        <v>0.4256221978563926</v>
      </c>
      <c r="U38" s="287"/>
      <c r="V38" s="287">
        <f t="shared" si="20"/>
        <v>0.39762196728831223</v>
      </c>
      <c r="W38" s="284">
        <f>TB2b!X41/(TB2b!H41+'TB2'!H41)</f>
        <v>2.4139799782768305E-2</v>
      </c>
      <c r="X38" s="287">
        <f>(TB2b!S41+TB2b!T41+TB2b!U41)/(TB2b!C41+TB2b!D41+TB2b!E41+'TB2'!C41+'TB2'!D41+'TB2'!E41)</f>
        <v>0.52211602312349348</v>
      </c>
      <c r="Z38" s="284">
        <v>3.1988699388277968E-2</v>
      </c>
      <c r="AA38" s="284">
        <v>4.8614803837598142E-2</v>
      </c>
      <c r="AB38" s="284">
        <v>1.6329458577573529E-2</v>
      </c>
      <c r="AC38" s="284">
        <v>2.5301373966191256E-3</v>
      </c>
      <c r="AD38" s="284">
        <v>4.4028953989182018E-3</v>
      </c>
      <c r="AE38" s="284">
        <f t="shared" si="24"/>
        <v>4.0924905894149733E-3</v>
      </c>
      <c r="AF38" s="284">
        <v>0.10806195806441325</v>
      </c>
      <c r="AG38" s="311">
        <f t="shared" si="25"/>
        <v>1.0347287601129157E-4</v>
      </c>
      <c r="AH38" s="240">
        <v>3.7871704924831488E-2</v>
      </c>
      <c r="AJ38" s="240">
        <v>0.74984826205190558</v>
      </c>
      <c r="AK38" s="240">
        <v>0.18263380711368385</v>
      </c>
      <c r="AL38" s="240">
        <v>2.9032883390932133E-2</v>
      </c>
      <c r="AM38" s="240">
        <v>6.4555246424541747E-3</v>
      </c>
      <c r="AN38" s="240">
        <v>1.4387022264033914E-2</v>
      </c>
      <c r="AO38" s="284">
        <v>1.4395141351090365E-2</v>
      </c>
      <c r="AP38" s="240">
        <f t="shared" si="21"/>
        <v>0.99675264081410009</v>
      </c>
      <c r="AQ38" s="240"/>
      <c r="AR38" s="289">
        <v>121.39355715684955</v>
      </c>
      <c r="AS38" s="289">
        <v>1.7729999999999999</v>
      </c>
      <c r="AU38" s="312">
        <v>200.89599999999999</v>
      </c>
      <c r="AV38" s="284">
        <v>7.6547069130296283E-2</v>
      </c>
      <c r="AW38" s="284">
        <v>6.4456236062440275E-2</v>
      </c>
      <c r="AX38" s="284">
        <v>8.7921113411914636E-2</v>
      </c>
      <c r="AZ38" s="278">
        <v>0</v>
      </c>
      <c r="BB38" s="284">
        <f t="shared" si="5"/>
        <v>0</v>
      </c>
      <c r="BC38" s="278"/>
      <c r="BE38" s="278"/>
      <c r="BL38" s="210"/>
      <c r="BM38" s="210"/>
      <c r="BN38" s="284">
        <v>2.4802716568780001E-2</v>
      </c>
      <c r="BO38" s="284">
        <f t="shared" si="6"/>
        <v>0.3240191538432583</v>
      </c>
      <c r="BP38" s="284">
        <v>0.14836379223715535</v>
      </c>
    </row>
    <row r="39" spans="1:68" ht="16" customHeight="1">
      <c r="A39">
        <v>1945</v>
      </c>
      <c r="B39" s="211">
        <f>'TG1'!B42</f>
        <v>0.25599570230543295</v>
      </c>
      <c r="C39" s="211">
        <f>'TG1'!H42</f>
        <v>0.48469023966500041</v>
      </c>
      <c r="D39" s="279">
        <f t="shared" si="8"/>
        <v>0.51417620962790966</v>
      </c>
      <c r="E39" s="284">
        <f>(TB2b!S42+0.1*TB2b!W42)/(TB2b!C42+0.1*TB2b!G42+'TB2'!C42+0.1*'TB2'!G42)</f>
        <v>0.51417620962790966</v>
      </c>
      <c r="F39" s="284">
        <f t="shared" si="9"/>
        <v>0.41694650680972167</v>
      </c>
      <c r="G39" s="284">
        <f t="shared" si="10"/>
        <v>0.56664182660381446</v>
      </c>
      <c r="H39" s="284">
        <f t="shared" si="22"/>
        <v>0.26725118701562889</v>
      </c>
      <c r="I39" s="281">
        <f t="shared" si="11"/>
        <v>0.36847274345152087</v>
      </c>
      <c r="J39" s="281">
        <f t="shared" si="12"/>
        <v>0.31100613694539625</v>
      </c>
      <c r="K39" s="279">
        <f t="shared" si="13"/>
        <v>0.19005149484012285</v>
      </c>
      <c r="L39" s="279">
        <f t="shared" si="14"/>
        <v>0.14394850566839593</v>
      </c>
      <c r="M39" s="279">
        <f t="shared" si="15"/>
        <v>0.11996008774732886</v>
      </c>
      <c r="N39" s="211">
        <f>'TB1'!G42</f>
        <v>0.14363583412110079</v>
      </c>
      <c r="O39" s="279">
        <f t="shared" si="16"/>
        <v>0.13590026990679205</v>
      </c>
      <c r="P39" s="279">
        <f t="shared" si="17"/>
        <v>0.13764305279054581</v>
      </c>
      <c r="Q39" s="241">
        <f t="shared" si="26"/>
        <v>0.27195334233218915</v>
      </c>
      <c r="R39" s="242">
        <f t="shared" si="18"/>
        <v>0.30476157091884631</v>
      </c>
      <c r="S39" s="286">
        <f t="shared" si="19"/>
        <v>4.3485480942013571E-2</v>
      </c>
      <c r="T39" s="287">
        <f t="shared" si="23"/>
        <v>0.39185360091112387</v>
      </c>
      <c r="U39" s="287"/>
      <c r="V39" s="287">
        <f t="shared" si="20"/>
        <v>0.36847274345152087</v>
      </c>
      <c r="W39" s="284">
        <f>TB2b!X42/(TB2b!H42+'TB2'!H42)</f>
        <v>2.4962926934802669E-2</v>
      </c>
      <c r="X39" s="287">
        <f>(TB2b!S42+TB2b!T42+TB2b!U42)/(TB2b!C42+TB2b!D42+TB2b!E42+'TB2'!C42+'TB2'!D42+'TB2'!E42)</f>
        <v>0.4829760156237603</v>
      </c>
      <c r="Z39" s="284">
        <v>3.1772063876086699E-2</v>
      </c>
      <c r="AA39" s="284">
        <v>5.2135419548974098E-2</v>
      </c>
      <c r="AB39" s="284">
        <v>1.6033800490333712E-2</v>
      </c>
      <c r="AC39" s="284">
        <v>2.6205778408037329E-3</v>
      </c>
      <c r="AD39" s="284">
        <v>4.4986026902620229E-3</v>
      </c>
      <c r="AE39" s="284">
        <f t="shared" si="24"/>
        <v>8.8142578380270009E-3</v>
      </c>
      <c r="AF39" s="284">
        <v>0.11610649729298242</v>
      </c>
      <c r="AG39" s="311">
        <f t="shared" si="25"/>
        <v>2.3177500849516641E-4</v>
      </c>
      <c r="AH39" s="240">
        <v>7.5915285048907793E-2</v>
      </c>
      <c r="AJ39" s="240">
        <v>0.73063613849536768</v>
      </c>
      <c r="AK39" s="240">
        <v>0.18484479139587692</v>
      </c>
      <c r="AL39" s="240">
        <v>2.8296182416382494E-2</v>
      </c>
      <c r="AM39" s="240">
        <v>6.2917175816366968E-3</v>
      </c>
      <c r="AN39" s="240">
        <v>1.4010472232882884E-2</v>
      </c>
      <c r="AO39" s="284">
        <v>3.2981173765606296E-2</v>
      </c>
      <c r="AP39" s="240">
        <f t="shared" si="21"/>
        <v>0.99706047588775304</v>
      </c>
      <c r="AQ39" s="240"/>
      <c r="AR39" s="289">
        <v>122.23644662323545</v>
      </c>
      <c r="AS39" s="289">
        <v>4.1689999999999996</v>
      </c>
      <c r="AU39" s="312">
        <v>201.333</v>
      </c>
      <c r="AV39" s="284">
        <v>6.5220306656136845E-2</v>
      </c>
      <c r="AW39" s="284">
        <v>5.3091147501899839E-2</v>
      </c>
      <c r="AX39" s="284">
        <v>9.6566385043683853E-2</v>
      </c>
      <c r="AZ39" s="278">
        <v>0</v>
      </c>
      <c r="BB39" s="284">
        <f t="shared" si="5"/>
        <v>0</v>
      </c>
      <c r="BC39" s="278"/>
      <c r="BE39" s="278"/>
      <c r="BL39" s="210"/>
      <c r="BM39" s="210"/>
      <c r="BN39" s="284">
        <v>2.0817140072873157E-2</v>
      </c>
      <c r="BO39" s="284">
        <f t="shared" si="6"/>
        <v>0.31918187969627382</v>
      </c>
      <c r="BP39" s="284">
        <v>0.14279793159629031</v>
      </c>
    </row>
    <row r="40" spans="1:68" ht="16" customHeight="1">
      <c r="A40">
        <v>1946</v>
      </c>
      <c r="B40" s="211">
        <f>'TG1'!B43</f>
        <v>0.25259764484829272</v>
      </c>
      <c r="C40" s="211">
        <f>'TG1'!H43</f>
        <v>0.45329336277914206</v>
      </c>
      <c r="D40" s="279">
        <f t="shared" si="8"/>
        <v>0.49750122780102285</v>
      </c>
      <c r="E40" s="284">
        <f>(TB2b!S43+0.1*TB2b!W43)/(TB2b!C43+0.1*TB2b!G43+'TB2'!C43+0.1*'TB2'!G43)</f>
        <v>0.49750122780102285</v>
      </c>
      <c r="F40" s="284">
        <f t="shared" si="9"/>
        <v>0.42499591550216897</v>
      </c>
      <c r="G40" s="284">
        <f t="shared" si="10"/>
        <v>0.625516366607892</v>
      </c>
      <c r="H40" s="284">
        <f t="shared" si="22"/>
        <v>0.22447546439644592</v>
      </c>
      <c r="I40" s="281">
        <f t="shared" si="11"/>
        <v>0.35872691035993703</v>
      </c>
      <c r="J40" s="281">
        <f t="shared" si="12"/>
        <v>0.27308782449983132</v>
      </c>
      <c r="K40" s="279">
        <f t="shared" si="13"/>
        <v>0.15631646113411937</v>
      </c>
      <c r="L40" s="279">
        <f t="shared" si="14"/>
        <v>0.11785186491324659</v>
      </c>
      <c r="M40" s="279">
        <f t="shared" si="15"/>
        <v>9.0527103815945739E-2</v>
      </c>
      <c r="N40" s="211">
        <f>'TB1'!G43</f>
        <v>0.14396455916409853</v>
      </c>
      <c r="O40" s="279">
        <f t="shared" si="16"/>
        <v>0.13768722498618471</v>
      </c>
      <c r="P40" s="279">
        <f t="shared" si="17"/>
        <v>0.13645512781683419</v>
      </c>
      <c r="Q40" s="241">
        <f t="shared" si="26"/>
        <v>0.258348327767285</v>
      </c>
      <c r="R40" s="242">
        <f t="shared" si="18"/>
        <v>0.29653947546004311</v>
      </c>
      <c r="S40" s="286">
        <f t="shared" si="19"/>
        <v>4.9981203754547496E-2</v>
      </c>
      <c r="T40" s="287">
        <f t="shared" si="23"/>
        <v>0.37872556602854163</v>
      </c>
      <c r="U40" s="287"/>
      <c r="V40" s="287">
        <f t="shared" si="20"/>
        <v>0.35872691035993703</v>
      </c>
      <c r="W40" s="284">
        <f>TB2b!X43/(TB2b!H43+'TB2'!H43)</f>
        <v>3.1878690546686135E-2</v>
      </c>
      <c r="X40" s="287">
        <f>(TB2b!S43+TB2b!T43+TB2b!U43)/(TB2b!C43+TB2b!D43+TB2b!E43+'TB2'!C43+'TB2'!D43+'TB2'!E43)</f>
        <v>0.46767631696435397</v>
      </c>
      <c r="Z40" s="284">
        <v>3.5437155566183945E-2</v>
      </c>
      <c r="AA40" s="284">
        <v>5.0876366829944536E-2</v>
      </c>
      <c r="AB40" s="284">
        <v>1.8711571244886548E-2</v>
      </c>
      <c r="AC40" s="284">
        <v>2.6737719946755027E-3</v>
      </c>
      <c r="AD40" s="284">
        <v>4.7601847784495719E-3</v>
      </c>
      <c r="AE40" s="284">
        <f t="shared" si="24"/>
        <v>9.8608165708344853E-3</v>
      </c>
      <c r="AF40" s="284">
        <v>0.1223474568676558</v>
      </c>
      <c r="AG40" s="311">
        <f t="shared" si="25"/>
        <v>2.7589882681214317E-5</v>
      </c>
      <c r="AH40" s="240">
        <v>8.0596825003898587E-2</v>
      </c>
      <c r="AJ40" s="240">
        <v>0.70900964571025815</v>
      </c>
      <c r="AK40" s="240">
        <v>0.19200104317495936</v>
      </c>
      <c r="AL40" s="240">
        <v>2.9913799612242581E-2</v>
      </c>
      <c r="AM40" s="240">
        <v>7.6015980302068537E-3</v>
      </c>
      <c r="AN40" s="240">
        <v>1.3628731988552682E-2</v>
      </c>
      <c r="AO40" s="284">
        <v>4.3928260032104469E-2</v>
      </c>
      <c r="AP40" s="240">
        <f t="shared" si="21"/>
        <v>0.99608307854832412</v>
      </c>
      <c r="AQ40" s="240"/>
      <c r="AR40" s="289">
        <v>134.19922264923878</v>
      </c>
      <c r="AS40" s="289">
        <v>6.1660000000000004</v>
      </c>
      <c r="AU40" s="312">
        <v>201.26400000000001</v>
      </c>
      <c r="AV40" s="284">
        <v>5.8887828921217897E-2</v>
      </c>
      <c r="AW40" s="284">
        <v>4.5234120359329034E-2</v>
      </c>
      <c r="AX40" s="284">
        <v>8.5509579457826529E-2</v>
      </c>
      <c r="AZ40" s="278">
        <v>0</v>
      </c>
      <c r="BB40" s="284">
        <f t="shared" si="5"/>
        <v>0</v>
      </c>
      <c r="BC40" s="278"/>
      <c r="BE40" s="278"/>
      <c r="BL40" s="210"/>
      <c r="BM40" s="210"/>
      <c r="BN40" s="284">
        <v>1.6504301546152386E-2</v>
      </c>
      <c r="BO40" s="284">
        <f t="shared" si="6"/>
        <v>0.28026676901660597</v>
      </c>
      <c r="BP40" s="284">
        <v>0.14156551756813207</v>
      </c>
    </row>
    <row r="41" spans="1:68" ht="16" customHeight="1">
      <c r="A41">
        <v>1947</v>
      </c>
      <c r="B41" s="211">
        <f>'TG1'!B44</f>
        <v>0.2563697248159999</v>
      </c>
      <c r="C41" s="211">
        <f>'TG1'!H44</f>
        <v>0.4622304940394083</v>
      </c>
      <c r="D41" s="279">
        <f t="shared" si="8"/>
        <v>0.54241784926054026</v>
      </c>
      <c r="E41" s="284">
        <f>(TB2b!S44+0.1*TB2b!W44)/(TB2b!C44+0.1*TB2b!G44+'TB2'!C44+0.1*'TB2'!G44)</f>
        <v>0.54241784926054026</v>
      </c>
      <c r="F41" s="284">
        <f t="shared" si="9"/>
        <v>0.43056138497888385</v>
      </c>
      <c r="G41" s="284">
        <f t="shared" si="10"/>
        <v>0.64415140601371168</v>
      </c>
      <c r="H41" s="284">
        <f t="shared" si="22"/>
        <v>0.21697136394405597</v>
      </c>
      <c r="I41" s="281">
        <f t="shared" si="11"/>
        <v>0.38963666867207558</v>
      </c>
      <c r="J41" s="281">
        <f t="shared" si="12"/>
        <v>0.29530808909145945</v>
      </c>
      <c r="K41" s="279">
        <f t="shared" si="13"/>
        <v>0.18701561086036986</v>
      </c>
      <c r="L41" s="279">
        <f t="shared" si="14"/>
        <v>0.1418094663355729</v>
      </c>
      <c r="M41" s="279">
        <f t="shared" si="15"/>
        <v>0.10756108600760465</v>
      </c>
      <c r="N41" s="211">
        <f>'TB1'!G44</f>
        <v>0.1484118066596905</v>
      </c>
      <c r="O41" s="279">
        <f t="shared" si="16"/>
        <v>0.14059404904309622</v>
      </c>
      <c r="P41" s="279">
        <f t="shared" si="17"/>
        <v>0.14048582446828961</v>
      </c>
      <c r="Q41" s="241">
        <f t="shared" si="26"/>
        <v>0.26758410246305558</v>
      </c>
      <c r="R41" s="242">
        <f t="shared" si="18"/>
        <v>0.32546621016256538</v>
      </c>
      <c r="S41" s="286">
        <f t="shared" si="19"/>
        <v>4.9460639303516518E-2</v>
      </c>
      <c r="T41" s="287">
        <f t="shared" si="23"/>
        <v>0.4174680671155816</v>
      </c>
      <c r="U41" s="287"/>
      <c r="V41" s="287">
        <f t="shared" si="20"/>
        <v>0.38963666867207558</v>
      </c>
      <c r="W41" s="284">
        <f>TB2b!X44/(TB2b!H44+'TB2'!H44)</f>
        <v>3.1135462116700263E-2</v>
      </c>
      <c r="X41" s="287">
        <f>(TB2b!S44+TB2b!T44+TB2b!U44)/(TB2b!C44+TB2b!D44+TB2b!E44+'TB2'!C44+'TB2'!D44+'TB2'!E44)</f>
        <v>0.50913707085720072</v>
      </c>
      <c r="Z41" s="284">
        <v>3.66304911955126E-2</v>
      </c>
      <c r="AA41" s="284">
        <v>4.19356419736178E-2</v>
      </c>
      <c r="AB41" s="284">
        <v>2.0454575997257168E-2</v>
      </c>
      <c r="AC41" s="284">
        <v>2.3746954314408332E-3</v>
      </c>
      <c r="AD41" s="284">
        <v>5.0830980595334471E-3</v>
      </c>
      <c r="AE41" s="284">
        <f t="shared" si="24"/>
        <v>6.0608350468573666E-3</v>
      </c>
      <c r="AF41" s="284">
        <v>0.11253937148418819</v>
      </c>
      <c r="AG41" s="311">
        <f t="shared" si="25"/>
        <v>3.3779968974800845E-8</v>
      </c>
      <c r="AH41" s="240">
        <v>5.3855241653885687E-2</v>
      </c>
      <c r="AJ41" s="240">
        <v>0.74059882183747416</v>
      </c>
      <c r="AK41" s="240">
        <v>0.17489307257787923</v>
      </c>
      <c r="AL41" s="240">
        <v>3.1754298455760513E-2</v>
      </c>
      <c r="AM41" s="240">
        <v>7.2777968666796868E-3</v>
      </c>
      <c r="AN41" s="240">
        <v>1.4413272372410973E-2</v>
      </c>
      <c r="AO41" s="284">
        <v>2.7933801662509233E-2</v>
      </c>
      <c r="AP41" s="240">
        <f t="shared" si="21"/>
        <v>0.99687106377271384</v>
      </c>
      <c r="AQ41" s="240"/>
      <c r="AR41" s="289">
        <v>150.26174722414217</v>
      </c>
      <c r="AS41" s="289">
        <v>4.3179999999999996</v>
      </c>
      <c r="AU41" s="312">
        <v>218.74299999999999</v>
      </c>
      <c r="AV41" s="284">
        <v>6.5510667769940065E-2</v>
      </c>
      <c r="AW41" s="284">
        <v>5.116963742839771E-2</v>
      </c>
      <c r="AX41" s="284">
        <v>9.0471466515499921E-2</v>
      </c>
      <c r="AZ41" s="278">
        <v>0</v>
      </c>
      <c r="BB41" s="284">
        <f t="shared" si="5"/>
        <v>0</v>
      </c>
      <c r="BC41" s="278"/>
      <c r="BE41" s="278"/>
      <c r="BL41" s="210"/>
      <c r="BM41" s="210"/>
      <c r="BN41" s="284">
        <v>1.9854394131245356E-2</v>
      </c>
      <c r="BO41" s="284">
        <f t="shared" si="6"/>
        <v>0.30307116088283342</v>
      </c>
      <c r="BP41" s="284">
        <v>0.14574716809862265</v>
      </c>
    </row>
    <row r="42" spans="1:68" ht="16" customHeight="1">
      <c r="A42">
        <v>1948</v>
      </c>
      <c r="B42" s="211">
        <f>'TG1'!B45</f>
        <v>0.23400956304667769</v>
      </c>
      <c r="C42" s="211">
        <f>'TG1'!H45</f>
        <v>0.41890854789373799</v>
      </c>
      <c r="D42" s="279">
        <f t="shared" si="8"/>
        <v>0.57100895225903481</v>
      </c>
      <c r="E42" s="284">
        <f>(TB2b!S45+0.1*TB2b!W45)/(TB2b!C45+0.1*TB2b!G45+'TB2'!C45+0.1*'TB2'!G45)</f>
        <v>0.57100895225903481</v>
      </c>
      <c r="F42" s="284">
        <f t="shared" si="9"/>
        <v>0.44822298704385621</v>
      </c>
      <c r="G42" s="284">
        <f t="shared" si="10"/>
        <v>0.66439842287294348</v>
      </c>
      <c r="H42" s="284">
        <f t="shared" si="22"/>
        <v>0.23204755121476889</v>
      </c>
      <c r="I42" s="281">
        <f t="shared" si="11"/>
        <v>0.41033832360038597</v>
      </c>
      <c r="J42" s="281">
        <f t="shared" si="12"/>
        <v>0.29616673479555866</v>
      </c>
      <c r="K42" s="279">
        <f t="shared" si="13"/>
        <v>0.17717644369462224</v>
      </c>
      <c r="L42" s="279">
        <f t="shared" si="14"/>
        <v>0.13400307822074345</v>
      </c>
      <c r="M42" s="279">
        <f t="shared" si="15"/>
        <v>9.7535653028770056E-2</v>
      </c>
      <c r="N42" s="211">
        <f>'TB1'!G45</f>
        <v>0.16129335599935815</v>
      </c>
      <c r="O42" s="279">
        <f t="shared" si="16"/>
        <v>0.15325224542270444</v>
      </c>
      <c r="P42" s="279">
        <f t="shared" si="17"/>
        <v>0.15196809613836995</v>
      </c>
      <c r="Q42" s="241">
        <f t="shared" si="26"/>
        <v>0.2887367706982184</v>
      </c>
      <c r="R42" s="242">
        <f t="shared" si="18"/>
        <v>0.34288295260008905</v>
      </c>
      <c r="S42" s="286">
        <f t="shared" ref="S42:S73" si="27">Z42/AJ42</f>
        <v>5.2347139169637326E-2</v>
      </c>
      <c r="T42" s="287">
        <f t="shared" si="23"/>
        <v>0.43972822374357295</v>
      </c>
      <c r="U42" s="287"/>
      <c r="V42" s="287">
        <f t="shared" ref="V42:V73" si="28">0.75*X42+0.25*W42</f>
        <v>0.41033832360038597</v>
      </c>
      <c r="W42" s="284">
        <f>TB2b!X45/(TB2b!H45+'TB2'!H45)</f>
        <v>3.4168936588013149E-2</v>
      </c>
      <c r="X42" s="287">
        <f>(TB2b!S45+TB2b!T45+TB2b!U45)/(TB2b!C45+TB2b!D45+TB2b!E45+'TB2'!C45+'TB2'!D45+'TB2'!E45)</f>
        <v>0.53572811927117692</v>
      </c>
      <c r="Z42" s="284">
        <v>3.858749592007793E-2</v>
      </c>
      <c r="AA42" s="284">
        <v>4.1346663585689253E-2</v>
      </c>
      <c r="AB42" s="284">
        <v>2.2055055317669683E-2</v>
      </c>
      <c r="AC42" s="284">
        <v>2.4313723326194578E-3</v>
      </c>
      <c r="AD42" s="284">
        <v>5.4076773837327405E-3</v>
      </c>
      <c r="AE42" s="284">
        <f t="shared" si="24"/>
        <v>5.9156987655460741E-3</v>
      </c>
      <c r="AF42" s="284">
        <v>0.11574134122992027</v>
      </c>
      <c r="AG42" s="311">
        <f t="shared" si="25"/>
        <v>-2.6220754148625902E-6</v>
      </c>
      <c r="AH42" s="240">
        <v>5.1111372156942031E-2</v>
      </c>
      <c r="AJ42" s="240">
        <v>0.73714622292978449</v>
      </c>
      <c r="AK42" s="240">
        <v>0.17861855579732328</v>
      </c>
      <c r="AL42" s="240">
        <v>3.3195526296255808E-2</v>
      </c>
      <c r="AM42" s="240">
        <v>7.5551375102447024E-3</v>
      </c>
      <c r="AN42" s="240">
        <v>1.5192078520213634E-2</v>
      </c>
      <c r="AO42" s="284">
        <v>2.5493476378343111E-2</v>
      </c>
      <c r="AP42" s="240">
        <f t="shared" si="21"/>
        <v>0.99720099743216495</v>
      </c>
      <c r="AQ42" s="240"/>
      <c r="AR42" s="289">
        <v>166.77882213714878</v>
      </c>
      <c r="AS42" s="289">
        <v>4.3630000000000004</v>
      </c>
      <c r="AU42" s="312">
        <v>244.84899999999999</v>
      </c>
      <c r="AV42" s="284">
        <v>6.4590829449987536E-2</v>
      </c>
      <c r="AW42" s="284">
        <v>5.0047171930455096E-2</v>
      </c>
      <c r="AX42" s="284">
        <v>7.8436097349795189E-2</v>
      </c>
      <c r="AZ42" s="278">
        <v>0</v>
      </c>
      <c r="BB42" s="284">
        <f t="shared" si="5"/>
        <v>0</v>
      </c>
      <c r="BC42" s="278"/>
      <c r="BE42" s="278"/>
      <c r="BL42" s="210"/>
      <c r="BM42" s="210"/>
      <c r="BN42" s="284">
        <v>1.9632536253675746E-2</v>
      </c>
      <c r="BO42" s="284">
        <f t="shared" si="6"/>
        <v>0.30395237870226072</v>
      </c>
      <c r="BP42" s="284">
        <v>0.15765946306209772</v>
      </c>
    </row>
    <row r="43" spans="1:68" ht="16" customHeight="1">
      <c r="A43">
        <v>1949</v>
      </c>
      <c r="B43" s="211">
        <f>'TG1'!B46</f>
        <v>0.22476038842304435</v>
      </c>
      <c r="C43" s="211">
        <f>'TG1'!H46</f>
        <v>0.38992340635374911</v>
      </c>
      <c r="D43" s="279">
        <f t="shared" si="8"/>
        <v>0.58563117480319082</v>
      </c>
      <c r="E43" s="284">
        <f>(TB2b!S46+0.1*TB2b!W46)/(TB2b!C46+0.1*TB2b!G46+'TB2'!C46+0.1*'TB2'!G46)</f>
        <v>0.58563117480319082</v>
      </c>
      <c r="F43" s="284">
        <f t="shared" si="9"/>
        <v>0.43920425291626281</v>
      </c>
      <c r="G43" s="284">
        <f t="shared" si="10"/>
        <v>0.6369390645099533</v>
      </c>
      <c r="H43" s="284">
        <f t="shared" si="22"/>
        <v>0.24146944132257234</v>
      </c>
      <c r="I43" s="281">
        <f t="shared" si="11"/>
        <v>0.41024764872550651</v>
      </c>
      <c r="J43" s="281">
        <f t="shared" si="12"/>
        <v>0.29041469095045391</v>
      </c>
      <c r="K43" s="279">
        <f t="shared" si="13"/>
        <v>0.15785534525263428</v>
      </c>
      <c r="L43" s="279">
        <f t="shared" si="14"/>
        <v>0.11606820426003933</v>
      </c>
      <c r="M43" s="279">
        <f t="shared" si="15"/>
        <v>8.2912638212111242E-2</v>
      </c>
      <c r="N43" s="211">
        <f>'TB1'!G46</f>
        <v>0.15491091596890783</v>
      </c>
      <c r="O43" s="279">
        <f t="shared" si="16"/>
        <v>0.14758763116562065</v>
      </c>
      <c r="P43" s="279">
        <f t="shared" si="17"/>
        <v>0.14625643204519359</v>
      </c>
      <c r="Q43" s="241">
        <f t="shared" si="26"/>
        <v>0.26874571831707539</v>
      </c>
      <c r="R43" s="242">
        <f t="shared" si="18"/>
        <v>0.34218057999627099</v>
      </c>
      <c r="S43" s="286">
        <f t="shared" si="27"/>
        <v>5.42171788142762E-2</v>
      </c>
      <c r="T43" s="287">
        <f t="shared" si="23"/>
        <v>0.43816838039026923</v>
      </c>
      <c r="U43" s="287"/>
      <c r="V43" s="287">
        <f t="shared" si="28"/>
        <v>0.41024764872550651</v>
      </c>
      <c r="W43" s="284">
        <f>TB2b!X46/(TB2b!H46+'TB2'!H46)</f>
        <v>3.603237730889667E-2</v>
      </c>
      <c r="X43" s="287">
        <f>(TB2b!S46+TB2b!T46+TB2b!U46)/(TB2b!C46+TB2b!D46+TB2b!E46+'TB2'!C46+'TB2'!D46+'TB2'!E46)</f>
        <v>0.53498607253104313</v>
      </c>
      <c r="Z43" s="284">
        <v>4.0372590987217731E-2</v>
      </c>
      <c r="AA43" s="284">
        <v>3.5795088826553273E-2</v>
      </c>
      <c r="AB43" s="284">
        <v>2.2710685884118745E-2</v>
      </c>
      <c r="AC43" s="284">
        <v>2.6655741428115057E-3</v>
      </c>
      <c r="AD43" s="284">
        <v>5.8719571197906623E-3</v>
      </c>
      <c r="AE43" s="284">
        <f t="shared" si="24"/>
        <v>4.5106823592405238E-3</v>
      </c>
      <c r="AF43" s="284">
        <v>0.11192658949013407</v>
      </c>
      <c r="AG43" s="311">
        <f t="shared" si="25"/>
        <v>1.0170401625042569E-8</v>
      </c>
      <c r="AH43" s="240">
        <v>4.0300364549552582E-2</v>
      </c>
      <c r="AJ43" s="240">
        <v>0.74464573535845835</v>
      </c>
      <c r="AK43" s="240">
        <v>0.16989698767920733</v>
      </c>
      <c r="AL43" s="240">
        <v>3.5655978961805147E-2</v>
      </c>
      <c r="AM43" s="240">
        <v>9.087312975969021E-3</v>
      </c>
      <c r="AN43" s="240">
        <v>1.8186520340650044E-2</v>
      </c>
      <c r="AO43" s="284">
        <v>1.86801374721981E-2</v>
      </c>
      <c r="AP43" s="240">
        <f t="shared" si="21"/>
        <v>0.99615267278828801</v>
      </c>
      <c r="AQ43" s="240"/>
      <c r="AR43" s="289">
        <v>165.0055141610865</v>
      </c>
      <c r="AS43" s="289">
        <v>3.141</v>
      </c>
      <c r="AU43" s="312">
        <v>239.727</v>
      </c>
      <c r="AV43" s="284">
        <v>5.8391420240523594E-2</v>
      </c>
      <c r="AW43" s="284">
        <v>4.175583059063017E-2</v>
      </c>
      <c r="AX43" s="284">
        <v>6.980023109620527E-2</v>
      </c>
      <c r="AZ43" s="278">
        <v>0</v>
      </c>
      <c r="BB43" s="284">
        <f t="shared" si="5"/>
        <v>0</v>
      </c>
      <c r="BC43" s="278"/>
      <c r="BE43" s="278"/>
      <c r="BL43" s="210"/>
      <c r="BM43" s="210"/>
      <c r="BN43" s="284">
        <v>1.7403511703205934E-2</v>
      </c>
      <c r="BO43" s="284">
        <f t="shared" si="6"/>
        <v>0.29804912488030072</v>
      </c>
      <c r="BP43" s="284">
        <v>0.1517338910703204</v>
      </c>
    </row>
    <row r="44" spans="1:68">
      <c r="A44">
        <v>1950</v>
      </c>
      <c r="B44" s="211">
        <f>'TG1'!B47</f>
        <v>0.24890738244700295</v>
      </c>
      <c r="C44" s="211">
        <f>'TG1'!H47</f>
        <v>0.45297666644833784</v>
      </c>
      <c r="D44" s="279">
        <f t="shared" ref="D44:D55" si="29">E44</f>
        <v>0.57878036677033207</v>
      </c>
      <c r="E44" s="284">
        <f>(TB2b!S47+0.1*TB2b!W47)/(TB2b!C47+0.1*TB2b!G47+'TB2'!C47+0.1*'TB2'!G47)</f>
        <v>0.57878036677033207</v>
      </c>
      <c r="F44" s="284">
        <f t="shared" si="9"/>
        <v>0.46314685015365664</v>
      </c>
      <c r="G44" s="284">
        <f t="shared" si="10"/>
        <v>0.6321899250255989</v>
      </c>
      <c r="H44" s="284">
        <f t="shared" si="22"/>
        <v>0.29410377528171433</v>
      </c>
      <c r="I44" s="281">
        <f t="shared" si="11"/>
        <v>0.41372512356363506</v>
      </c>
      <c r="J44" s="281">
        <f t="shared" si="12"/>
        <v>0.31440202618607987</v>
      </c>
      <c r="K44" s="279">
        <f t="shared" si="13"/>
        <v>0.23266537867291537</v>
      </c>
      <c r="L44" s="279">
        <f t="shared" si="14"/>
        <v>0.1781337532799189</v>
      </c>
      <c r="M44" s="279">
        <f t="shared" si="15"/>
        <v>0.13685460364921434</v>
      </c>
      <c r="N44" s="211">
        <f>'TB1'!G47</f>
        <v>0.16541074060851269</v>
      </c>
      <c r="O44" s="279">
        <f t="shared" si="16"/>
        <v>0.1544355769747229</v>
      </c>
      <c r="P44" s="279">
        <f t="shared" si="17"/>
        <v>0.15275928051670468</v>
      </c>
      <c r="Q44" s="241">
        <f t="shared" si="26"/>
        <v>0.30102444185860255</v>
      </c>
      <c r="R44" s="242">
        <f t="shared" ref="R44:R75" si="30">0.25*S44+0.75*T44</f>
        <v>0.34526280419852323</v>
      </c>
      <c r="S44" s="286">
        <f t="shared" si="27"/>
        <v>5.3540481082195994E-2</v>
      </c>
      <c r="T44" s="287">
        <f t="shared" si="23"/>
        <v>0.44250357857063227</v>
      </c>
      <c r="U44" s="287"/>
      <c r="V44" s="287">
        <f t="shared" si="28"/>
        <v>0.41372512356363506</v>
      </c>
      <c r="W44" s="284">
        <f>TB2b!X47/(TB2b!H47+'TB2'!H47)</f>
        <v>3.5590424835149036E-2</v>
      </c>
      <c r="X44" s="287">
        <f>(TB2b!S47+TB2b!T47+TB2b!U47)/(TB2b!C47+TB2b!D47+TB2b!E47+'TB2'!C47+'TB2'!D47+'TB2'!E47)</f>
        <v>0.53977002313979705</v>
      </c>
      <c r="Y44" s="287"/>
      <c r="Z44" s="284">
        <v>3.9614565892015952E-2</v>
      </c>
      <c r="AA44" s="284">
        <v>3.8086802323134168E-2</v>
      </c>
      <c r="AB44" s="284">
        <v>2.3626428623539066E-2</v>
      </c>
      <c r="AC44" s="284">
        <v>2.721891321384218E-3</v>
      </c>
      <c r="AD44" s="284">
        <v>6.0677768176789527E-3</v>
      </c>
      <c r="AE44" s="284">
        <f t="shared" si="24"/>
        <v>9.0177098092822216E-3</v>
      </c>
      <c r="AF44" s="284">
        <v>0.11913518019239615</v>
      </c>
      <c r="AG44" s="311">
        <f t="shared" si="25"/>
        <v>5.4053615680671463E-9</v>
      </c>
      <c r="AH44" s="240">
        <v>7.5693089100290628E-2</v>
      </c>
      <c r="AI44" s="285"/>
      <c r="AJ44" s="240">
        <v>0.73989932647783252</v>
      </c>
      <c r="AK44" s="240">
        <v>0.1627192380789583</v>
      </c>
      <c r="AL44" s="240">
        <v>3.7372358666712971E-2</v>
      </c>
      <c r="AM44" s="240">
        <v>8.4752352838688965E-3</v>
      </c>
      <c r="AN44" s="240">
        <v>1.7125710395035833E-2</v>
      </c>
      <c r="AO44" s="284">
        <v>3.0661659479360281E-2</v>
      </c>
      <c r="AP44" s="240">
        <f t="shared" si="21"/>
        <v>0.99625352838176884</v>
      </c>
      <c r="AQ44" s="240"/>
      <c r="AR44" s="289">
        <v>182.5393560949868</v>
      </c>
      <c r="AS44" s="289">
        <v>5.774</v>
      </c>
      <c r="AU44" s="312">
        <v>266.61099999999999</v>
      </c>
      <c r="AV44" s="284">
        <v>8.2738521666397877E-2</v>
      </c>
      <c r="AW44" s="284">
        <v>6.6493880597574759E-2</v>
      </c>
      <c r="AX44" s="284">
        <v>7.0934807641095082E-2</v>
      </c>
      <c r="AY44" s="284">
        <f t="shared" ref="AY44:AY107" si="31">AZ44/BA44</f>
        <v>0</v>
      </c>
      <c r="AZ44" s="289">
        <f>busineses!B5</f>
        <v>0</v>
      </c>
      <c r="BA44" s="289">
        <v>34.79</v>
      </c>
      <c r="BB44" s="284">
        <f t="shared" ref="BB44:BB107" si="32">AZ44/AU44</f>
        <v>0</v>
      </c>
      <c r="BC44" s="284"/>
      <c r="BD44" s="284"/>
      <c r="BE44" s="293">
        <v>1.0849013308857274</v>
      </c>
      <c r="BF44" s="293"/>
      <c r="BG44" s="284"/>
      <c r="BH44" s="284"/>
      <c r="BI44" s="284"/>
      <c r="BJ44" s="52"/>
      <c r="BK44" s="52"/>
      <c r="BL44" s="211">
        <v>0.5249279309068805</v>
      </c>
      <c r="BM44" s="211">
        <v>0.45102551863814422</v>
      </c>
      <c r="BN44" s="284">
        <v>2.6696993898265124E-2</v>
      </c>
      <c r="BO44" s="284">
        <f>BN44/AV44</f>
        <v>0.3226670402198813</v>
      </c>
      <c r="BP44" s="284">
        <v>0.15848027813737375</v>
      </c>
    </row>
    <row r="45" spans="1:68">
      <c r="A45">
        <v>1951</v>
      </c>
      <c r="B45" s="211">
        <f>'TG1'!B48</f>
        <v>0.26715235951441763</v>
      </c>
      <c r="C45" s="211">
        <f>'TG1'!H48</f>
        <v>0.48518924891415521</v>
      </c>
      <c r="D45" s="279">
        <f t="shared" si="29"/>
        <v>0.57198763190697</v>
      </c>
      <c r="E45" s="284">
        <f>(TB2b!S48+0.1*TB2b!W48)/(TB2b!C48+0.1*TB2b!G48+'TB2'!C48+0.1*'TB2'!G48)</f>
        <v>0.57198763190697</v>
      </c>
      <c r="F45" s="284">
        <f t="shared" si="9"/>
        <v>0.45985701611404789</v>
      </c>
      <c r="G45" s="284">
        <f t="shared" si="10"/>
        <v>0.64950164639732222</v>
      </c>
      <c r="H45" s="284">
        <f t="shared" si="22"/>
        <v>0.27021238583077356</v>
      </c>
      <c r="I45" s="281">
        <f t="shared" si="11"/>
        <v>0.40540092208837858</v>
      </c>
      <c r="J45" s="281">
        <f t="shared" si="12"/>
        <v>0.31357608307419699</v>
      </c>
      <c r="K45" s="279">
        <f t="shared" si="13"/>
        <v>0.26059390728063531</v>
      </c>
      <c r="L45" s="279">
        <f t="shared" si="14"/>
        <v>0.19986715299840621</v>
      </c>
      <c r="M45" s="279">
        <f t="shared" si="15"/>
        <v>0.15783825928982531</v>
      </c>
      <c r="N45" s="211">
        <f>'TB1'!G48</f>
        <v>0.15913583273310328</v>
      </c>
      <c r="O45" s="279">
        <f t="shared" si="16"/>
        <v>0.14705808508395343</v>
      </c>
      <c r="P45" s="279">
        <f t="shared" si="17"/>
        <v>0.14403772352536445</v>
      </c>
      <c r="Q45" s="241">
        <f t="shared" si="26"/>
        <v>0.28901483520281657</v>
      </c>
      <c r="R45" s="242">
        <f t="shared" si="30"/>
        <v>0.33747804404459242</v>
      </c>
      <c r="S45" s="286">
        <f t="shared" si="27"/>
        <v>4.9848002338737145E-2</v>
      </c>
      <c r="T45" s="287">
        <f t="shared" si="23"/>
        <v>0.43335472461321084</v>
      </c>
      <c r="U45" s="287"/>
      <c r="V45" s="287">
        <f t="shared" si="28"/>
        <v>0.40540092208837858</v>
      </c>
      <c r="W45" s="284">
        <f>TB2b!X48/(TB2b!H48+'TB2'!H48)</f>
        <v>3.1785770809692401E-2</v>
      </c>
      <c r="X45" s="287">
        <f>(TB2b!S48+TB2b!T48+TB2b!U48)/(TB2b!C48+TB2b!D48+TB2b!E48+'TB2'!C48+'TB2'!D48+'TB2'!E48)</f>
        <v>0.52993930584794058</v>
      </c>
      <c r="Y45" s="287"/>
      <c r="Z45" s="284">
        <v>3.790472680683122E-2</v>
      </c>
      <c r="AA45" s="284">
        <v>3.5174474891282226E-2</v>
      </c>
      <c r="AB45" s="284">
        <v>2.1323706773213338E-2</v>
      </c>
      <c r="AC45" s="284">
        <v>2.4083733592354752E-3</v>
      </c>
      <c r="AD45" s="284">
        <v>5.4377850816051451E-3</v>
      </c>
      <c r="AE45" s="284">
        <f t="shared" si="24"/>
        <v>7.5380855772047761E-3</v>
      </c>
      <c r="AF45" s="284">
        <v>0.10978715248937217</v>
      </c>
      <c r="AG45" s="311">
        <f t="shared" si="25"/>
        <v>0</v>
      </c>
      <c r="AH45" s="240">
        <v>6.8660908005009902E-2</v>
      </c>
      <c r="AI45" s="285"/>
      <c r="AJ45" s="240">
        <v>0.76040613521989142</v>
      </c>
      <c r="AK45" s="240">
        <v>0.15077309805247568</v>
      </c>
      <c r="AL45" s="240">
        <v>3.2830874088606854E-2</v>
      </c>
      <c r="AM45" s="240">
        <v>8.0735434670504893E-3</v>
      </c>
      <c r="AN45" s="240">
        <v>1.5905165243842709E-2</v>
      </c>
      <c r="AO45" s="284">
        <v>2.7896891380566349E-2</v>
      </c>
      <c r="AP45" s="240">
        <f t="shared" si="21"/>
        <v>0.99588570745243354</v>
      </c>
      <c r="AQ45" s="240"/>
      <c r="AR45" s="289">
        <v>204.93101915195638</v>
      </c>
      <c r="AS45" s="289">
        <v>5.8810000000000002</v>
      </c>
      <c r="AU45" s="312">
        <v>307.63600000000002</v>
      </c>
      <c r="AV45" s="284">
        <v>8.7278471960368739E-2</v>
      </c>
      <c r="AW45" s="284">
        <v>7.2501267731994945E-2</v>
      </c>
      <c r="AX45" s="284">
        <v>8.794484390643488E-2</v>
      </c>
      <c r="AY45" s="284">
        <f t="shared" si="31"/>
        <v>0</v>
      </c>
      <c r="AZ45" s="289">
        <f>busineses!B6</f>
        <v>0</v>
      </c>
      <c r="BA45" s="289">
        <v>39.454000000000001</v>
      </c>
      <c r="BB45" s="284">
        <f t="shared" si="32"/>
        <v>0</v>
      </c>
      <c r="BC45" s="284"/>
      <c r="BD45" s="284"/>
      <c r="BE45" s="293">
        <v>1.0662068965517242</v>
      </c>
      <c r="BF45" s="293"/>
      <c r="BG45" s="284"/>
      <c r="BH45" s="284"/>
      <c r="BI45" s="284"/>
      <c r="BJ45" s="52"/>
      <c r="BK45" s="52"/>
      <c r="BL45" s="211">
        <v>0.52443615458669779</v>
      </c>
      <c r="BM45" s="211">
        <v>0.48568399069167706</v>
      </c>
      <c r="BN45" s="284">
        <v>2.8087904142081312E-2</v>
      </c>
      <c r="BO45" s="284">
        <f t="shared" ref="BO45:BO108" si="33">BN45/AV45</f>
        <v>0.32181938467982596</v>
      </c>
      <c r="BP45" s="284">
        <v>0.14943208955529014</v>
      </c>
    </row>
    <row r="46" spans="1:68">
      <c r="A46">
        <v>1952</v>
      </c>
      <c r="B46" s="211">
        <f>'TG1'!B49</f>
        <v>0.26627678689076639</v>
      </c>
      <c r="C46" s="211">
        <f>'TG1'!H49</f>
        <v>0.46541344998617235</v>
      </c>
      <c r="D46" s="279">
        <f t="shared" si="29"/>
        <v>0.57012928324483259</v>
      </c>
      <c r="E46" s="284">
        <f>(TB2b!S49+0.1*TB2b!W49)/(TB2b!C49+0.1*TB2b!G49+'TB2'!C49+0.1*'TB2'!G49)</f>
        <v>0.57012928324483259</v>
      </c>
      <c r="F46" s="284">
        <f t="shared" si="9"/>
        <v>0.45222135034234118</v>
      </c>
      <c r="G46" s="284">
        <f t="shared" si="10"/>
        <v>0.63692503677543344</v>
      </c>
      <c r="H46" s="284">
        <f t="shared" si="22"/>
        <v>0.26751766390924892</v>
      </c>
      <c r="I46" s="281">
        <f t="shared" si="11"/>
        <v>0.39537815216667205</v>
      </c>
      <c r="J46" s="281">
        <f t="shared" si="12"/>
        <v>0.31376086631478806</v>
      </c>
      <c r="K46" s="279">
        <f t="shared" si="13"/>
        <v>0.22543742051521032</v>
      </c>
      <c r="L46" s="279">
        <f t="shared" si="14"/>
        <v>0.16794299552615002</v>
      </c>
      <c r="M46" s="279">
        <f t="shared" si="15"/>
        <v>0.13434160405916518</v>
      </c>
      <c r="N46" s="211">
        <f>'TB1'!G49</f>
        <v>0.14817254428748169</v>
      </c>
      <c r="O46" s="279">
        <f t="shared" si="16"/>
        <v>0.13793394862976965</v>
      </c>
      <c r="P46" s="279">
        <f t="shared" si="17"/>
        <v>0.13683860644102902</v>
      </c>
      <c r="Q46" s="241">
        <f t="shared" si="26"/>
        <v>0.25898425407377157</v>
      </c>
      <c r="R46" s="242">
        <f t="shared" si="30"/>
        <v>0.3329842360359575</v>
      </c>
      <c r="S46" s="286">
        <f t="shared" si="27"/>
        <v>4.6156104072351357E-2</v>
      </c>
      <c r="T46" s="287">
        <f t="shared" si="23"/>
        <v>0.42859361335715956</v>
      </c>
      <c r="U46" s="287"/>
      <c r="V46" s="287">
        <f t="shared" si="28"/>
        <v>0.39537815216667205</v>
      </c>
      <c r="W46" s="284">
        <f>TB2b!X49/(TB2b!H49+'TB2'!H49)</f>
        <v>2.7797573413690234E-2</v>
      </c>
      <c r="X46" s="287">
        <f>(TB2b!S49+TB2b!T49+TB2b!U49)/(TB2b!C49+TB2b!D49+TB2b!E49+'TB2'!C49+'TB2'!D49+'TB2'!E49)</f>
        <v>0.51790501175099934</v>
      </c>
      <c r="Y46" s="287"/>
      <c r="Z46" s="284">
        <v>3.5945074817963579E-2</v>
      </c>
      <c r="AA46" s="284">
        <v>3.2827352925869059E-2</v>
      </c>
      <c r="AB46" s="284">
        <v>1.9112122588802013E-2</v>
      </c>
      <c r="AC46" s="284">
        <v>2.4013835700490466E-3</v>
      </c>
      <c r="AD46" s="284">
        <v>5.1470604768040556E-3</v>
      </c>
      <c r="AE46" s="284">
        <f t="shared" si="24"/>
        <v>5.8946473479146696E-3</v>
      </c>
      <c r="AF46" s="284">
        <v>0.1013276417274024</v>
      </c>
      <c r="AG46" s="311">
        <f t="shared" si="25"/>
        <v>0</v>
      </c>
      <c r="AH46" s="240">
        <v>5.8174129461857974E-2</v>
      </c>
      <c r="AI46" s="285"/>
      <c r="AJ46" s="240">
        <v>0.7787718556492198</v>
      </c>
      <c r="AK46" s="240">
        <v>0.14078846576760748</v>
      </c>
      <c r="AL46" s="240">
        <v>3.0006863422359937E-2</v>
      </c>
      <c r="AM46" s="240">
        <v>8.2769827869024499E-3</v>
      </c>
      <c r="AN46" s="240">
        <v>1.5639777978500028E-2</v>
      </c>
      <c r="AO46" s="284">
        <v>2.2034609833892445E-2</v>
      </c>
      <c r="AP46" s="240">
        <f t="shared" si="21"/>
        <v>0.99551855543848211</v>
      </c>
      <c r="AQ46" s="240"/>
      <c r="AR46" s="289">
        <v>218.23194781739844</v>
      </c>
      <c r="AS46" s="289">
        <v>4.9169999999999998</v>
      </c>
      <c r="AU46" s="312">
        <v>326.11599999999999</v>
      </c>
      <c r="AV46" s="284">
        <v>7.3590378883587437E-2</v>
      </c>
      <c r="AW46" s="284">
        <v>5.8589581621263598E-2</v>
      </c>
      <c r="AX46" s="284">
        <v>9.8139925670620284E-2</v>
      </c>
      <c r="AY46" s="284">
        <f t="shared" si="31"/>
        <v>0</v>
      </c>
      <c r="AZ46" s="289">
        <f>busineses!B7</f>
        <v>0</v>
      </c>
      <c r="BA46" s="289">
        <v>37.777000000000001</v>
      </c>
      <c r="BB46" s="284">
        <f t="shared" si="32"/>
        <v>0</v>
      </c>
      <c r="BC46" s="284"/>
      <c r="BD46" s="284"/>
      <c r="BE46" s="293">
        <v>1.0609275035634966</v>
      </c>
      <c r="BF46" s="293"/>
      <c r="BG46" s="284"/>
      <c r="BH46" s="284"/>
      <c r="BI46" s="284"/>
      <c r="BJ46" s="52"/>
      <c r="BK46" s="52"/>
      <c r="BL46" s="211">
        <v>0.51999965732987419</v>
      </c>
      <c r="BM46" s="211">
        <v>0.46256043971556748</v>
      </c>
      <c r="BN46" s="284">
        <v>2.369676619123192E-2</v>
      </c>
      <c r="BO46" s="284">
        <f t="shared" si="33"/>
        <v>0.32200902551022081</v>
      </c>
      <c r="BP46" s="284">
        <v>0.14196335787489817</v>
      </c>
    </row>
    <row r="47" spans="1:68">
      <c r="A47">
        <v>1953</v>
      </c>
      <c r="B47" s="211">
        <f>'TG1'!B50</f>
        <v>0.26537942764074079</v>
      </c>
      <c r="C47" s="211">
        <f>'TG1'!H50</f>
        <v>0.46841233416033362</v>
      </c>
      <c r="D47" s="279">
        <f t="shared" si="29"/>
        <v>0.56097019775866297</v>
      </c>
      <c r="E47" s="284">
        <f>(TB2b!S50+0.1*TB2b!W50)/(TB2b!C50+0.1*TB2b!G50+'TB2'!C50+0.1*'TB2'!G50)</f>
        <v>0.56097019775866297</v>
      </c>
      <c r="F47" s="284">
        <f t="shared" si="9"/>
        <v>0.43314519122456385</v>
      </c>
      <c r="G47" s="284">
        <f t="shared" si="10"/>
        <v>0.60435762570768603</v>
      </c>
      <c r="H47" s="284">
        <f t="shared" si="22"/>
        <v>0.26193275674144167</v>
      </c>
      <c r="I47" s="281">
        <f t="shared" si="11"/>
        <v>0.37966137891477975</v>
      </c>
      <c r="J47" s="281">
        <f t="shared" si="12"/>
        <v>0.30662416151691285</v>
      </c>
      <c r="K47" s="279">
        <f t="shared" si="13"/>
        <v>0.23451897035071176</v>
      </c>
      <c r="L47" s="279">
        <f t="shared" si="14"/>
        <v>0.17173849570954253</v>
      </c>
      <c r="M47" s="279">
        <f t="shared" si="15"/>
        <v>0.13915647756880858</v>
      </c>
      <c r="N47" s="211">
        <f>'TB1'!G50</f>
        <v>0.13874672167073895</v>
      </c>
      <c r="O47" s="279">
        <f t="shared" si="16"/>
        <v>0.12823001288218161</v>
      </c>
      <c r="P47" s="279">
        <f t="shared" si="17"/>
        <v>0.12780971494598614</v>
      </c>
      <c r="Q47" s="241">
        <f t="shared" si="26"/>
        <v>0.24489718865045765</v>
      </c>
      <c r="R47" s="242">
        <f t="shared" si="30"/>
        <v>0.31835160658983147</v>
      </c>
      <c r="S47" s="286">
        <f t="shared" si="27"/>
        <v>4.5616058731403182E-2</v>
      </c>
      <c r="T47" s="287">
        <f t="shared" si="23"/>
        <v>0.40926345587597424</v>
      </c>
      <c r="U47" s="287"/>
      <c r="V47" s="287">
        <f t="shared" si="28"/>
        <v>0.37966137891477975</v>
      </c>
      <c r="W47" s="284">
        <f>TB2b!X50/(TB2b!H50+'TB2'!H50)</f>
        <v>2.7068531528950095E-2</v>
      </c>
      <c r="X47" s="287">
        <f>(TB2b!S50+TB2b!T50+TB2b!U50)/(TB2b!C50+TB2b!D50+TB2b!E50+'TB2'!C50+'TB2'!D50+'TB2'!E50)</f>
        <v>0.49719232804338964</v>
      </c>
      <c r="Y47" s="287"/>
      <c r="Z47" s="284">
        <v>3.6094401690889497E-2</v>
      </c>
      <c r="AA47" s="284">
        <v>2.9194377698702607E-2</v>
      </c>
      <c r="AB47" s="284">
        <v>1.7069023970071616E-2</v>
      </c>
      <c r="AC47" s="284">
        <v>2.2856156464556485E-3</v>
      </c>
      <c r="AD47" s="284">
        <v>4.6156413228367402E-3</v>
      </c>
      <c r="AE47" s="284">
        <f t="shared" si="24"/>
        <v>4.476082182533217E-3</v>
      </c>
      <c r="AF47" s="284">
        <v>9.3735142511489331E-2</v>
      </c>
      <c r="AG47" s="311">
        <f t="shared" si="25"/>
        <v>0</v>
      </c>
      <c r="AH47" s="240">
        <v>4.7752444415226372E-2</v>
      </c>
      <c r="AI47" s="285"/>
      <c r="AJ47" s="240">
        <v>0.79126524067808712</v>
      </c>
      <c r="AK47" s="240">
        <v>0.13424287161471785</v>
      </c>
      <c r="AL47" s="240">
        <v>2.8243250757503491E-2</v>
      </c>
      <c r="AM47" s="240">
        <v>8.6630647109440951E-3</v>
      </c>
      <c r="AN47" s="240">
        <v>1.5511253408043806E-2</v>
      </c>
      <c r="AO47" s="284">
        <v>1.7088669008861822E-2</v>
      </c>
      <c r="AP47" s="240">
        <f t="shared" si="21"/>
        <v>0.9950143501781582</v>
      </c>
      <c r="AQ47" s="240"/>
      <c r="AR47" s="289">
        <v>231.79878209590973</v>
      </c>
      <c r="AS47" s="289">
        <v>4.03</v>
      </c>
      <c r="AU47" s="312">
        <v>343.83600000000001</v>
      </c>
      <c r="AV47" s="284">
        <v>7.3372189066880728E-2</v>
      </c>
      <c r="AW47" s="284">
        <v>5.8004397445293683E-2</v>
      </c>
      <c r="AX47" s="284">
        <v>9.6679812468735096E-2</v>
      </c>
      <c r="AY47" s="284">
        <f t="shared" si="31"/>
        <v>0</v>
      </c>
      <c r="AZ47" s="289">
        <f>busineses!B8</f>
        <v>0</v>
      </c>
      <c r="BA47" s="289">
        <v>38.496000000000002</v>
      </c>
      <c r="BB47" s="284">
        <f t="shared" si="32"/>
        <v>0</v>
      </c>
      <c r="BC47" s="284"/>
      <c r="BD47" s="284"/>
      <c r="BE47" s="293">
        <v>1.0618411806043571</v>
      </c>
      <c r="BF47" s="293"/>
      <c r="BG47" s="284"/>
      <c r="BH47" s="284"/>
      <c r="BI47" s="284"/>
      <c r="BJ47" s="52"/>
      <c r="BK47" s="52"/>
      <c r="BL47" s="211">
        <v>0.50979721066512929</v>
      </c>
      <c r="BM47" s="211">
        <v>0.46585679555919879</v>
      </c>
      <c r="BN47" s="284">
        <v>2.3089106090568263E-2</v>
      </c>
      <c r="BO47" s="284">
        <f t="shared" si="33"/>
        <v>0.31468471070860271</v>
      </c>
      <c r="BP47" s="284">
        <v>0.13259632478488506</v>
      </c>
    </row>
    <row r="48" spans="1:68">
      <c r="A48">
        <v>1954</v>
      </c>
      <c r="B48" s="211">
        <f>'TG1'!B51</f>
        <v>0.25111301876038689</v>
      </c>
      <c r="C48" s="211">
        <f>'TG1'!H51</f>
        <v>0.4400980760735233</v>
      </c>
      <c r="D48" s="279">
        <f t="shared" si="29"/>
        <v>0.54173583630316913</v>
      </c>
      <c r="E48" s="284">
        <f>(TB2b!S51+0.1*TB2b!W51)/(TB2b!C51+0.1*TB2b!G51+'TB2'!C51+0.1*'TB2'!G51)</f>
        <v>0.54173583630316913</v>
      </c>
      <c r="F48" s="284">
        <f t="shared" si="9"/>
        <v>0.43372806313709278</v>
      </c>
      <c r="G48" s="284">
        <f t="shared" si="10"/>
        <v>0.58384568270245907</v>
      </c>
      <c r="H48" s="284">
        <f t="shared" si="22"/>
        <v>0.28361044357172643</v>
      </c>
      <c r="I48" s="281">
        <f t="shared" si="11"/>
        <v>0.3657701701304707</v>
      </c>
      <c r="J48" s="281">
        <f t="shared" si="12"/>
        <v>0.31411641165260695</v>
      </c>
      <c r="K48" s="279">
        <f t="shared" si="13"/>
        <v>0.1984523623821966</v>
      </c>
      <c r="L48" s="279">
        <f t="shared" si="14"/>
        <v>0.14322375908330076</v>
      </c>
      <c r="M48" s="279">
        <f t="shared" si="15"/>
        <v>0.12193635300750365</v>
      </c>
      <c r="N48" s="211">
        <f>'TB1'!G51</f>
        <v>0.13776311222726431</v>
      </c>
      <c r="O48" s="279">
        <f t="shared" si="16"/>
        <v>0.12888277228427028</v>
      </c>
      <c r="P48" s="279">
        <f t="shared" si="17"/>
        <v>0.13000470767509958</v>
      </c>
      <c r="Q48" s="241">
        <f t="shared" si="26"/>
        <v>0.24144220377109407</v>
      </c>
      <c r="R48" s="242">
        <f t="shared" si="30"/>
        <v>0.30986470703326086</v>
      </c>
      <c r="S48" s="286">
        <f t="shared" si="27"/>
        <v>4.6484190196876961E-2</v>
      </c>
      <c r="T48" s="287">
        <f t="shared" si="23"/>
        <v>0.39765821264538886</v>
      </c>
      <c r="U48" s="287"/>
      <c r="V48" s="287">
        <f t="shared" si="28"/>
        <v>0.3657701701304707</v>
      </c>
      <c r="W48" s="284">
        <f>TB2b!X51/(TB2b!H51+'TB2'!H51)</f>
        <v>2.7830904434458632E-2</v>
      </c>
      <c r="X48" s="287">
        <f>(TB2b!S51+TB2b!T51+TB2b!U51)/(TB2b!C51+TB2b!D51+TB2b!E51+'TB2'!C51+'TB2'!D51+'TB2'!E51)</f>
        <v>0.47841659202914139</v>
      </c>
      <c r="Y48" s="287"/>
      <c r="Z48" s="284">
        <v>3.5974283013777274E-2</v>
      </c>
      <c r="AA48" s="284">
        <v>3.0046909147741753E-2</v>
      </c>
      <c r="AB48" s="284">
        <v>1.8071527664177883E-2</v>
      </c>
      <c r="AC48" s="284">
        <v>2.620226187152663E-3</v>
      </c>
      <c r="AD48" s="284">
        <v>4.5942851163970014E-3</v>
      </c>
      <c r="AE48" s="284">
        <f t="shared" si="24"/>
        <v>7.84444714481973E-3</v>
      </c>
      <c r="AF48" s="284">
        <v>9.9151678274066304E-2</v>
      </c>
      <c r="AG48" s="311">
        <f t="shared" si="25"/>
        <v>0</v>
      </c>
      <c r="AH48" s="240">
        <v>7.9115626496374603E-2</v>
      </c>
      <c r="AI48" s="285"/>
      <c r="AJ48" s="240">
        <v>0.77390361887371772</v>
      </c>
      <c r="AK48" s="240">
        <v>0.13843051031451548</v>
      </c>
      <c r="AL48" s="240">
        <v>3.0952575654117739E-2</v>
      </c>
      <c r="AM48" s="240">
        <v>9.9126539511727799E-3</v>
      </c>
      <c r="AN48" s="240">
        <v>1.4789512392973396E-2</v>
      </c>
      <c r="AO48" s="284">
        <v>2.7659232311858899E-2</v>
      </c>
      <c r="AP48" s="240">
        <f t="shared" si="21"/>
        <v>0.99564810349835597</v>
      </c>
      <c r="AQ48" s="240"/>
      <c r="AR48" s="289">
        <v>232.47534220119246</v>
      </c>
      <c r="AS48" s="289">
        <v>6.6130000000000004</v>
      </c>
      <c r="AU48" s="312">
        <v>343.75400000000002</v>
      </c>
      <c r="AV48" s="284">
        <v>6.6684314946153345E-2</v>
      </c>
      <c r="AW48" s="284">
        <v>5.0466321846436693E-2</v>
      </c>
      <c r="AX48" s="284">
        <v>8.7737160876673437E-2</v>
      </c>
      <c r="AY48" s="284">
        <f t="shared" si="31"/>
        <v>0</v>
      </c>
      <c r="AZ48" s="289">
        <f>busineses!B9</f>
        <v>0</v>
      </c>
      <c r="BA48" s="289">
        <v>37.497999999999998</v>
      </c>
      <c r="BB48" s="284">
        <f t="shared" si="32"/>
        <v>0</v>
      </c>
      <c r="BC48" s="284"/>
      <c r="BD48" s="284"/>
      <c r="BE48" s="293">
        <v>1.0745332763289155</v>
      </c>
      <c r="BF48" s="293"/>
      <c r="BG48" s="284"/>
      <c r="BH48" s="284"/>
      <c r="BI48" s="284"/>
      <c r="BJ48" s="52"/>
      <c r="BK48" s="52"/>
      <c r="BL48" s="211">
        <v>0.49069309850302467</v>
      </c>
      <c r="BM48" s="211">
        <v>0.43660191416499222</v>
      </c>
      <c r="BN48" s="284">
        <v>2.149728384094254E-2</v>
      </c>
      <c r="BO48" s="284">
        <f t="shared" si="33"/>
        <v>0.32237391743922539</v>
      </c>
      <c r="BP48" s="284">
        <v>0.13487352232759914</v>
      </c>
    </row>
    <row r="49" spans="1:68">
      <c r="A49">
        <v>1955</v>
      </c>
      <c r="B49" s="211">
        <f>'TG1'!B52</f>
        <v>0.25814654609099419</v>
      </c>
      <c r="C49" s="211">
        <f>'TG1'!H52</f>
        <v>0.44538620373837012</v>
      </c>
      <c r="D49" s="279">
        <f t="shared" si="29"/>
        <v>0.54963812000167034</v>
      </c>
      <c r="E49" s="284">
        <f>(TB2b!S52+0.1*TB2b!W52)/(TB2b!C52+0.1*TB2b!G52+'TB2'!C52+0.1*'TB2'!G52)</f>
        <v>0.54963812000167034</v>
      </c>
      <c r="F49" s="284">
        <f t="shared" si="9"/>
        <v>0.44661548614384</v>
      </c>
      <c r="G49" s="284">
        <f t="shared" si="10"/>
        <v>0.59582875152016901</v>
      </c>
      <c r="H49" s="284">
        <f t="shared" si="22"/>
        <v>0.29740222076751099</v>
      </c>
      <c r="I49" s="281">
        <f t="shared" si="11"/>
        <v>0.37140142251373615</v>
      </c>
      <c r="J49" s="281">
        <f t="shared" si="12"/>
        <v>0.32968950615305914</v>
      </c>
      <c r="K49" s="279">
        <f t="shared" si="13"/>
        <v>0.22038961783864286</v>
      </c>
      <c r="L49" s="279">
        <f t="shared" si="14"/>
        <v>0.16038396915887479</v>
      </c>
      <c r="M49" s="279">
        <f t="shared" si="15"/>
        <v>0.1399505829151578</v>
      </c>
      <c r="N49" s="211">
        <f>'TB1'!G52</f>
        <v>0.14417500045423456</v>
      </c>
      <c r="O49" s="279">
        <f t="shared" si="16"/>
        <v>0.13387110664101695</v>
      </c>
      <c r="P49" s="279">
        <f t="shared" si="17"/>
        <v>0.13618668860560018</v>
      </c>
      <c r="Q49" s="241">
        <f t="shared" si="26"/>
        <v>0.24874846128545394</v>
      </c>
      <c r="R49" s="242">
        <f t="shared" si="30"/>
        <v>0.29790748250801008</v>
      </c>
      <c r="S49" s="286">
        <f t="shared" si="27"/>
        <v>4.5028377294683779E-2</v>
      </c>
      <c r="T49" s="287">
        <f t="shared" si="23"/>
        <v>0.38220051757911883</v>
      </c>
      <c r="U49" s="287"/>
      <c r="V49" s="287">
        <f t="shared" si="28"/>
        <v>0.37140142251373615</v>
      </c>
      <c r="W49" s="284">
        <f>TB2b!X52/(TB2b!H52+'TB2'!H52)</f>
        <v>2.6338727666193322E-2</v>
      </c>
      <c r="X49" s="287">
        <f>(TB2b!S52+TB2b!T52+TB2b!U52)/(TB2b!C52+TB2b!D52+TB2b!E52+'TB2'!C52+'TB2'!D52+'TB2'!E52)</f>
        <v>0.48642232079625047</v>
      </c>
      <c r="Y49" s="287"/>
      <c r="Z49" s="284">
        <v>3.4648029630010825E-2</v>
      </c>
      <c r="AA49" s="284">
        <v>2.9374192815158271E-2</v>
      </c>
      <c r="AB49" s="284">
        <v>1.8933102768609999E-2</v>
      </c>
      <c r="AC49" s="284">
        <v>2.5421748286660016E-3</v>
      </c>
      <c r="AD49" s="284">
        <v>2.9887595893117922E-3</v>
      </c>
      <c r="AE49" s="284">
        <f t="shared" si="24"/>
        <v>1.0751939270615889E-2</v>
      </c>
      <c r="AF49" s="284">
        <v>9.9238198902372815E-2</v>
      </c>
      <c r="AG49" s="311">
        <f t="shared" si="25"/>
        <v>0</v>
      </c>
      <c r="AH49" s="240">
        <v>0.10834476430989325</v>
      </c>
      <c r="AI49" s="285"/>
      <c r="AJ49" s="240">
        <v>0.76947098056099617</v>
      </c>
      <c r="AK49" s="240">
        <v>0.1345968503422092</v>
      </c>
      <c r="AL49" s="240">
        <v>3.1776081164772568E-2</v>
      </c>
      <c r="AM49" s="240">
        <v>9.960441039330423E-3</v>
      </c>
      <c r="AN49" s="240">
        <v>1.4250677446750995E-2</v>
      </c>
      <c r="AO49" s="284">
        <v>3.6152854685712082E-2</v>
      </c>
      <c r="AP49" s="240">
        <f t="shared" si="21"/>
        <v>0.99620788523977144</v>
      </c>
      <c r="AQ49" s="240"/>
      <c r="AR49" s="289">
        <v>250.04726333479164</v>
      </c>
      <c r="AS49" s="289">
        <v>9.3789999999999996</v>
      </c>
      <c r="AU49" s="312">
        <v>376.90600000000001</v>
      </c>
      <c r="AV49" s="284">
        <v>7.3426796071168948E-2</v>
      </c>
      <c r="AW49" s="284">
        <v>5.7810170175056914E-2</v>
      </c>
      <c r="AX49" s="284">
        <v>8.7180888603524492E-2</v>
      </c>
      <c r="AY49" s="284">
        <f t="shared" si="31"/>
        <v>0</v>
      </c>
      <c r="AZ49" s="289">
        <f>busineses!B10</f>
        <v>0</v>
      </c>
      <c r="BA49" s="289">
        <v>47.814</v>
      </c>
      <c r="BB49" s="284">
        <f t="shared" si="32"/>
        <v>0</v>
      </c>
      <c r="BC49" s="284"/>
      <c r="BD49" s="284"/>
      <c r="BE49" s="293">
        <v>1.0784049885132918</v>
      </c>
      <c r="BF49" s="293"/>
      <c r="BG49" s="284"/>
      <c r="BH49" s="284"/>
      <c r="BI49" s="284"/>
      <c r="BJ49" s="52"/>
      <c r="BK49" s="52"/>
      <c r="BL49" s="211">
        <v>0.50255994309962559</v>
      </c>
      <c r="BM49" s="211">
        <v>0.44012705318178985</v>
      </c>
      <c r="BN49" s="284">
        <v>2.484442624413483E-2</v>
      </c>
      <c r="BO49" s="284">
        <f t="shared" si="33"/>
        <v>0.33835639812003182</v>
      </c>
      <c r="BP49" s="284">
        <v>0.14128702502276624</v>
      </c>
    </row>
    <row r="50" spans="1:68">
      <c r="A50">
        <v>1956</v>
      </c>
      <c r="B50" s="211">
        <f>'TG1'!B53</f>
        <v>0.26200867526396193</v>
      </c>
      <c r="C50" s="211">
        <f>'TG1'!H53</f>
        <v>0.45818831918141106</v>
      </c>
      <c r="D50" s="279">
        <f t="shared" si="29"/>
        <v>0.5397251022243359</v>
      </c>
      <c r="E50" s="284">
        <f>(TB2b!S53+0.1*TB2b!W53)/(TB2b!C53+0.1*TB2b!G53+'TB2'!C53+0.1*'TB2'!G53)</f>
        <v>0.5397251022243359</v>
      </c>
      <c r="F50" s="284">
        <f t="shared" si="9"/>
        <v>0.4315941396829881</v>
      </c>
      <c r="G50" s="284">
        <f t="shared" si="10"/>
        <v>0.58502277457448615</v>
      </c>
      <c r="H50" s="284">
        <f t="shared" si="22"/>
        <v>0.27816550479148999</v>
      </c>
      <c r="I50" s="281">
        <f t="shared" si="11"/>
        <v>0.36748205285454716</v>
      </c>
      <c r="J50" s="281">
        <f t="shared" si="12"/>
        <v>0.32817614283140722</v>
      </c>
      <c r="K50" s="279">
        <f t="shared" si="13"/>
        <v>0.21320998384803011</v>
      </c>
      <c r="L50" s="279">
        <f t="shared" si="14"/>
        <v>0.15576672200985642</v>
      </c>
      <c r="M50" s="279">
        <f t="shared" si="15"/>
        <v>0.13724399537022011</v>
      </c>
      <c r="N50" s="211">
        <f>'TB1'!G53</f>
        <v>0.13662052928725055</v>
      </c>
      <c r="O50" s="279">
        <f t="shared" si="16"/>
        <v>0.12732460475913804</v>
      </c>
      <c r="P50" s="279">
        <f t="shared" si="17"/>
        <v>0.12905193992900443</v>
      </c>
      <c r="Q50" s="241">
        <f t="shared" si="26"/>
        <v>0.23891548864454767</v>
      </c>
      <c r="R50" s="242">
        <f t="shared" si="30"/>
        <v>0.29975931271682332</v>
      </c>
      <c r="S50" s="286">
        <f t="shared" si="27"/>
        <v>4.4951159511963178E-2</v>
      </c>
      <c r="T50" s="287">
        <f t="shared" si="23"/>
        <v>0.38469536378511004</v>
      </c>
      <c r="U50" s="287"/>
      <c r="V50" s="287">
        <f t="shared" si="28"/>
        <v>0.36748205285454716</v>
      </c>
      <c r="W50" s="284">
        <f>TB2b!X53/(TB2b!H53+'TB2'!H53)</f>
        <v>2.6244168781552286E-2</v>
      </c>
      <c r="X50" s="287">
        <f>(TB2b!S53+TB2b!T53+TB2b!U53)/(TB2b!C53+TB2b!D53+TB2b!E53+'TB2'!C53+'TB2'!D53+'TB2'!E53)</f>
        <v>0.48122801421221212</v>
      </c>
      <c r="Y50" s="287"/>
      <c r="Z50" s="284">
        <v>3.4606440458161129E-2</v>
      </c>
      <c r="AA50" s="284">
        <v>2.8120688494118355E-2</v>
      </c>
      <c r="AB50" s="284">
        <v>1.8977734270437262E-2</v>
      </c>
      <c r="AC50" s="284">
        <v>2.5648708174567728E-3</v>
      </c>
      <c r="AD50" s="284">
        <v>3.7074991764600024E-3</v>
      </c>
      <c r="AE50" s="284">
        <f t="shared" si="24"/>
        <v>8.8544365052371128E-3</v>
      </c>
      <c r="AF50" s="284">
        <v>9.6831669721870656E-2</v>
      </c>
      <c r="AG50" s="311">
        <f t="shared" si="25"/>
        <v>0</v>
      </c>
      <c r="AH50" s="240">
        <v>9.1441534889047008E-2</v>
      </c>
      <c r="AI50" s="285"/>
      <c r="AJ50" s="240">
        <v>0.76986758147920675</v>
      </c>
      <c r="AK50" s="240">
        <v>0.13737380485255804</v>
      </c>
      <c r="AL50" s="240">
        <v>3.2439308511092814E-2</v>
      </c>
      <c r="AM50" s="240">
        <v>1.0310159472777414E-2</v>
      </c>
      <c r="AN50" s="240">
        <v>1.4072362511590343E-2</v>
      </c>
      <c r="AO50" s="284">
        <v>3.1831540405681528E-2</v>
      </c>
      <c r="AP50" s="240">
        <f t="shared" si="21"/>
        <v>0.99589475723290688</v>
      </c>
      <c r="AQ50" s="240"/>
      <c r="AR50" s="289">
        <v>269.6931917781319</v>
      </c>
      <c r="AS50" s="289">
        <v>8.8670000000000009</v>
      </c>
      <c r="AU50" s="312">
        <v>400.05700000000002</v>
      </c>
      <c r="AV50" s="284">
        <v>6.9960030695625869E-2</v>
      </c>
      <c r="AW50" s="284">
        <v>5.3969809302174439E-2</v>
      </c>
      <c r="AX50" s="284">
        <v>9.1464466313550305E-2</v>
      </c>
      <c r="AY50" s="284">
        <f t="shared" si="31"/>
        <v>0</v>
      </c>
      <c r="AZ50" s="289">
        <f>busineses!B11</f>
        <v>0</v>
      </c>
      <c r="BA50" s="289">
        <v>46.825000000000003</v>
      </c>
      <c r="BB50" s="284">
        <f t="shared" si="32"/>
        <v>0</v>
      </c>
      <c r="BC50" s="284"/>
      <c r="BD50" s="284"/>
      <c r="BE50" s="293">
        <v>1.0789667679061126</v>
      </c>
      <c r="BF50" s="293"/>
      <c r="BG50" s="284"/>
      <c r="BH50" s="284"/>
      <c r="BI50" s="284"/>
      <c r="BJ50" s="52"/>
      <c r="BK50" s="52"/>
      <c r="BL50" s="211">
        <v>0.49382480681556995</v>
      </c>
      <c r="BM50" s="211">
        <v>0.44962526813238773</v>
      </c>
      <c r="BN50" s="284">
        <v>2.356276580899358E-2</v>
      </c>
      <c r="BO50" s="284">
        <f t="shared" si="33"/>
        <v>0.33680325143806433</v>
      </c>
      <c r="BP50" s="284">
        <v>0.1338850724154842</v>
      </c>
    </row>
    <row r="51" spans="1:68">
      <c r="A51">
        <v>1957</v>
      </c>
      <c r="B51" s="211">
        <f>'TG1'!B54</f>
        <v>0.26371159558805596</v>
      </c>
      <c r="C51" s="211">
        <f>'TG1'!H54</f>
        <v>0.44745574951136913</v>
      </c>
      <c r="D51" s="279">
        <f t="shared" si="29"/>
        <v>0.53502396603949065</v>
      </c>
      <c r="E51" s="284">
        <f>(TB2b!S54+0.1*TB2b!W54)/(TB2b!C54+0.1*TB2b!G54+'TB2'!C54+0.1*'TB2'!G54)</f>
        <v>0.53502396603949065</v>
      </c>
      <c r="F51" s="284">
        <f t="shared" si="9"/>
        <v>0.41704281255636688</v>
      </c>
      <c r="G51" s="284">
        <f t="shared" si="10"/>
        <v>0.56083328079675754</v>
      </c>
      <c r="H51" s="284">
        <f t="shared" si="22"/>
        <v>0.27325234431597623</v>
      </c>
      <c r="I51" s="281">
        <f t="shared" si="11"/>
        <v>0.36060050999781162</v>
      </c>
      <c r="J51" s="281">
        <f t="shared" si="12"/>
        <v>0.32218935169066631</v>
      </c>
      <c r="K51" s="279">
        <f t="shared" si="13"/>
        <v>0.19885719977744598</v>
      </c>
      <c r="L51" s="279">
        <f t="shared" si="14"/>
        <v>0.14331895799606403</v>
      </c>
      <c r="M51" s="279">
        <f t="shared" si="15"/>
        <v>0.12665352326489229</v>
      </c>
      <c r="N51" s="211">
        <f>'TB1'!G54</f>
        <v>0.13422510191349421</v>
      </c>
      <c r="O51" s="279">
        <f t="shared" si="16"/>
        <v>0.12552334968869358</v>
      </c>
      <c r="P51" s="279">
        <f t="shared" si="17"/>
        <v>0.12690996752092196</v>
      </c>
      <c r="Q51" s="241">
        <f t="shared" si="26"/>
        <v>0.22774801936947017</v>
      </c>
      <c r="R51" s="242">
        <f t="shared" si="30"/>
        <v>0.29662833532701693</v>
      </c>
      <c r="S51" s="286">
        <f t="shared" si="27"/>
        <v>4.5076104435203226E-2</v>
      </c>
      <c r="T51" s="287">
        <f t="shared" si="23"/>
        <v>0.38047907895762151</v>
      </c>
      <c r="U51" s="287"/>
      <c r="V51" s="287">
        <f t="shared" si="28"/>
        <v>0.36060050999781162</v>
      </c>
      <c r="W51" s="284">
        <f>TB2b!X54/(TB2b!H54+'TB2'!H54)</f>
        <v>2.6458516068346E-2</v>
      </c>
      <c r="X51" s="287">
        <f>(TB2b!S54+TB2b!T54+TB2b!U54)/(TB2b!C54+TB2b!D54+TB2b!E54+'TB2'!C54+'TB2'!D54+'TB2'!E54)</f>
        <v>0.47198117464096689</v>
      </c>
      <c r="Y51" s="287"/>
      <c r="Z51" s="284">
        <v>3.5224077187326161E-2</v>
      </c>
      <c r="AA51" s="284">
        <v>2.784443386859969E-2</v>
      </c>
      <c r="AB51" s="284">
        <v>1.8501741886478157E-2</v>
      </c>
      <c r="AC51" s="284">
        <v>2.6974895752808104E-3</v>
      </c>
      <c r="AD51" s="284">
        <v>3.4172884286267943E-3</v>
      </c>
      <c r="AE51" s="284">
        <f t="shared" si="24"/>
        <v>6.4916381864102302E-3</v>
      </c>
      <c r="AF51" s="284">
        <v>9.417666913272188E-2</v>
      </c>
      <c r="AG51" s="311">
        <f t="shared" si="25"/>
        <v>0</v>
      </c>
      <c r="AH51" s="240">
        <v>6.8930428801443955E-2</v>
      </c>
      <c r="AI51" s="285"/>
      <c r="AJ51" s="240">
        <v>0.78143569921754608</v>
      </c>
      <c r="AK51" s="240">
        <v>0.13143729404063637</v>
      </c>
      <c r="AL51" s="240">
        <v>3.2989736023142806E-2</v>
      </c>
      <c r="AM51" s="240">
        <v>1.1429086434605849E-2</v>
      </c>
      <c r="AN51" s="240">
        <v>1.3584738169484807E-2</v>
      </c>
      <c r="AO51" s="284">
        <v>2.3756935014265068E-2</v>
      </c>
      <c r="AP51" s="240">
        <f t="shared" si="21"/>
        <v>0.99463348889968095</v>
      </c>
      <c r="AQ51" s="240"/>
      <c r="AR51" s="289">
        <v>283.50041372308476</v>
      </c>
      <c r="AS51" s="289">
        <v>6.899</v>
      </c>
      <c r="AU51" s="312">
        <v>418.53199999999998</v>
      </c>
      <c r="AV51" s="284">
        <v>6.6659180182160507E-2</v>
      </c>
      <c r="AW51" s="284">
        <v>4.9888658453833876E-2</v>
      </c>
      <c r="AX51" s="284">
        <v>9.2910458459568204E-2</v>
      </c>
      <c r="AY51" s="284">
        <f t="shared" si="31"/>
        <v>0</v>
      </c>
      <c r="AZ51" s="289">
        <f>busineses!B12</f>
        <v>0</v>
      </c>
      <c r="BA51" s="289">
        <v>46.048000000000002</v>
      </c>
      <c r="BB51" s="284">
        <f t="shared" si="32"/>
        <v>0</v>
      </c>
      <c r="BC51" s="284"/>
      <c r="BD51" s="284"/>
      <c r="BE51" s="293">
        <v>1.0803467244540756</v>
      </c>
      <c r="BF51" s="293"/>
      <c r="BG51" s="284"/>
      <c r="BH51" s="284"/>
      <c r="BI51" s="284"/>
      <c r="BJ51" s="52"/>
      <c r="BK51" s="52"/>
      <c r="BL51" s="211">
        <v>0.48918275110615322</v>
      </c>
      <c r="BM51" s="211">
        <v>0.43767474262054146</v>
      </c>
      <c r="BN51" s="284">
        <v>2.2041463144154796E-2</v>
      </c>
      <c r="BO51" s="284">
        <f t="shared" si="33"/>
        <v>0.33065907927342897</v>
      </c>
      <c r="BP51" s="284">
        <v>0.13166288086124753</v>
      </c>
    </row>
    <row r="52" spans="1:68">
      <c r="A52">
        <v>1958</v>
      </c>
      <c r="B52" s="211">
        <f>'TG1'!B55</f>
        <v>0.25783897318883953</v>
      </c>
      <c r="C52" s="211">
        <f>'TG1'!H55</f>
        <v>0.44018309467776096</v>
      </c>
      <c r="D52" s="279">
        <f t="shared" si="29"/>
        <v>0.51359855699972223</v>
      </c>
      <c r="E52" s="284">
        <f>(TB2b!S55+0.1*TB2b!W55)/(TB2b!C55+0.1*TB2b!G55+'TB2'!C55+0.1*'TB2'!G55)</f>
        <v>0.51359855699972223</v>
      </c>
      <c r="F52" s="284">
        <f t="shared" si="9"/>
        <v>0.40956521708987714</v>
      </c>
      <c r="G52" s="284">
        <f t="shared" si="10"/>
        <v>0.55405250668142436</v>
      </c>
      <c r="H52" s="284">
        <f t="shared" si="22"/>
        <v>0.26507792749832987</v>
      </c>
      <c r="I52" s="281">
        <f t="shared" si="11"/>
        <v>0.33814843555846752</v>
      </c>
      <c r="J52" s="281">
        <f t="shared" si="12"/>
        <v>0.31155718298472213</v>
      </c>
      <c r="K52" s="279">
        <f t="shared" si="13"/>
        <v>0.17846153631241246</v>
      </c>
      <c r="L52" s="279">
        <f t="shared" si="14"/>
        <v>0.12512556197068941</v>
      </c>
      <c r="M52" s="279">
        <f t="shared" si="15"/>
        <v>0.11357978383817083</v>
      </c>
      <c r="N52" s="211">
        <f>'TB1'!G55</f>
        <v>0.12612749387580824</v>
      </c>
      <c r="O52" s="279">
        <f t="shared" si="16"/>
        <v>0.11843823872703617</v>
      </c>
      <c r="P52" s="279">
        <f t="shared" si="17"/>
        <v>0.12021739959331437</v>
      </c>
      <c r="Q52" s="241">
        <f t="shared" si="26"/>
        <v>0.21532505304208505</v>
      </c>
      <c r="R52" s="242">
        <f t="shared" si="30"/>
        <v>0.28323059303971665</v>
      </c>
      <c r="S52" s="286">
        <f t="shared" si="27"/>
        <v>4.5277108287188748E-2</v>
      </c>
      <c r="T52" s="287">
        <f t="shared" si="23"/>
        <v>0.36254842129055925</v>
      </c>
      <c r="U52" s="287"/>
      <c r="V52" s="287">
        <f t="shared" si="28"/>
        <v>0.33814843555846752</v>
      </c>
      <c r="W52" s="284">
        <f>TB2b!X55/(TB2b!H55+'TB2'!H55)</f>
        <v>2.663427955910572E-2</v>
      </c>
      <c r="X52" s="287">
        <f>(TB2b!S55+TB2b!T55+TB2b!U55)/(TB2b!C55+TB2b!D55+TB2b!E55+'TB2'!C55+'TB2'!D55+'TB2'!E55)</f>
        <v>0.44198648755825481</v>
      </c>
      <c r="Y52" s="287"/>
      <c r="Z52" s="284">
        <v>3.5007176966401723E-2</v>
      </c>
      <c r="AA52" s="284">
        <v>2.7139923901632505E-2</v>
      </c>
      <c r="AB52" s="284">
        <v>1.733083709794285E-2</v>
      </c>
      <c r="AC52" s="284">
        <v>2.8557066902578291E-3</v>
      </c>
      <c r="AD52" s="284">
        <v>3.4198894124244446E-3</v>
      </c>
      <c r="AE52" s="284">
        <f t="shared" si="24"/>
        <v>7.7486701363535752E-3</v>
      </c>
      <c r="AF52" s="284">
        <v>9.3502204205012929E-2</v>
      </c>
      <c r="AG52" s="311">
        <f t="shared" si="25"/>
        <v>0</v>
      </c>
      <c r="AH52" s="240">
        <v>8.2871523748935819E-2</v>
      </c>
      <c r="AI52" s="285"/>
      <c r="AJ52" s="240">
        <v>0.77317607706645608</v>
      </c>
      <c r="AK52" s="240">
        <v>0.13456857117700244</v>
      </c>
      <c r="AL52" s="240">
        <v>3.1280134804819032E-2</v>
      </c>
      <c r="AM52" s="240">
        <v>1.2470406377262362E-2</v>
      </c>
      <c r="AN52" s="240">
        <v>1.3503074628782041E-2</v>
      </c>
      <c r="AO52" s="284">
        <v>2.9231668624700544E-2</v>
      </c>
      <c r="AP52" s="240">
        <f t="shared" si="21"/>
        <v>0.99422993267902249</v>
      </c>
      <c r="AQ52" s="240"/>
      <c r="AR52" s="289">
        <v>284.83765621132892</v>
      </c>
      <c r="AS52" s="289">
        <v>8.577</v>
      </c>
      <c r="AU52" s="312">
        <v>420.75599999999997</v>
      </c>
      <c r="AV52" s="284">
        <v>6.1900483890901151E-2</v>
      </c>
      <c r="AW52" s="284">
        <v>4.3825875329169407E-2</v>
      </c>
      <c r="AX52" s="284">
        <v>9.1616043502647626E-2</v>
      </c>
      <c r="AY52" s="284">
        <f t="shared" si="31"/>
        <v>0</v>
      </c>
      <c r="AZ52" s="289">
        <f>busineses!B13</f>
        <v>0</v>
      </c>
      <c r="BA52" s="289">
        <v>41.334000000000003</v>
      </c>
      <c r="BB52" s="284">
        <f t="shared" si="32"/>
        <v>0</v>
      </c>
      <c r="BC52" s="284"/>
      <c r="BD52" s="284"/>
      <c r="BE52" s="293">
        <v>1.0863181626039171</v>
      </c>
      <c r="BF52" s="293"/>
      <c r="BG52" s="284"/>
      <c r="BH52" s="284"/>
      <c r="BI52" s="284"/>
      <c r="BJ52" s="52"/>
      <c r="BK52" s="52"/>
      <c r="BL52" s="211">
        <v>0.46711916597134095</v>
      </c>
      <c r="BM52" s="211">
        <v>0.42932698899421201</v>
      </c>
      <c r="BN52" s="284">
        <v>1.9792519504472583E-2</v>
      </c>
      <c r="BO52" s="284">
        <f t="shared" si="33"/>
        <v>0.31974741165766424</v>
      </c>
      <c r="BP52" s="284">
        <v>0.12471966914256878</v>
      </c>
    </row>
    <row r="53" spans="1:68">
      <c r="A53">
        <v>1959</v>
      </c>
      <c r="B53" s="211">
        <f>'TG1'!B56</f>
        <v>0.26877626778651509</v>
      </c>
      <c r="C53" s="211">
        <f>'TG1'!H56</f>
        <v>0.44518726370693529</v>
      </c>
      <c r="D53" s="279">
        <f t="shared" si="29"/>
        <v>0.50978189961203357</v>
      </c>
      <c r="E53" s="284">
        <f>(TB2b!S56+0.1*TB2b!W56)/(TB2b!C56+0.1*TB2b!G56+'TB2'!C56+0.1*'TB2'!G56)</f>
        <v>0.50978189961203357</v>
      </c>
      <c r="F53" s="284">
        <f t="shared" si="9"/>
        <v>0.41247721967183126</v>
      </c>
      <c r="G53" s="284">
        <f t="shared" si="10"/>
        <v>0.54613210663345391</v>
      </c>
      <c r="H53" s="284">
        <f t="shared" si="22"/>
        <v>0.27882233271020862</v>
      </c>
      <c r="I53" s="281">
        <f t="shared" si="11"/>
        <v>0.33929955326175182</v>
      </c>
      <c r="J53" s="281">
        <f t="shared" si="12"/>
        <v>0.32959538700957136</v>
      </c>
      <c r="K53" s="279">
        <f t="shared" si="13"/>
        <v>0.19384006123870928</v>
      </c>
      <c r="L53" s="279">
        <f t="shared" si="14"/>
        <v>0.13795874988718679</v>
      </c>
      <c r="M53" s="279">
        <f t="shared" si="15"/>
        <v>0.13014925301126307</v>
      </c>
      <c r="N53" s="211">
        <f>'TB1'!G56</f>
        <v>0.13079212138333385</v>
      </c>
      <c r="O53" s="279">
        <f t="shared" si="16"/>
        <v>0.12231359990145384</v>
      </c>
      <c r="P53" s="279">
        <f t="shared" si="17"/>
        <v>0.12594477527079309</v>
      </c>
      <c r="Q53" s="241">
        <f t="shared" si="26"/>
        <v>0.21663738064597485</v>
      </c>
      <c r="R53" s="242">
        <f t="shared" si="30"/>
        <v>0.27442460610641345</v>
      </c>
      <c r="S53" s="286">
        <f t="shared" si="27"/>
        <v>4.4358914820254856E-2</v>
      </c>
      <c r="T53" s="287">
        <f t="shared" si="23"/>
        <v>0.3511131698684663</v>
      </c>
      <c r="U53" s="287"/>
      <c r="V53" s="287">
        <f t="shared" si="28"/>
        <v>0.33929955326175182</v>
      </c>
      <c r="W53" s="284">
        <f>TB2b!X56/(TB2b!H56+'TB2'!H56)</f>
        <v>2.5643776118838831E-2</v>
      </c>
      <c r="X53" s="287">
        <f>(TB2b!S56+TB2b!T56+TB2b!U56)/(TB2b!C56+TB2b!D56+TB2b!E56+'TB2'!C56+'TB2'!D56+'TB2'!E56)</f>
        <v>0.44385147897605615</v>
      </c>
      <c r="Y53" s="287"/>
      <c r="Z53" s="284">
        <v>3.4159206015921428E-2</v>
      </c>
      <c r="AA53" s="284">
        <v>2.7045278646648886E-2</v>
      </c>
      <c r="AB53" s="284">
        <v>1.6809117451730454E-2</v>
      </c>
      <c r="AC53" s="284">
        <v>2.9758224634939324E-3</v>
      </c>
      <c r="AD53" s="284">
        <v>3.0815240984948138E-3</v>
      </c>
      <c r="AE53" s="284">
        <f t="shared" si="24"/>
        <v>1.0861034180442359E-2</v>
      </c>
      <c r="AF53" s="284">
        <v>9.4931982856731878E-2</v>
      </c>
      <c r="AG53" s="311">
        <f t="shared" si="25"/>
        <v>0</v>
      </c>
      <c r="AH53" s="240">
        <v>0.11440858869274292</v>
      </c>
      <c r="AI53" s="285"/>
      <c r="AJ53" s="240">
        <v>0.77006405937423639</v>
      </c>
      <c r="AK53" s="240">
        <v>0.12827232149660636</v>
      </c>
      <c r="AL53" s="240">
        <v>3.0778482435957912E-2</v>
      </c>
      <c r="AM53" s="240">
        <v>1.3769766313039252E-2</v>
      </c>
      <c r="AN53" s="240">
        <v>1.2557274944860371E-2</v>
      </c>
      <c r="AO53" s="284">
        <v>3.895324336064096E-2</v>
      </c>
      <c r="AP53" s="240">
        <f t="shared" si="21"/>
        <v>0.99439514792534123</v>
      </c>
      <c r="AQ53" s="240"/>
      <c r="AR53" s="289">
        <v>306.74452996564389</v>
      </c>
      <c r="AS53" s="289">
        <v>12.433</v>
      </c>
      <c r="AU53" s="312">
        <v>458.774</v>
      </c>
      <c r="AV53" s="284">
        <v>6.7394839289061703E-2</v>
      </c>
      <c r="AW53" s="284">
        <v>4.9732548051982017E-2</v>
      </c>
      <c r="AX53" s="284">
        <v>9.2178283860898824E-2</v>
      </c>
      <c r="AY53" s="284">
        <f t="shared" si="31"/>
        <v>0</v>
      </c>
      <c r="AZ53" s="289">
        <f>busineses!B14</f>
        <v>0</v>
      </c>
      <c r="BA53" s="289">
        <v>52.795999999999999</v>
      </c>
      <c r="BB53" s="284">
        <f t="shared" si="32"/>
        <v>0</v>
      </c>
      <c r="BC53" s="284"/>
      <c r="BD53" s="284"/>
      <c r="BE53" s="293">
        <v>1.0993864711693444</v>
      </c>
      <c r="BF53" s="293"/>
      <c r="BG53" s="284"/>
      <c r="BH53" s="284"/>
      <c r="BI53" s="284"/>
      <c r="BJ53" s="52"/>
      <c r="BK53" s="52"/>
      <c r="BL53" s="211">
        <v>0.46735005970987031</v>
      </c>
      <c r="BM53" s="211">
        <v>0.43285849213181998</v>
      </c>
      <c r="BN53" s="284">
        <v>2.2796965180318256E-2</v>
      </c>
      <c r="BO53" s="284">
        <f t="shared" si="33"/>
        <v>0.33825980476843787</v>
      </c>
      <c r="BP53" s="284">
        <v>0.13066154113420073</v>
      </c>
    </row>
    <row r="54" spans="1:68">
      <c r="A54">
        <v>1960</v>
      </c>
      <c r="B54" s="211">
        <f>'TG1'!B57</f>
        <v>0.2771670678034257</v>
      </c>
      <c r="C54" s="211">
        <f>'TG1'!H57</f>
        <v>0.45133389833138493</v>
      </c>
      <c r="D54" s="279">
        <f t="shared" si="29"/>
        <v>0.50835148187898138</v>
      </c>
      <c r="E54" s="284">
        <f>(TB2b!S57+0.1*TB2b!W57)/(TB2b!C57+0.1*TB2b!G57+'TB2'!C57+0.1*'TB2'!G57)</f>
        <v>0.50835148187898138</v>
      </c>
      <c r="F54" s="284">
        <f t="shared" si="9"/>
        <v>0.40503451000906232</v>
      </c>
      <c r="G54" s="284">
        <f t="shared" si="10"/>
        <v>0.52219811249472581</v>
      </c>
      <c r="H54" s="284">
        <f t="shared" si="22"/>
        <v>0.28787090752339883</v>
      </c>
      <c r="I54" s="281">
        <f t="shared" si="11"/>
        <v>0.3372946299089713</v>
      </c>
      <c r="J54" s="281">
        <f t="shared" si="12"/>
        <v>0.32650209977119743</v>
      </c>
      <c r="K54" s="279">
        <f t="shared" si="13"/>
        <v>0.18508749833922389</v>
      </c>
      <c r="L54" s="279">
        <f t="shared" si="14"/>
        <v>0.13096328572659302</v>
      </c>
      <c r="M54" s="279">
        <f t="shared" si="15"/>
        <v>0.12293571996730948</v>
      </c>
      <c r="N54" s="211">
        <f>'TB1'!G57</f>
        <v>0.12551326559380058</v>
      </c>
      <c r="O54" s="279">
        <f t="shared" si="16"/>
        <v>0.11769621188234228</v>
      </c>
      <c r="P54" s="279">
        <f t="shared" si="17"/>
        <v>0.12136976481554737</v>
      </c>
      <c r="Q54" s="241">
        <f t="shared" si="26"/>
        <v>0.20438355790857901</v>
      </c>
      <c r="R54" s="242">
        <f t="shared" si="30"/>
        <v>0.2767783918481202</v>
      </c>
      <c r="S54" s="286">
        <f t="shared" si="27"/>
        <v>4.4019972135398829E-2</v>
      </c>
      <c r="T54" s="287">
        <f t="shared" si="23"/>
        <v>0.35436453175236066</v>
      </c>
      <c r="U54" s="287"/>
      <c r="V54" s="287">
        <f t="shared" si="28"/>
        <v>0.3372946299089713</v>
      </c>
      <c r="W54" s="284">
        <f>TB2b!X57/(TB2b!H57+'TB2'!H57)</f>
        <v>2.5310675019295938E-2</v>
      </c>
      <c r="X54" s="287">
        <f>(TB2b!S57+TB2b!T57+TB2b!U57)/(TB2b!C57+TB2b!D57+TB2b!E57+'TB2'!C57+'TB2'!D57+'TB2'!E57)</f>
        <v>0.4412892815388631</v>
      </c>
      <c r="Y54" s="287"/>
      <c r="Z54" s="284">
        <v>3.4356507298536065E-2</v>
      </c>
      <c r="AA54" s="284">
        <v>2.433620748030833E-2</v>
      </c>
      <c r="AB54" s="284">
        <v>1.5904492393122156E-2</v>
      </c>
      <c r="AC54" s="284">
        <v>3.0581485602906551E-3</v>
      </c>
      <c r="AD54" s="284">
        <v>3.2355482531607684E-3</v>
      </c>
      <c r="AE54" s="284">
        <f t="shared" si="24"/>
        <v>9.2149284227300513E-3</v>
      </c>
      <c r="AF54" s="284">
        <v>9.0105832408147998E-2</v>
      </c>
      <c r="AG54" s="311">
        <f t="shared" si="25"/>
        <v>0</v>
      </c>
      <c r="AH54" s="240">
        <v>0.10226783523834106</v>
      </c>
      <c r="AI54" s="285"/>
      <c r="AJ54" s="240">
        <v>0.78047544402937385</v>
      </c>
      <c r="AK54" s="240">
        <v>0.12459413051642745</v>
      </c>
      <c r="AL54" s="240">
        <v>3.0456817082583364E-2</v>
      </c>
      <c r="AM54" s="240">
        <v>1.5392007593726487E-2</v>
      </c>
      <c r="AN54" s="240">
        <v>1.0786884499143102E-2</v>
      </c>
      <c r="AO54" s="284">
        <v>3.2010627617801359E-2</v>
      </c>
      <c r="AP54" s="240">
        <f t="shared" si="21"/>
        <v>0.99371591133905568</v>
      </c>
      <c r="AQ54" s="240"/>
      <c r="AR54" s="289">
        <v>318.03013520679036</v>
      </c>
      <c r="AS54" s="289">
        <v>10.516999999999999</v>
      </c>
      <c r="AU54" s="312">
        <v>478.899</v>
      </c>
      <c r="AV54" s="284">
        <v>6.4071965069879028E-2</v>
      </c>
      <c r="AW54" s="284">
        <v>4.5698571097454788E-2</v>
      </c>
      <c r="AX54" s="284">
        <v>9.6195648769364733E-2</v>
      </c>
      <c r="AY54" s="284">
        <f t="shared" si="31"/>
        <v>0</v>
      </c>
      <c r="AZ54" s="289">
        <f>busineses!B15</f>
        <v>0</v>
      </c>
      <c r="BA54" s="289">
        <v>51.542999999999999</v>
      </c>
      <c r="BB54" s="284">
        <f t="shared" si="32"/>
        <v>0</v>
      </c>
      <c r="BC54" s="284"/>
      <c r="BD54" s="284"/>
      <c r="BE54" s="293">
        <v>1.1011042592858167</v>
      </c>
      <c r="BF54" s="293"/>
      <c r="BG54" s="284"/>
      <c r="BH54" s="284"/>
      <c r="BI54" s="284"/>
      <c r="BJ54" s="52"/>
      <c r="BK54" s="52"/>
      <c r="BL54" s="211">
        <v>0.46592416390807856</v>
      </c>
      <c r="BM54" s="211">
        <v>0.440339797080255</v>
      </c>
      <c r="BN54" s="284">
        <v>2.1469567297854594E-2</v>
      </c>
      <c r="BO54" s="284">
        <f t="shared" si="33"/>
        <v>0.33508520106163697</v>
      </c>
      <c r="BP54" s="284">
        <v>0.12591519166871309</v>
      </c>
    </row>
    <row r="55" spans="1:68">
      <c r="A55">
        <v>1961</v>
      </c>
      <c r="B55" s="211">
        <f>'TG1'!B58</f>
        <v>0.27665404399556992</v>
      </c>
      <c r="C55" s="211">
        <f>'TG1'!H58</f>
        <v>0.45931020013782708</v>
      </c>
      <c r="D55" s="279">
        <f t="shared" si="29"/>
        <v>0.50476090384890793</v>
      </c>
      <c r="E55" s="284">
        <f>(TB2b!S58+0.1*TB2b!W58)/(TB2b!C58+0.1*TB2b!G58+'TB2'!C58+0.1*'TB2'!G58)</f>
        <v>0.50476090384890793</v>
      </c>
      <c r="F55" s="284">
        <f t="shared" si="9"/>
        <v>0.40776696492041353</v>
      </c>
      <c r="G55" s="284">
        <f t="shared" si="10"/>
        <v>0.52483583697309777</v>
      </c>
      <c r="H55" s="284">
        <f t="shared" si="22"/>
        <v>0.29069809286772935</v>
      </c>
      <c r="I55" s="281">
        <f>V55</f>
        <v>0.32812099149479668</v>
      </c>
      <c r="J55" s="281">
        <f t="shared" si="12"/>
        <v>0.3203571584309084</v>
      </c>
      <c r="K55" s="279">
        <f t="shared" si="13"/>
        <v>0.18128901460233474</v>
      </c>
      <c r="L55" s="279">
        <f t="shared" si="14"/>
        <v>0.12583022238570402</v>
      </c>
      <c r="M55" s="279">
        <f t="shared" si="15"/>
        <v>0.11945564112158161</v>
      </c>
      <c r="N55" s="211">
        <f>'TB1'!G58</f>
        <v>0.12462615064716739</v>
      </c>
      <c r="O55" s="279">
        <f t="shared" si="16"/>
        <v>0.11671965928760299</v>
      </c>
      <c r="P55" s="279">
        <f t="shared" si="17"/>
        <v>0.12003909966681606</v>
      </c>
      <c r="Q55" s="241">
        <f t="shared" si="26"/>
        <v>0.2069084600009464</v>
      </c>
      <c r="R55" s="242">
        <f t="shared" si="30"/>
        <v>0.26689069944403887</v>
      </c>
      <c r="S55" s="286">
        <f t="shared" si="27"/>
        <v>4.3602901493140105E-2</v>
      </c>
      <c r="T55" s="287">
        <f t="shared" si="23"/>
        <v>0.34131996542767185</v>
      </c>
      <c r="U55" s="287"/>
      <c r="V55" s="287">
        <f t="shared" si="28"/>
        <v>0.32812099149479668</v>
      </c>
      <c r="W55" s="284">
        <f>TB2b!X58/(TB2b!H58+'TB2'!H58)</f>
        <v>2.4875891297357754E-2</v>
      </c>
      <c r="X55" s="287">
        <f>(TB2b!S58+TB2b!T58+TB2b!U58)/(TB2b!C58+TB2b!D58+TB2b!E58+'TB2'!C58+'TB2'!D58+'TB2'!E58)</f>
        <v>0.42920269156060969</v>
      </c>
      <c r="Y55" s="287"/>
      <c r="Z55" s="284">
        <v>3.3474435569870932E-2</v>
      </c>
      <c r="AA55" s="284">
        <v>2.4600824561643284E-2</v>
      </c>
      <c r="AB55" s="284">
        <v>1.573415225226206E-2</v>
      </c>
      <c r="AC55" s="284">
        <v>3.1223441468193722E-3</v>
      </c>
      <c r="AD55" s="284">
        <v>2.7974092894300744E-3</v>
      </c>
      <c r="AE55" s="284">
        <f t="shared" si="24"/>
        <v>1.2715040752243886E-2</v>
      </c>
      <c r="AF55" s="284">
        <v>9.2444206572269622E-2</v>
      </c>
      <c r="AG55" s="311">
        <f t="shared" si="25"/>
        <v>0</v>
      </c>
      <c r="AH55" s="240">
        <v>0.13754286205381314</v>
      </c>
      <c r="AI55" s="285"/>
      <c r="AJ55" s="240">
        <v>0.76771119406210508</v>
      </c>
      <c r="AK55" s="240">
        <v>0.12500107855638609</v>
      </c>
      <c r="AL55" s="240">
        <v>2.9979188050507623E-2</v>
      </c>
      <c r="AM55" s="240">
        <v>1.6406348470415985E-2</v>
      </c>
      <c r="AN55" s="240">
        <v>1.0569002595494092E-2</v>
      </c>
      <c r="AO55" s="284">
        <v>4.3739677225984971E-2</v>
      </c>
      <c r="AP55" s="240">
        <f t="shared" si="21"/>
        <v>0.99340648896089379</v>
      </c>
      <c r="AQ55" s="240"/>
      <c r="AR55" s="289">
        <v>331.2393019156039</v>
      </c>
      <c r="AS55" s="289">
        <v>15.151</v>
      </c>
      <c r="AU55" s="312">
        <v>496.04</v>
      </c>
      <c r="AV55" s="284">
        <v>6.3627933231191022E-2</v>
      </c>
      <c r="AW55" s="284">
        <v>4.4760503185226994E-2</v>
      </c>
      <c r="AX55" s="284">
        <v>9.5254414966534945E-2</v>
      </c>
      <c r="AY55" s="284">
        <f t="shared" si="31"/>
        <v>0</v>
      </c>
      <c r="AZ55" s="289">
        <f>busineses!B16</f>
        <v>0</v>
      </c>
      <c r="BA55" s="289">
        <v>52.628999999999998</v>
      </c>
      <c r="BB55" s="284">
        <f t="shared" si="32"/>
        <v>0</v>
      </c>
      <c r="BC55" s="284"/>
      <c r="BD55" s="284"/>
      <c r="BE55" s="293">
        <v>1.1067128870567291</v>
      </c>
      <c r="BF55" s="293"/>
      <c r="BG55" s="284"/>
      <c r="BH55" s="284"/>
      <c r="BI55" s="284"/>
      <c r="BJ55" s="52"/>
      <c r="BK55" s="52"/>
      <c r="BL55" s="211">
        <v>0.4636217656285096</v>
      </c>
      <c r="BM55" s="211">
        <v>0.44430661229471635</v>
      </c>
      <c r="BN55" s="284">
        <v>2.0919510522779416E-2</v>
      </c>
      <c r="BO55" s="284">
        <f t="shared" si="33"/>
        <v>0.32877872123818208</v>
      </c>
      <c r="BP55" s="284">
        <v>0.12453469169407759</v>
      </c>
    </row>
    <row r="56" spans="1:68">
      <c r="A56">
        <v>1962</v>
      </c>
      <c r="B56" s="211">
        <f>'cbo-vs-sz'!F2/100</f>
        <v>0.27600000381469725</v>
      </c>
      <c r="C56" s="211">
        <f>'cbo-vs-sz'!G2/100</f>
        <v>0.4272999954223633</v>
      </c>
      <c r="D56" s="211">
        <f>'cbo-vs-sz'!D2/100</f>
        <v>0.49430000305175781</v>
      </c>
      <c r="E56" s="284">
        <f>(TB2b!S59+0.1*TB2b!W59)/(TB2b!C59+0.1*TB2b!G59+'TB2'!C59+0.1*'TB2'!G59)</f>
        <v>0.4888941623226597</v>
      </c>
      <c r="F56" s="284">
        <f t="shared" si="9"/>
        <v>0.39452193348610842</v>
      </c>
      <c r="G56" s="284">
        <f t="shared" si="10"/>
        <v>0.4989927436699006</v>
      </c>
      <c r="H56" s="284">
        <f t="shared" si="22"/>
        <v>0.2900511233023163</v>
      </c>
      <c r="I56" s="282">
        <f>'cbo-vs-sz'!E2/100</f>
        <v>0.33209999084472658</v>
      </c>
      <c r="J56" s="282">
        <f>'cbo-vs-sz'!K2/100</f>
        <v>0.32040000915527345</v>
      </c>
      <c r="K56" s="211">
        <f>'cbo-vs-sz'!I2/100</f>
        <v>0.16780000686645508</v>
      </c>
      <c r="L56" s="211">
        <f>'cbo-vs-sz'!J2/100</f>
        <v>0.11939999580383301</v>
      </c>
      <c r="M56" s="211">
        <f>'cbo-vs-sz'!M2/100</f>
        <v>0.11529999732971191</v>
      </c>
      <c r="N56" s="211">
        <f>'cbo-vs-sz'!B2/100</f>
        <v>0.12850000381469726</v>
      </c>
      <c r="O56" s="211">
        <f>'cbo-vs-sz'!C2/100</f>
        <v>0.12130000114440918</v>
      </c>
      <c r="P56" s="211">
        <f>'cbo-vs-sz'!N2/100</f>
        <v>0.12119999885559082</v>
      </c>
      <c r="Q56" s="241">
        <f t="shared" si="26"/>
        <v>0.1989422111698895</v>
      </c>
      <c r="R56" s="242">
        <f t="shared" si="30"/>
        <v>0.25942906930360055</v>
      </c>
      <c r="S56" s="286">
        <f t="shared" si="27"/>
        <v>4.3655848345445246E-2</v>
      </c>
      <c r="T56" s="287">
        <f t="shared" si="23"/>
        <v>0.33135347628965234</v>
      </c>
      <c r="U56" s="287"/>
      <c r="V56" s="287">
        <f t="shared" si="28"/>
        <v>0.3187746333534392</v>
      </c>
      <c r="W56" s="284">
        <f>TB2b!X59/(TB2b!H59+'TB2'!H59)</f>
        <v>2.5202360141198529E-2</v>
      </c>
      <c r="X56" s="287">
        <f>(TB2b!S59+TB2b!T59+TB2b!U59)/(TB2b!C59+TB2b!D59+TB2b!E59+'TB2'!C59+'TB2'!D59+'TB2'!E59)</f>
        <v>0.41663205775751944</v>
      </c>
      <c r="Y56" s="287"/>
      <c r="Z56" s="284">
        <v>3.3779176474732747E-2</v>
      </c>
      <c r="AA56" s="284">
        <v>2.4708353414115567E-2</v>
      </c>
      <c r="AB56" s="284">
        <v>1.5524291285202538E-2</v>
      </c>
      <c r="AC56" s="284">
        <v>3.4187953115919086E-3</v>
      </c>
      <c r="AD56" s="284">
        <v>2.7340887414350925E-3</v>
      </c>
      <c r="AE56" s="284">
        <f t="shared" si="24"/>
        <v>9.0168645643404453E-3</v>
      </c>
      <c r="AF56" s="284">
        <v>8.9177964232870735E-2</v>
      </c>
      <c r="AG56" s="311">
        <f t="shared" si="25"/>
        <v>-3.6055585475591734E-6</v>
      </c>
      <c r="AH56" s="240">
        <v>0.10111090381918424</v>
      </c>
      <c r="AI56" s="285"/>
      <c r="AJ56" s="240">
        <v>0.77376062440571125</v>
      </c>
      <c r="AK56" s="240">
        <v>0.12504842071016059</v>
      </c>
      <c r="AL56" s="240">
        <v>3.1111256590681698E-2</v>
      </c>
      <c r="AM56" s="240">
        <v>1.9638760579312665E-2</v>
      </c>
      <c r="AN56" s="240">
        <v>1.0795142607747969E-2</v>
      </c>
      <c r="AO56" s="284">
        <v>3.108715615951017E-2</v>
      </c>
      <c r="AP56" s="240">
        <f t="shared" si="21"/>
        <v>0.9914413610531243</v>
      </c>
      <c r="AQ56" s="240"/>
      <c r="AR56" s="289">
        <v>353.00452743343828</v>
      </c>
      <c r="AS56" s="289">
        <v>11.326000000000001</v>
      </c>
      <c r="AU56" s="312">
        <v>533.94899999999996</v>
      </c>
      <c r="AV56" s="284">
        <v>6.2425437635429598E-2</v>
      </c>
      <c r="AW56" s="284">
        <v>4.3629635040050643E-2</v>
      </c>
      <c r="AX56" s="284">
        <v>9.6554165285448634E-2</v>
      </c>
      <c r="AY56" s="284">
        <f t="shared" si="31"/>
        <v>0</v>
      </c>
      <c r="AZ56" s="289">
        <f>busineses!B17</f>
        <v>0</v>
      </c>
      <c r="BA56" s="289">
        <v>60.271000000000001</v>
      </c>
      <c r="BB56" s="284">
        <f t="shared" si="32"/>
        <v>0</v>
      </c>
      <c r="BC56" s="291"/>
      <c r="BD56" s="291"/>
      <c r="BE56" s="293">
        <v>1.1080186550323454</v>
      </c>
      <c r="BF56" s="293"/>
      <c r="BG56" s="291"/>
      <c r="BH56" s="291"/>
      <c r="BI56" s="284"/>
      <c r="BJ56" s="284">
        <f>BK56*'TB15'!K7/('TB15'!L7+'TB15'!M7)</f>
        <v>0.49385468289878198</v>
      </c>
      <c r="BK56" s="284">
        <f>'TB15'!D7</f>
        <v>0.45400878438265996</v>
      </c>
      <c r="BL56" s="211">
        <v>0.46451216899869374</v>
      </c>
      <c r="BM56" s="211">
        <v>0.4312178203498816</v>
      </c>
      <c r="BN56" s="284">
        <v>2.0526900853595986E-2</v>
      </c>
      <c r="BO56" s="284">
        <f t="shared" si="33"/>
        <v>0.32882269842423867</v>
      </c>
      <c r="BP56" s="284">
        <v>0.12573906779289246</v>
      </c>
    </row>
    <row r="57" spans="1:68">
      <c r="A57">
        <v>1963</v>
      </c>
      <c r="B57" s="211">
        <f>'cbo-vs-sz'!F3/100</f>
        <v>0.27185001373291018</v>
      </c>
      <c r="C57" s="211">
        <f>'cbo-vs-sz'!G3/100</f>
        <v>0.41994998931884764</v>
      </c>
      <c r="D57" s="211">
        <f>'cbo-vs-sz'!D3/100</f>
        <v>0.49184997558593752</v>
      </c>
      <c r="E57" s="284">
        <f>(TB2b!S60+0.1*TB2b!W60)/(TB2b!C60+0.1*TB2b!G60+'TB2'!C60+0.1*'TB2'!G60)</f>
        <v>0.51312639676437577</v>
      </c>
      <c r="F57" s="284">
        <f t="shared" si="9"/>
        <v>0.3933779508565991</v>
      </c>
      <c r="G57" s="284">
        <f t="shared" si="10"/>
        <v>0.49547643610394093</v>
      </c>
      <c r="H57" s="284">
        <f t="shared" si="22"/>
        <v>0.29127946560925727</v>
      </c>
      <c r="I57" s="211">
        <f>'cbo-vs-sz'!E3/100</f>
        <v>0.32400001525878908</v>
      </c>
      <c r="J57" s="282">
        <f>'cbo-vs-sz'!K3/100</f>
        <v>0.31584999084472654</v>
      </c>
      <c r="K57" s="211">
        <f>'cbo-vs-sz'!I3/100</f>
        <v>0.16549999237060548</v>
      </c>
      <c r="L57" s="211">
        <f>'cbo-vs-sz'!J3/100</f>
        <v>0.11574999809265137</v>
      </c>
      <c r="M57" s="211">
        <f>'cbo-vs-sz'!M3/100</f>
        <v>0.11270000457763672</v>
      </c>
      <c r="N57" s="211">
        <f>'cbo-vs-sz'!B3/100</f>
        <v>0.12989999771118163</v>
      </c>
      <c r="O57" s="211">
        <f>'cbo-vs-sz'!C3/100</f>
        <v>0.12235000610351562</v>
      </c>
      <c r="P57" s="211">
        <f>'cbo-vs-sz'!N3/100</f>
        <v>0.12244999885559082</v>
      </c>
      <c r="Q57" s="241">
        <f t="shared" si="26"/>
        <v>0.2006676472156641</v>
      </c>
      <c r="R57" s="242">
        <f t="shared" si="30"/>
        <v>0.24986043718140702</v>
      </c>
      <c r="S57" s="286">
        <f t="shared" si="27"/>
        <v>4.3449869790862648E-2</v>
      </c>
      <c r="T57" s="287">
        <f t="shared" si="23"/>
        <v>0.31866395964492183</v>
      </c>
      <c r="U57" s="287"/>
      <c r="V57" s="287">
        <f t="shared" si="28"/>
        <v>0.33346597702540676</v>
      </c>
      <c r="W57" s="284">
        <f>TB2b!X60/(TB2b!H60+'TB2'!H60)</f>
        <v>2.4183501435481678E-2</v>
      </c>
      <c r="X57" s="287">
        <f>(TB2b!S60+TB2b!T60+TB2b!U60)/(TB2b!C60+TB2b!D60+TB2b!E60+'TB2'!C60+'TB2'!D60+'TB2'!E60)</f>
        <v>0.43656013555538176</v>
      </c>
      <c r="Y57" s="287"/>
      <c r="Z57" s="284">
        <v>3.3451014141491583E-2</v>
      </c>
      <c r="AA57" s="284">
        <v>2.3630089516075602E-2</v>
      </c>
      <c r="AB57" s="284">
        <v>1.5671631204011428E-2</v>
      </c>
      <c r="AC57" s="284">
        <v>3.6422314195194518E-3</v>
      </c>
      <c r="AD57" s="284">
        <v>2.5288074603973046E-3</v>
      </c>
      <c r="AE57" s="284">
        <f t="shared" si="24"/>
        <v>9.6889094423437648E-3</v>
      </c>
      <c r="AF57" s="284">
        <v>8.8607620182328192E-2</v>
      </c>
      <c r="AG57" s="311">
        <f t="shared" si="25"/>
        <v>-5.063001510957621E-6</v>
      </c>
      <c r="AH57" s="240">
        <v>0.10934623255208596</v>
      </c>
      <c r="AI57" s="285"/>
      <c r="AJ57" s="240">
        <v>0.76987605031963091</v>
      </c>
      <c r="AK57" s="240">
        <v>0.12250424567568571</v>
      </c>
      <c r="AL57" s="240">
        <v>3.162941779278447E-2</v>
      </c>
      <c r="AM57" s="240">
        <v>2.3883188180183548E-2</v>
      </c>
      <c r="AN57" s="240">
        <v>1.0173429268241451E-2</v>
      </c>
      <c r="AO57" s="284">
        <v>3.3263276633929112E-2</v>
      </c>
      <c r="AP57" s="240">
        <f t="shared" si="21"/>
        <v>0.99132960787045521</v>
      </c>
      <c r="AQ57" s="240"/>
      <c r="AR57" s="289">
        <v>372.8806484486613</v>
      </c>
      <c r="AS57" s="289">
        <v>12.83</v>
      </c>
      <c r="AU57" s="312">
        <v>565.37800000000004</v>
      </c>
      <c r="AV57" s="284">
        <v>6.3527409980579361E-2</v>
      </c>
      <c r="AW57" s="284">
        <v>4.5086649993455699E-2</v>
      </c>
      <c r="AX57" s="284">
        <v>9.6487659583499877E-2</v>
      </c>
      <c r="AY57" s="284">
        <f t="shared" si="31"/>
        <v>0</v>
      </c>
      <c r="AZ57" s="289">
        <f>busineses!B18</f>
        <v>0</v>
      </c>
      <c r="BA57" s="289">
        <v>66.427000000000007</v>
      </c>
      <c r="BB57" s="284">
        <f t="shared" si="32"/>
        <v>0</v>
      </c>
      <c r="BC57" s="291"/>
      <c r="BD57" s="291"/>
      <c r="BE57" s="293">
        <v>1.1101794944849199</v>
      </c>
      <c r="BF57" s="293"/>
      <c r="BG57" s="291"/>
      <c r="BH57" s="291"/>
      <c r="BI57" s="284"/>
      <c r="BJ57" s="284">
        <f>BK57*'TB15'!K8/('TB15'!L8+'TB15'!M8)</f>
        <v>0.49287437766805475</v>
      </c>
      <c r="BK57" s="284">
        <f>'TB15'!D8</f>
        <v>0.4531386349568764</v>
      </c>
      <c r="BL57" s="211">
        <v>0.45393128820292999</v>
      </c>
      <c r="BM57" s="211">
        <v>0.42470605078527351</v>
      </c>
      <c r="BN57" s="284">
        <v>2.0494217851314556E-2</v>
      </c>
      <c r="BO57" s="284">
        <f t="shared" si="33"/>
        <v>0.32260433500405161</v>
      </c>
      <c r="BP57" s="284">
        <v>0.127462238073349</v>
      </c>
    </row>
    <row r="58" spans="1:68">
      <c r="A58">
        <v>1964</v>
      </c>
      <c r="B58" s="211">
        <f>'cbo-vs-sz'!F4/100</f>
        <v>0.26770000457763671</v>
      </c>
      <c r="C58" s="211">
        <f>'cbo-vs-sz'!G4/100</f>
        <v>0.41259998321533203</v>
      </c>
      <c r="D58" s="211">
        <f>'cbo-vs-sz'!D4/100</f>
        <v>0.48939998626708986</v>
      </c>
      <c r="E58" s="284">
        <f>(TB2b!S61+0.1*TB2b!W61)/(TB2b!C61+0.1*TB2b!G61+'TB2'!C61+0.1*'TB2'!G61)</f>
        <v>0.48980335701481631</v>
      </c>
      <c r="F58" s="284">
        <f t="shared" si="9"/>
        <v>0.45978069122631643</v>
      </c>
      <c r="G58" s="284">
        <f t="shared" si="10"/>
        <v>0.55534076640731389</v>
      </c>
      <c r="H58" s="284">
        <f t="shared" si="22"/>
        <v>0.36422061604531897</v>
      </c>
      <c r="I58" s="211">
        <f>'cbo-vs-sz'!E4/100</f>
        <v>0.31590000152587888</v>
      </c>
      <c r="J58" s="282">
        <f>'cbo-vs-sz'!K4/100</f>
        <v>0.31129999160766603</v>
      </c>
      <c r="K58" s="211">
        <f>'cbo-vs-sz'!I4/100</f>
        <v>0.16319999694824219</v>
      </c>
      <c r="L58" s="211">
        <f>'cbo-vs-sz'!J4/100</f>
        <v>0.11210000038146972</v>
      </c>
      <c r="M58" s="211">
        <f>'cbo-vs-sz'!M4/100</f>
        <v>0.11010000228881836</v>
      </c>
      <c r="N58" s="211">
        <f>'cbo-vs-sz'!B4/100</f>
        <v>0.13130000114440918</v>
      </c>
      <c r="O58" s="211">
        <f>'cbo-vs-sz'!C4/100</f>
        <v>0.12340000152587891</v>
      </c>
      <c r="P58" s="211">
        <f>'cbo-vs-sz'!N4/100</f>
        <v>0.12369999885559083</v>
      </c>
      <c r="Q58" s="241">
        <f t="shared" si="26"/>
        <v>0.20236973231969066</v>
      </c>
      <c r="R58" s="242">
        <f t="shared" si="30"/>
        <v>0.27644141094684938</v>
      </c>
      <c r="S58" s="286">
        <f t="shared" si="27"/>
        <v>4.2821871464988136E-2</v>
      </c>
      <c r="T58" s="287">
        <f t="shared" si="23"/>
        <v>0.35431459077413641</v>
      </c>
      <c r="U58" s="287"/>
      <c r="V58" s="287">
        <f t="shared" si="28"/>
        <v>0.31477141575492162</v>
      </c>
      <c r="W58" s="284">
        <f>TB2b!X61/(TB2b!H61+'TB2'!H61)</f>
        <v>2.3565590269568941E-2</v>
      </c>
      <c r="X58" s="287">
        <f>(TB2b!S61+TB2b!T61+TB2b!U61)/(TB2b!C61+TB2b!D61+TB2b!E61+'TB2'!C61+'TB2'!D61+'TB2'!E61)</f>
        <v>0.41184002425003924</v>
      </c>
      <c r="Y58" s="287"/>
      <c r="Z58" s="284">
        <v>3.2926885935475936E-2</v>
      </c>
      <c r="AA58" s="284">
        <v>2.1952433100860855E-2</v>
      </c>
      <c r="AB58" s="284">
        <v>1.6828530374485524E-2</v>
      </c>
      <c r="AC58" s="284">
        <v>3.617968245487488E-3</v>
      </c>
      <c r="AD58" s="284">
        <v>1.8214220926666411E-3</v>
      </c>
      <c r="AE58" s="284">
        <f t="shared" si="24"/>
        <v>1.3896624869374008E-2</v>
      </c>
      <c r="AF58" s="284">
        <v>9.1037087301424735E-2</v>
      </c>
      <c r="AG58" s="311">
        <f t="shared" si="25"/>
        <v>-6.7773169257212551E-6</v>
      </c>
      <c r="AH58" s="240">
        <v>0.15264795130540743</v>
      </c>
      <c r="AI58" s="285"/>
      <c r="AJ58" s="240">
        <v>0.76892683128988182</v>
      </c>
      <c r="AK58" s="240">
        <v>0.12070848060102804</v>
      </c>
      <c r="AL58" s="240">
        <v>3.0303070461322235E-2</v>
      </c>
      <c r="AM58" s="240">
        <v>2.4196007837802656E-2</v>
      </c>
      <c r="AN58" s="240">
        <v>9.415532926512836E-3</v>
      </c>
      <c r="AO58" s="284">
        <v>3.8154415914899473E-2</v>
      </c>
      <c r="AP58" s="240">
        <f t="shared" si="21"/>
        <v>0.99170433903144706</v>
      </c>
      <c r="AQ58" s="240"/>
      <c r="AR58" s="289">
        <v>402.49146074611519</v>
      </c>
      <c r="AS58" s="289">
        <v>15.965999999999999</v>
      </c>
      <c r="AU58" s="312">
        <v>607.04</v>
      </c>
      <c r="AV58" s="284">
        <v>6.1859185556141283E-2</v>
      </c>
      <c r="AW58" s="284">
        <v>4.377471006852926E-2</v>
      </c>
      <c r="AX58" s="284">
        <v>8.577523721665789E-2</v>
      </c>
      <c r="AY58" s="284">
        <f t="shared" si="31"/>
        <v>0</v>
      </c>
      <c r="AZ58" s="289">
        <f>busineses!B19</f>
        <v>0</v>
      </c>
      <c r="BA58" s="289">
        <v>73.239000000000004</v>
      </c>
      <c r="BB58" s="284">
        <f t="shared" si="32"/>
        <v>0</v>
      </c>
      <c r="BC58" s="291"/>
      <c r="BD58" s="291"/>
      <c r="BE58" s="293">
        <v>1.132304012177884</v>
      </c>
      <c r="BF58" s="293"/>
      <c r="BG58" s="291"/>
      <c r="BH58" s="291"/>
      <c r="BI58" s="284"/>
      <c r="BJ58" s="284">
        <f>BK58*'TB15'!K9/('TB15'!L9+'TB15'!M9)</f>
        <v>0.49150396183960321</v>
      </c>
      <c r="BK58" s="284">
        <f>'TB15'!D9</f>
        <v>0.45187790943567296</v>
      </c>
      <c r="BL58" s="211">
        <v>0.46342157214781726</v>
      </c>
      <c r="BM58" s="211">
        <v>0.41813353416784371</v>
      </c>
      <c r="BN58" s="284">
        <v>2.0454623436759745E-2</v>
      </c>
      <c r="BO58" s="284">
        <f t="shared" si="33"/>
        <v>0.33066428619878657</v>
      </c>
      <c r="BP58" s="284">
        <v>0.12919537723064423</v>
      </c>
    </row>
    <row r="59" spans="1:68">
      <c r="A59">
        <v>1965</v>
      </c>
      <c r="B59" s="211">
        <f>'cbo-vs-sz'!F5/100</f>
        <v>0.27135000228881834</v>
      </c>
      <c r="C59" s="211">
        <f>'cbo-vs-sz'!G5/100</f>
        <v>0.41759998321533204</v>
      </c>
      <c r="D59" s="211">
        <f>'cbo-vs-sz'!D5/100</f>
        <v>0.48610000610351561</v>
      </c>
      <c r="E59" s="284">
        <f>(TB2b!S62+0.1*TB2b!W62)/(TB2b!C62+0.1*TB2b!G62+'TB2'!C62+0.1*'TB2'!G62)</f>
        <v>0.49646165726489944</v>
      </c>
      <c r="F59" s="284">
        <f t="shared" si="9"/>
        <v>0.45340576357891882</v>
      </c>
      <c r="G59" s="284">
        <f t="shared" si="10"/>
        <v>0.55266044242570822</v>
      </c>
      <c r="H59" s="284">
        <f t="shared" si="22"/>
        <v>0.35415108473212947</v>
      </c>
      <c r="I59" s="211">
        <f>'cbo-vs-sz'!E5/100</f>
        <v>0.3129999923706055</v>
      </c>
      <c r="J59" s="282">
        <f>'cbo-vs-sz'!K5/100</f>
        <v>0.31040000915527344</v>
      </c>
      <c r="K59" s="211">
        <f>'cbo-vs-sz'!I5/100</f>
        <v>0.16510000228881835</v>
      </c>
      <c r="L59" s="211">
        <f>'cbo-vs-sz'!J5/100</f>
        <v>0.11315000534057618</v>
      </c>
      <c r="M59" s="211">
        <f>'cbo-vs-sz'!M5/100</f>
        <v>0.11184999465942383</v>
      </c>
      <c r="N59" s="211">
        <f>'cbo-vs-sz'!B5/100</f>
        <v>0.13055000305175782</v>
      </c>
      <c r="O59" s="211">
        <f>'cbo-vs-sz'!C5/100</f>
        <v>0.12264999389648437</v>
      </c>
      <c r="P59" s="211">
        <f>'cbo-vs-sz'!N5/100</f>
        <v>0.12299999237060547</v>
      </c>
      <c r="Q59" s="241">
        <f t="shared" si="26"/>
        <v>0.20091276441246653</v>
      </c>
      <c r="R59" s="242">
        <f t="shared" si="30"/>
        <v>0.27246957185997711</v>
      </c>
      <c r="S59" s="286">
        <f t="shared" si="27"/>
        <v>4.2703341459405617E-2</v>
      </c>
      <c r="T59" s="287">
        <f t="shared" si="23"/>
        <v>0.34905831532683429</v>
      </c>
      <c r="U59" s="287"/>
      <c r="V59" s="287">
        <f t="shared" si="28"/>
        <v>0.32414574815091579</v>
      </c>
      <c r="W59" s="284">
        <f>TB2b!X62/(TB2b!H62+'TB2'!H62)</f>
        <v>2.3427347556893907E-2</v>
      </c>
      <c r="X59" s="287">
        <f>(TB2b!S62+TB2b!T62+TB2b!U62)/(TB2b!C62+TB2b!D62+TB2b!E62+'TB2'!C62+'TB2'!D62+'TB2'!E62)</f>
        <v>0.42438521501558979</v>
      </c>
      <c r="Y59" s="287"/>
      <c r="Z59" s="284">
        <v>3.2578751903158058E-2</v>
      </c>
      <c r="AA59" s="284">
        <v>2.2203710726595025E-2</v>
      </c>
      <c r="AB59" s="284">
        <v>1.6836879480124738E-2</v>
      </c>
      <c r="AC59" s="284">
        <v>3.77643186828113E-3</v>
      </c>
      <c r="AD59" s="284">
        <v>1.5996370327330924E-3</v>
      </c>
      <c r="AE59" s="284">
        <f t="shared" si="24"/>
        <v>1.6050779748436578E-2</v>
      </c>
      <c r="AF59" s="284">
        <v>9.3038000414193717E-2</v>
      </c>
      <c r="AG59" s="311">
        <f t="shared" si="25"/>
        <v>-8.1903451349049639E-6</v>
      </c>
      <c r="AH59" s="240">
        <v>0.17251853733937192</v>
      </c>
      <c r="AI59" s="285"/>
      <c r="AJ59" s="240">
        <v>0.76290872774271934</v>
      </c>
      <c r="AK59" s="240">
        <v>0.1186849858999281</v>
      </c>
      <c r="AL59" s="240">
        <v>3.0465143128799284E-2</v>
      </c>
      <c r="AM59" s="240">
        <v>2.4952748206527771E-2</v>
      </c>
      <c r="AN59" s="240">
        <v>8.8801387916290411E-3</v>
      </c>
      <c r="AO59" s="284">
        <v>4.5321842683545534E-2</v>
      </c>
      <c r="AP59" s="240">
        <f t="shared" si="21"/>
        <v>0.99121358645314905</v>
      </c>
      <c r="AQ59" s="240"/>
      <c r="AR59" s="289">
        <v>432.17862721131075</v>
      </c>
      <c r="AS59" s="289">
        <v>20.516999999999999</v>
      </c>
      <c r="AU59" s="312">
        <v>658.81899999999996</v>
      </c>
      <c r="AV59" s="284">
        <v>6.2680341641634496E-2</v>
      </c>
      <c r="AW59" s="284">
        <v>4.5183882067760646E-2</v>
      </c>
      <c r="AX59" s="284">
        <v>8.7526316029136991E-2</v>
      </c>
      <c r="AY59" s="284">
        <f t="shared" si="31"/>
        <v>0</v>
      </c>
      <c r="AZ59" s="289">
        <f>busineses!B20</f>
        <v>0</v>
      </c>
      <c r="BA59" s="289">
        <v>84.582999999999998</v>
      </c>
      <c r="BB59" s="284">
        <f t="shared" si="32"/>
        <v>0</v>
      </c>
      <c r="BC59" s="291"/>
      <c r="BD59" s="291"/>
      <c r="BE59" s="293">
        <v>1.1291611185086552</v>
      </c>
      <c r="BF59" s="293"/>
      <c r="BG59" s="291"/>
      <c r="BH59" s="291"/>
      <c r="BI59" s="284"/>
      <c r="BJ59" s="284">
        <f>BK59*'TB15'!K10/('TB15'!L10+'TB15'!M10)</f>
        <v>0.48691002013316187</v>
      </c>
      <c r="BK59" s="284">
        <f>'TB15'!D10</f>
        <v>0.44763998002331906</v>
      </c>
      <c r="BL59" s="211">
        <v>0.45433119987291204</v>
      </c>
      <c r="BM59" s="211">
        <v>0.41950998741978207</v>
      </c>
      <c r="BN59" s="284">
        <v>1.9808795830591086E-2</v>
      </c>
      <c r="BO59" s="284">
        <f t="shared" si="33"/>
        <v>0.31602884272464438</v>
      </c>
      <c r="BP59" s="284">
        <v>0.127784363925457</v>
      </c>
    </row>
    <row r="60" spans="1:68">
      <c r="A60">
        <v>1966</v>
      </c>
      <c r="B60" s="211">
        <f>'cbo-vs-sz'!F6/100</f>
        <v>0.27500000000000002</v>
      </c>
      <c r="C60" s="211">
        <f>'cbo-vs-sz'!G6/100</f>
        <v>0.42259998321533204</v>
      </c>
      <c r="D60" s="211">
        <f>'cbo-vs-sz'!D6/100</f>
        <v>0.48279998779296873</v>
      </c>
      <c r="E60" s="284">
        <f>(TB2b!S63+0.1*TB2b!W63)/(TB2b!C63+0.1*TB2b!G63+'TB2'!C63+0.1*'TB2'!G63)</f>
        <v>0.48606567432383019</v>
      </c>
      <c r="F60" s="284">
        <f t="shared" si="9"/>
        <v>0.41657403573454521</v>
      </c>
      <c r="G60" s="284">
        <f t="shared" si="10"/>
        <v>0.4922963611759148</v>
      </c>
      <c r="H60" s="284">
        <f t="shared" si="22"/>
        <v>0.34085171029317568</v>
      </c>
      <c r="I60" s="211">
        <f>'cbo-vs-sz'!E6/100</f>
        <v>0.31010000228881834</v>
      </c>
      <c r="J60" s="282">
        <f>'cbo-vs-sz'!K6/100</f>
        <v>0.30950000762939456</v>
      </c>
      <c r="K60" s="211">
        <f>'cbo-vs-sz'!I6/100</f>
        <v>0.16700000762939454</v>
      </c>
      <c r="L60" s="211">
        <f>'cbo-vs-sz'!J6/100</f>
        <v>0.11420000076293946</v>
      </c>
      <c r="M60" s="211">
        <f>'cbo-vs-sz'!M6/100</f>
        <v>0.11359999656677246</v>
      </c>
      <c r="N60" s="211">
        <f>'cbo-vs-sz'!B6/100</f>
        <v>0.12979999542236328</v>
      </c>
      <c r="O60" s="211">
        <f>'cbo-vs-sz'!C6/100</f>
        <v>0.12189999580383301</v>
      </c>
      <c r="P60" s="211">
        <f>'cbo-vs-sz'!N6/100</f>
        <v>0.12229999542236328</v>
      </c>
      <c r="Q60" s="241">
        <f t="shared" si="26"/>
        <v>0.1994671850430578</v>
      </c>
      <c r="R60" s="242">
        <f t="shared" si="30"/>
        <v>0.25814567850889997</v>
      </c>
      <c r="S60" s="286">
        <f t="shared" si="27"/>
        <v>4.2697956024945277E-2</v>
      </c>
      <c r="T60" s="287">
        <f t="shared" si="23"/>
        <v>0.32996158600355152</v>
      </c>
      <c r="U60" s="287"/>
      <c r="V60" s="287">
        <f t="shared" si="28"/>
        <v>0.3165367506733246</v>
      </c>
      <c r="W60" s="284">
        <f>TB2b!X63/(TB2b!H63+'TB2'!H63)</f>
        <v>2.3618306934078803E-2</v>
      </c>
      <c r="X60" s="287">
        <f>(TB2b!S63+TB2b!T63+TB2b!U63)/(TB2b!C63+TB2b!D63+TB2b!E63+'TB2'!C63+'TB2'!D63+'TB2'!E63)</f>
        <v>0.4141762319197399</v>
      </c>
      <c r="Y60" s="287"/>
      <c r="Z60" s="284">
        <v>3.2802051558922032E-2</v>
      </c>
      <c r="AA60" s="284">
        <v>2.6133518686417459E-2</v>
      </c>
      <c r="AB60" s="284">
        <v>1.4839100720095047E-2</v>
      </c>
      <c r="AC60" s="284">
        <v>3.9202531146625688E-3</v>
      </c>
      <c r="AD60" s="284">
        <v>2.5598667726341399E-3</v>
      </c>
      <c r="AE60" s="284">
        <f t="shared" si="24"/>
        <v>1.3965641011277632E-2</v>
      </c>
      <c r="AF60" s="284">
        <v>9.4211121977307091E-2</v>
      </c>
      <c r="AG60" s="311">
        <f t="shared" si="25"/>
        <v>-9.3098867017943343E-6</v>
      </c>
      <c r="AH60" s="240">
        <v>0.14823771034848282</v>
      </c>
      <c r="AI60" s="285"/>
      <c r="AJ60" s="240">
        <v>0.76823470284521833</v>
      </c>
      <c r="AK60" s="240">
        <v>0.11263941965661632</v>
      </c>
      <c r="AL60" s="240">
        <v>3.0142617111062728E-2</v>
      </c>
      <c r="AM60" s="240">
        <v>2.6941031758824827E-2</v>
      </c>
      <c r="AN60" s="240">
        <v>8.8798455528708835E-3</v>
      </c>
      <c r="AO60" s="284">
        <v>4.0972776693024106E-2</v>
      </c>
      <c r="AP60" s="240">
        <f t="shared" si="21"/>
        <v>0.98781039361761724</v>
      </c>
      <c r="AQ60" s="240"/>
      <c r="AR60" s="289">
        <v>470.7739162246545</v>
      </c>
      <c r="AS60" s="289">
        <v>20.113</v>
      </c>
      <c r="AU60" s="312">
        <v>718.096</v>
      </c>
      <c r="AV60" s="284">
        <v>6.1551658831131208E-2</v>
      </c>
      <c r="AW60" s="284">
        <v>4.4885363516855681E-2</v>
      </c>
      <c r="AX60" s="284">
        <v>9.2436108821104701E-2</v>
      </c>
      <c r="AY60" s="284">
        <f t="shared" si="31"/>
        <v>2.4206267011413988E-2</v>
      </c>
      <c r="AZ60" s="289">
        <f>busineses!B21</f>
        <v>2.2171488206434526</v>
      </c>
      <c r="BA60" s="289">
        <v>91.593999999999994</v>
      </c>
      <c r="BB60" s="284">
        <f t="shared" si="32"/>
        <v>3.0875381852056728E-3</v>
      </c>
      <c r="BC60" s="291">
        <f>scorp!F4</f>
        <v>0.37531515955924988</v>
      </c>
      <c r="BD60" s="293">
        <f t="shared" ref="BD60:BD91" si="34">BC60/$AU60</f>
        <v>5.2265318224756837E-4</v>
      </c>
      <c r="BE60" s="293">
        <v>1.1326917170062456</v>
      </c>
      <c r="BF60" s="293">
        <f t="shared" ref="BF60:BF91" si="35">BD60*BE60</f>
        <v>5.9200493039877639E-4</v>
      </c>
      <c r="BG60" s="293">
        <f t="shared" ref="BG60:BG91" si="36">BF60/BB60</f>
        <v>0.1917401161985437</v>
      </c>
      <c r="BH60" s="295"/>
      <c r="BI60" s="284"/>
      <c r="BJ60" s="284">
        <f>BK60*'TB15'!K11/('TB15'!L11+'TB15'!M11)</f>
        <v>0.48064005543221672</v>
      </c>
      <c r="BK60" s="284">
        <f>'TB15'!D11</f>
        <v>0.4412709052971216</v>
      </c>
      <c r="BL60" s="211">
        <v>0.45959254284620721</v>
      </c>
      <c r="BM60" s="211">
        <v>0.420886354872827</v>
      </c>
      <c r="BN60" s="284">
        <v>1.9173545217201493E-2</v>
      </c>
      <c r="BO60" s="284">
        <f t="shared" si="33"/>
        <v>0.31150330602469511</v>
      </c>
      <c r="BP60" s="284">
        <v>0.12638157606124878</v>
      </c>
    </row>
    <row r="61" spans="1:68">
      <c r="A61">
        <v>1967</v>
      </c>
      <c r="B61" s="211">
        <f>'cbo-vs-sz'!F7/100</f>
        <v>0.27819999694824221</v>
      </c>
      <c r="C61" s="211">
        <f>'cbo-vs-sz'!G7/100</f>
        <v>0.43439998626708987</v>
      </c>
      <c r="D61" s="211">
        <f>'cbo-vs-sz'!D7/100</f>
        <v>0.46930000305175779</v>
      </c>
      <c r="E61" s="284">
        <f>(TB2b!S64+0.1*TB2b!W64)/(TB2b!C64+0.1*TB2b!G64+'TB2'!C64+0.1*'TB2'!G64)</f>
        <v>0.47699715258730735</v>
      </c>
      <c r="F61" s="284">
        <f t="shared" si="9"/>
        <v>0.42057308882156041</v>
      </c>
      <c r="G61" s="284">
        <f t="shared" si="10"/>
        <v>0.48596680744827336</v>
      </c>
      <c r="H61" s="284">
        <f t="shared" si="22"/>
        <v>0.35517937019484741</v>
      </c>
      <c r="I61" s="211">
        <f>'cbo-vs-sz'!E7/100</f>
        <v>0.30520000457763674</v>
      </c>
      <c r="J61" s="282">
        <f>'cbo-vs-sz'!K7/100</f>
        <v>0.30540000915527343</v>
      </c>
      <c r="K61" s="211">
        <f>'cbo-vs-sz'!I7/100</f>
        <v>0.15460000038146973</v>
      </c>
      <c r="L61" s="211">
        <f>'cbo-vs-sz'!J7/100</f>
        <v>0.10640000343322754</v>
      </c>
      <c r="M61" s="211">
        <f>'cbo-vs-sz'!M7/100</f>
        <v>0.10609999656677246</v>
      </c>
      <c r="N61" s="211">
        <f>'cbo-vs-sz'!B7/100</f>
        <v>0.12399999618530273</v>
      </c>
      <c r="O61" s="211">
        <f>'cbo-vs-sz'!C7/100</f>
        <v>0.11720000267028809</v>
      </c>
      <c r="P61" s="211">
        <f>'cbo-vs-sz'!N7/100</f>
        <v>0.11760000228881835</v>
      </c>
      <c r="Q61" s="241">
        <f t="shared" si="26"/>
        <v>0.19362184482710881</v>
      </c>
      <c r="R61" s="242">
        <f t="shared" si="30"/>
        <v>0.25800712691231692</v>
      </c>
      <c r="S61" s="286">
        <f t="shared" si="27"/>
        <v>4.357923821188607E-2</v>
      </c>
      <c r="T61" s="287">
        <f t="shared" si="23"/>
        <v>0.32948308981246055</v>
      </c>
      <c r="U61" s="287"/>
      <c r="V61" s="287">
        <f t="shared" si="28"/>
        <v>0.30880216933832816</v>
      </c>
      <c r="W61" s="284">
        <f>TB2b!X64/(TB2b!H64+'TB2'!H64)</f>
        <v>2.4886981841655668E-2</v>
      </c>
      <c r="X61" s="287">
        <f>(TB2b!S64+TB2b!T64+TB2b!U64)/(TB2b!C64+TB2b!D64+TB2b!E64+'TB2'!C64+'TB2'!D64+'TB2'!E64)</f>
        <v>0.40344056517055232</v>
      </c>
      <c r="Y61" s="287"/>
      <c r="Z61" s="284">
        <v>3.3352234890463128E-2</v>
      </c>
      <c r="AA61" s="284">
        <v>2.6422192009237084E-2</v>
      </c>
      <c r="AB61" s="284">
        <v>1.3984344470410994E-2</v>
      </c>
      <c r="AC61" s="284">
        <v>4.0032263262904403E-3</v>
      </c>
      <c r="AD61" s="284">
        <v>2.1168893139022738E-3</v>
      </c>
      <c r="AE61" s="284">
        <f t="shared" si="24"/>
        <v>1.8447224766389783E-2</v>
      </c>
      <c r="AF61" s="284">
        <v>9.83155222315856E-2</v>
      </c>
      <c r="AG61" s="311">
        <f t="shared" si="25"/>
        <v>-1.0589545108102838E-5</v>
      </c>
      <c r="AH61" s="240">
        <v>0.18763288184480889</v>
      </c>
      <c r="AI61" s="285"/>
      <c r="AJ61" s="240">
        <v>0.76532395376673734</v>
      </c>
      <c r="AK61" s="240">
        <v>0.10540775273673</v>
      </c>
      <c r="AL61" s="240">
        <v>2.8776336688179052E-2</v>
      </c>
      <c r="AM61" s="240">
        <v>2.8036987282912606E-2</v>
      </c>
      <c r="AN61" s="240">
        <v>8.2554710524288602E-3</v>
      </c>
      <c r="AO61" s="284">
        <v>5.1937770924786096E-2</v>
      </c>
      <c r="AP61" s="240">
        <f t="shared" si="21"/>
        <v>0.98773827245177404</v>
      </c>
      <c r="AQ61" s="240"/>
      <c r="AR61" s="289">
        <v>503.80517023668693</v>
      </c>
      <c r="AS61" s="289">
        <v>27.6</v>
      </c>
      <c r="AU61" s="312">
        <v>758.43700000000001</v>
      </c>
      <c r="AV61" s="284">
        <v>5.7886152706157532E-2</v>
      </c>
      <c r="AW61" s="284">
        <v>4.0862985323764534E-2</v>
      </c>
      <c r="AX61" s="284">
        <v>9.6199156950412493E-2</v>
      </c>
      <c r="AY61" s="284">
        <f t="shared" si="31"/>
        <v>2.6429385876235924E-2</v>
      </c>
      <c r="AZ61" s="289">
        <f>busineses!B22</f>
        <v>2.3546204170997345</v>
      </c>
      <c r="BA61" s="289">
        <v>89.090999999999994</v>
      </c>
      <c r="BB61" s="284">
        <f t="shared" si="32"/>
        <v>3.1045695517224691E-3</v>
      </c>
      <c r="BC61" s="291">
        <f>scorp!F5</f>
        <v>0.39819386601448059</v>
      </c>
      <c r="BD61" s="293">
        <f t="shared" si="34"/>
        <v>5.2501904049312019E-4</v>
      </c>
      <c r="BE61" s="293">
        <v>1.1331811263318112</v>
      </c>
      <c r="BF61" s="293">
        <f t="shared" si="35"/>
        <v>5.9494166765164077E-4</v>
      </c>
      <c r="BG61" s="293">
        <f t="shared" si="36"/>
        <v>0.19163418881099212</v>
      </c>
      <c r="BH61" s="295"/>
      <c r="BI61" s="284"/>
      <c r="BJ61" s="284">
        <f>BK61*'TB15'!K12/('TB15'!L12+'TB15'!M12)</f>
        <v>0.46664875430781239</v>
      </c>
      <c r="BK61" s="284">
        <f>'TB15'!D12</f>
        <v>0.42842461154700734</v>
      </c>
      <c r="BL61" s="211">
        <v>0.45491270028652059</v>
      </c>
      <c r="BM61" s="211">
        <v>0.43170001639176836</v>
      </c>
      <c r="BN61" s="284">
        <v>1.8248211976497952E-2</v>
      </c>
      <c r="BO61" s="284">
        <f t="shared" si="33"/>
        <v>0.31524313023755046</v>
      </c>
      <c r="BP61" s="284">
        <v>0.12336727976799011</v>
      </c>
    </row>
    <row r="62" spans="1:68">
      <c r="A62">
        <v>1968</v>
      </c>
      <c r="B62" s="211">
        <f>'cbo-vs-sz'!F8/100</f>
        <v>0.29370000839233401</v>
      </c>
      <c r="C62" s="211">
        <f>'cbo-vs-sz'!G8/100</f>
        <v>0.45720001220703127</v>
      </c>
      <c r="D62" s="211">
        <f>'cbo-vs-sz'!D8/100</f>
        <v>0.47619998931884766</v>
      </c>
      <c r="E62" s="284">
        <f>(TB2b!S65+0.1*TB2b!W65)/(TB2b!C65+0.1*TB2b!G65+'TB2'!C65+0.1*'TB2'!G65)</f>
        <v>0.47324720623089062</v>
      </c>
      <c r="F62" s="284">
        <f t="shared" si="9"/>
        <v>0.4259745966255909</v>
      </c>
      <c r="G62" s="284">
        <f t="shared" si="10"/>
        <v>0.4910939853328144</v>
      </c>
      <c r="H62" s="284">
        <f t="shared" si="22"/>
        <v>0.36085520791836739</v>
      </c>
      <c r="I62" s="211">
        <f>'cbo-vs-sz'!E8/100</f>
        <v>0.31120000839233397</v>
      </c>
      <c r="J62" s="282">
        <f>'cbo-vs-sz'!K8/100</f>
        <v>0.32400001525878908</v>
      </c>
      <c r="K62" s="211">
        <f>'cbo-vs-sz'!I8/100</f>
        <v>0.16889999389648438</v>
      </c>
      <c r="L62" s="211">
        <f>'cbo-vs-sz'!J8/100</f>
        <v>0.11720000267028809</v>
      </c>
      <c r="M62" s="211">
        <f>'cbo-vs-sz'!M8/100</f>
        <v>0.12109999656677246</v>
      </c>
      <c r="N62" s="211">
        <f>'cbo-vs-sz'!B8/100</f>
        <v>0.12630000114440917</v>
      </c>
      <c r="O62" s="211">
        <f>'cbo-vs-sz'!C8/100</f>
        <v>0.11880000114440918</v>
      </c>
      <c r="P62" s="211">
        <f>'cbo-vs-sz'!N8/100</f>
        <v>0.11970000267028809</v>
      </c>
      <c r="Q62" s="241">
        <f t="shared" si="26"/>
        <v>0.19661001162735803</v>
      </c>
      <c r="R62" s="242">
        <f t="shared" si="30"/>
        <v>0.26086242072907151</v>
      </c>
      <c r="S62" s="286">
        <f t="shared" si="27"/>
        <v>4.3423672034921069E-2</v>
      </c>
      <c r="T62" s="287">
        <f t="shared" si="23"/>
        <v>0.33334200362712169</v>
      </c>
      <c r="U62" s="287"/>
      <c r="V62" s="287">
        <f t="shared" si="28"/>
        <v>0.30609656319993295</v>
      </c>
      <c r="W62" s="284">
        <f>TB2b!X65/(TB2b!H65+'TB2'!H65)</f>
        <v>2.4948745278347464E-2</v>
      </c>
      <c r="X62" s="287">
        <f>(TB2b!S65+TB2b!T65+TB2b!U65)/(TB2b!C65+TB2b!D65+TB2b!E65+'TB2'!C65+'TB2'!D65+'TB2'!E65)</f>
        <v>0.39981250250712813</v>
      </c>
      <c r="Y62" s="287"/>
      <c r="Z62" s="284">
        <v>3.2876470445140055E-2</v>
      </c>
      <c r="AA62" s="284">
        <v>2.4702754664218871E-2</v>
      </c>
      <c r="AB62" s="284">
        <v>1.4366386811005116E-2</v>
      </c>
      <c r="AC62" s="284">
        <v>4.2421252187277488E-3</v>
      </c>
      <c r="AD62" s="284">
        <v>2.1501752334139668E-3</v>
      </c>
      <c r="AE62" s="284">
        <f t="shared" si="24"/>
        <v>2.2381285849866817E-2</v>
      </c>
      <c r="AF62" s="284">
        <v>0.10071040556088344</v>
      </c>
      <c r="AG62" s="311">
        <f t="shared" si="25"/>
        <v>-8.7926614891348231E-6</v>
      </c>
      <c r="AH62" s="240">
        <v>0.22223409512869491</v>
      </c>
      <c r="AI62" s="285"/>
      <c r="AJ62" s="240">
        <v>0.75710940379940661</v>
      </c>
      <c r="AK62" s="240">
        <v>9.9124240594311686E-2</v>
      </c>
      <c r="AL62" s="240">
        <v>2.9253843948565193E-2</v>
      </c>
      <c r="AM62" s="240">
        <v>2.8674057264962333E-2</v>
      </c>
      <c r="AN62" s="240">
        <v>9.4657536198242947E-3</v>
      </c>
      <c r="AO62" s="284">
        <v>6.2022898267079761E-2</v>
      </c>
      <c r="AP62" s="240">
        <f t="shared" si="21"/>
        <v>0.98565019749414984</v>
      </c>
      <c r="AQ62" s="240"/>
      <c r="AR62" s="289">
        <v>548.96771586337093</v>
      </c>
      <c r="AS62" s="289">
        <v>36.299999999999997</v>
      </c>
      <c r="AU62" s="312">
        <v>830.24699999999996</v>
      </c>
      <c r="AV62" s="284">
        <v>6.1694893206479529E-2</v>
      </c>
      <c r="AW62" s="284">
        <v>4.4762582701292512E-2</v>
      </c>
      <c r="AX62" s="284">
        <v>0.1047724351909733</v>
      </c>
      <c r="AY62" s="284">
        <f t="shared" si="31"/>
        <v>2.7740863454199956E-2</v>
      </c>
      <c r="AZ62" s="289">
        <f>busineses!B23</f>
        <v>2.6662021274466121</v>
      </c>
      <c r="BA62" s="289">
        <v>96.111000000000004</v>
      </c>
      <c r="BB62" s="284">
        <f t="shared" si="32"/>
        <v>3.2113360571572221E-3</v>
      </c>
      <c r="BC62" s="291">
        <f>(BC61+BC63)/2</f>
        <v>0.48117347061634064</v>
      </c>
      <c r="BD62" s="293">
        <f t="shared" si="34"/>
        <v>5.795546031679014E-4</v>
      </c>
      <c r="BE62" s="293">
        <v>1.1380519395564859</v>
      </c>
      <c r="BF62" s="293">
        <f t="shared" si="35"/>
        <v>6.595632402141197E-4</v>
      </c>
      <c r="BG62" s="293">
        <f t="shared" si="36"/>
        <v>0.20538592924403754</v>
      </c>
      <c r="BH62" s="295"/>
      <c r="BI62" s="284"/>
      <c r="BJ62" s="284">
        <f>BK62*'TB15'!K13/('TB15'!L13+'TB15'!M13)</f>
        <v>0.47485984586597224</v>
      </c>
      <c r="BK62" s="284">
        <f>'TB15'!D13</f>
        <v>0.43598207941347644</v>
      </c>
      <c r="BL62" s="211">
        <v>0.44827264481481266</v>
      </c>
      <c r="BM62" s="211">
        <v>0.45522279234679436</v>
      </c>
      <c r="BN62" s="284">
        <v>2.0184909514007643E-2</v>
      </c>
      <c r="BO62" s="284">
        <f t="shared" si="33"/>
        <v>0.32717310080192691</v>
      </c>
      <c r="BP62" s="284">
        <v>0.12171453237533569</v>
      </c>
    </row>
    <row r="63" spans="1:68">
      <c r="A63">
        <v>1969</v>
      </c>
      <c r="B63" s="211">
        <f>'cbo-vs-sz'!F9/100</f>
        <v>0.30569999694824218</v>
      </c>
      <c r="C63" s="211">
        <f>'cbo-vs-sz'!G9/100</f>
        <v>0.4736000061035156</v>
      </c>
      <c r="D63" s="211">
        <f>'cbo-vs-sz'!D9/100</f>
        <v>0.45819999694824221</v>
      </c>
      <c r="E63" s="284">
        <f>(TB2b!S66+0.1*TB2b!W66)/(TB2b!C66+0.1*TB2b!G66+'TB2'!C66+0.1*'TB2'!G66)</f>
        <v>0.45514617739872654</v>
      </c>
      <c r="F63" s="284">
        <f t="shared" si="9"/>
        <v>0.41566309330079931</v>
      </c>
      <c r="G63" s="284">
        <f>AB63/AL63</f>
        <v>0.45908948021131052</v>
      </c>
      <c r="H63" s="284">
        <f t="shared" si="22"/>
        <v>0.37223670639028816</v>
      </c>
      <c r="I63" s="211">
        <f>'cbo-vs-sz'!E9/100</f>
        <v>0.30610000610351562</v>
      </c>
      <c r="J63" s="282">
        <f>'cbo-vs-sz'!K9/100</f>
        <v>0.3046999931335449</v>
      </c>
      <c r="K63" s="211">
        <f>'cbo-vs-sz'!I9/100</f>
        <v>0.16280000686645507</v>
      </c>
      <c r="L63" s="211">
        <f>'cbo-vs-sz'!J9/100</f>
        <v>0.115</v>
      </c>
      <c r="M63" s="211">
        <f>'cbo-vs-sz'!M9/100</f>
        <v>0.11420000076293946</v>
      </c>
      <c r="N63" s="211">
        <f>'cbo-vs-sz'!B9/100</f>
        <v>0.11590000152587891</v>
      </c>
      <c r="O63" s="211">
        <f>'cbo-vs-sz'!C9/100</f>
        <v>0.10960000038146972</v>
      </c>
      <c r="P63" s="211">
        <f>'cbo-vs-sz'!N9/100</f>
        <v>0.10989999771118164</v>
      </c>
      <c r="Q63" s="241">
        <f t="shared" si="26"/>
        <v>0.1795559109519623</v>
      </c>
      <c r="R63" s="242">
        <f t="shared" si="30"/>
        <v>0.25210236293322741</v>
      </c>
      <c r="S63" s="286">
        <f t="shared" si="27"/>
        <v>4.2726021695851435E-2</v>
      </c>
      <c r="T63" s="287">
        <f t="shared" si="23"/>
        <v>0.32189447667901938</v>
      </c>
      <c r="U63" s="287"/>
      <c r="V63" s="287">
        <f t="shared" si="28"/>
        <v>0.29268623577183017</v>
      </c>
      <c r="W63" s="284">
        <f>TB2b!X66/(TB2b!H66+'TB2'!H66)</f>
        <v>2.552925708680847E-2</v>
      </c>
      <c r="X63" s="287">
        <f>(TB2b!S66+TB2b!T66+TB2b!U66)/(TB2b!C66+TB2b!D66+TB2b!E66+'TB2'!C66+'TB2'!D66+'TB2'!E66)</f>
        <v>0.38173856200017076</v>
      </c>
      <c r="Y63" s="287"/>
      <c r="Z63" s="284">
        <v>3.3496567785750012E-2</v>
      </c>
      <c r="AA63" s="284">
        <v>2.376689926524889E-2</v>
      </c>
      <c r="AB63" s="284">
        <v>1.2660749170505373E-2</v>
      </c>
      <c r="AC63" s="284">
        <v>4.5315187886571413E-3</v>
      </c>
      <c r="AD63" s="284">
        <v>1.9213115788901812E-3</v>
      </c>
      <c r="AE63" s="284">
        <f t="shared" si="24"/>
        <v>1.7635780102581936E-2</v>
      </c>
      <c r="AF63" s="284">
        <v>9.4004230313392861E-2</v>
      </c>
      <c r="AG63" s="311">
        <f t="shared" si="25"/>
        <v>-8.5963782406606182E-6</v>
      </c>
      <c r="AH63" s="240">
        <v>0.18760623903613147</v>
      </c>
      <c r="AI63" s="285"/>
      <c r="AJ63" s="240">
        <v>0.78398517943463075</v>
      </c>
      <c r="AK63" s="240">
        <v>9.6201922078036378E-2</v>
      </c>
      <c r="AL63" s="240">
        <v>2.7577955314240399E-2</v>
      </c>
      <c r="AM63" s="240">
        <v>3.1437872724577459E-2</v>
      </c>
      <c r="AN63" s="240">
        <v>7.7721674543793856E-3</v>
      </c>
      <c r="AO63" s="284">
        <v>4.7377864138124295E-2</v>
      </c>
      <c r="AP63" s="240">
        <f t="shared" si="21"/>
        <v>0.99435296114398863</v>
      </c>
      <c r="AQ63" s="240"/>
      <c r="AR63" s="289">
        <v>594.70188082442723</v>
      </c>
      <c r="AS63" s="289">
        <v>29.577000000000002</v>
      </c>
      <c r="AU63" s="312">
        <v>897.24900000000002</v>
      </c>
      <c r="AV63" s="284">
        <v>5.8038515506843691E-2</v>
      </c>
      <c r="AW63" s="284">
        <v>4.1190349613095138E-2</v>
      </c>
      <c r="AX63" s="284">
        <v>0.11647379935781482</v>
      </c>
      <c r="AY63" s="284">
        <f t="shared" si="31"/>
        <v>3.243031373861633E-2</v>
      </c>
      <c r="AZ63" s="289">
        <f>busineses!B24</f>
        <v>2.9777838377934898</v>
      </c>
      <c r="BA63" s="289">
        <v>91.820999999999998</v>
      </c>
      <c r="BB63" s="284">
        <f t="shared" si="32"/>
        <v>3.3187931530639652E-3</v>
      </c>
      <c r="BC63" s="291">
        <f>scorp!F7</f>
        <v>0.56415307521820068</v>
      </c>
      <c r="BD63" s="293">
        <f t="shared" si="34"/>
        <v>6.2875865586721263E-4</v>
      </c>
      <c r="BE63" s="293">
        <v>1.1396510359869139</v>
      </c>
      <c r="BF63" s="293">
        <f t="shared" si="35"/>
        <v>7.1656545354480833E-4</v>
      </c>
      <c r="BG63" s="293">
        <f t="shared" si="36"/>
        <v>0.2159114535002771</v>
      </c>
      <c r="BH63" s="295"/>
      <c r="BI63" s="284"/>
      <c r="BJ63" s="284">
        <f>BK63*'TB15'!K14/('TB15'!L14+'TB15'!M14)</f>
        <v>0.45709697913680714</v>
      </c>
      <c r="BK63" s="284">
        <f>'TB15'!D14</f>
        <v>0.41963810515518019</v>
      </c>
      <c r="BL63" s="211">
        <v>0.43813511489581208</v>
      </c>
      <c r="BM63" s="211">
        <v>0.46559190066161182</v>
      </c>
      <c r="BN63" s="284">
        <v>1.8660187851989002E-2</v>
      </c>
      <c r="BO63" s="284">
        <f t="shared" si="33"/>
        <v>0.32151387210771543</v>
      </c>
      <c r="BP63" s="284">
        <v>0.1149782408028841</v>
      </c>
    </row>
    <row r="64" spans="1:68">
      <c r="A64">
        <v>1970</v>
      </c>
      <c r="B64" s="211">
        <f>'cbo-vs-sz'!F10/100</f>
        <v>0.29420000076293945</v>
      </c>
      <c r="C64" s="211">
        <f>'cbo-vs-sz'!G10/100</f>
        <v>0.44439998626708982</v>
      </c>
      <c r="D64" s="211">
        <f>'cbo-vs-sz'!D10/100</f>
        <v>0.41630001068115235</v>
      </c>
      <c r="E64" s="284"/>
      <c r="F64" s="284">
        <f t="shared" si="9"/>
        <v>0.37326102651681609</v>
      </c>
      <c r="G64" s="284">
        <f t="shared" ref="G64:G115" si="37">AB64/AL64</f>
        <v>0.43917591359176367</v>
      </c>
      <c r="H64" s="284">
        <f t="shared" si="22"/>
        <v>0.3073461394418685</v>
      </c>
      <c r="I64" s="211">
        <f>'cbo-vs-sz'!E10/100</f>
        <v>0.28510000228881838</v>
      </c>
      <c r="J64" s="282">
        <f>'cbo-vs-sz'!K10/100</f>
        <v>0.28969999313354494</v>
      </c>
      <c r="K64" s="211">
        <f>'cbo-vs-sz'!I10/100</f>
        <v>0.13010000228881835</v>
      </c>
      <c r="L64" s="211">
        <f>'cbo-vs-sz'!J10/100</f>
        <v>9.3100004196166986E-2</v>
      </c>
      <c r="M64" s="211">
        <f>'cbo-vs-sz'!M10/100</f>
        <v>9.4099998474121094E-2</v>
      </c>
      <c r="N64" s="211">
        <f>'cbo-vs-sz'!B10/100</f>
        <v>0.10670000076293945</v>
      </c>
      <c r="O64" s="211">
        <f>'cbo-vs-sz'!C10/100</f>
        <v>0.10210000038146973</v>
      </c>
      <c r="P64" s="211">
        <f>'cbo-vs-sz'!N10/100</f>
        <v>0.10270000457763671</v>
      </c>
      <c r="Q64" s="241">
        <f t="shared" si="26"/>
        <v>0.16117429894895491</v>
      </c>
      <c r="R64" s="242">
        <f t="shared" si="30"/>
        <v>0.22555527785272572</v>
      </c>
      <c r="S64" s="286">
        <f t="shared" si="27"/>
        <v>4.3718501389339692E-2</v>
      </c>
      <c r="T64" s="287">
        <f t="shared" si="23"/>
        <v>0.28616753667385436</v>
      </c>
      <c r="U64" s="287"/>
      <c r="V64" s="287">
        <f t="shared" si="28"/>
        <v>0.27753467801987985</v>
      </c>
      <c r="W64" s="284">
        <f>TB2b!X67/(TB2b!H67+'TB2'!H67)</f>
        <v>2.5826308361081449E-2</v>
      </c>
      <c r="X64" s="287">
        <f>(TB2b!S67+TB2b!T67+TB2b!U67)/(TB2b!C67+TB2b!D67+TB2b!E67+'TB2'!C67+'TB2'!D67+'TB2'!E67)</f>
        <v>0.361437467906146</v>
      </c>
      <c r="Y64" s="287"/>
      <c r="Z64" s="284">
        <v>3.4611039299765639E-2</v>
      </c>
      <c r="AA64" s="284">
        <v>2.2799810244573362E-2</v>
      </c>
      <c r="AB64" s="284">
        <v>1.132511895266748E-2</v>
      </c>
      <c r="AC64" s="284">
        <v>4.9346407587068635E-3</v>
      </c>
      <c r="AD64" s="284">
        <v>2.2086848760870322E-3</v>
      </c>
      <c r="AE64" s="284">
        <f t="shared" si="24"/>
        <v>8.5036398033498193E-3</v>
      </c>
      <c r="AF64" s="284">
        <v>8.4378963453325906E-2</v>
      </c>
      <c r="AG64" s="311">
        <f t="shared" si="25"/>
        <v>-3.9704818243085915E-6</v>
      </c>
      <c r="AH64" s="240">
        <v>0.10077914512488167</v>
      </c>
      <c r="AI64" s="285"/>
      <c r="AJ64" s="240">
        <v>0.7916794537748082</v>
      </c>
      <c r="AK64" s="240">
        <v>9.6317229800703105E-2</v>
      </c>
      <c r="AL64" s="240">
        <v>2.5787204175306284E-2</v>
      </c>
      <c r="AM64" s="240">
        <v>3.3390479721192731E-2</v>
      </c>
      <c r="AN64" s="240">
        <v>7.4071338012817976E-3</v>
      </c>
      <c r="AO64" s="284">
        <v>2.7667957107879011E-2</v>
      </c>
      <c r="AP64" s="240">
        <f t="shared" si="21"/>
        <v>0.98224945838117117</v>
      </c>
      <c r="AQ64" s="240"/>
      <c r="AR64" s="289">
        <v>641.25235981373191</v>
      </c>
      <c r="AS64" s="289">
        <v>18.247</v>
      </c>
      <c r="AU64" s="312">
        <v>937.52200000000005</v>
      </c>
      <c r="AV64" s="284">
        <v>5.1059068480526326E-2</v>
      </c>
      <c r="AW64" s="284">
        <v>3.3346417470736689E-2</v>
      </c>
      <c r="AX64" s="284">
        <v>0.10993875343725266</v>
      </c>
      <c r="AY64" s="284">
        <f t="shared" si="31"/>
        <v>3.8342480682459053E-2</v>
      </c>
      <c r="AZ64" s="289">
        <f>busineses!B25</f>
        <v>3.0345772911325395</v>
      </c>
      <c r="BA64" s="289">
        <v>79.144000000000005</v>
      </c>
      <c r="BB64" s="284">
        <f t="shared" si="32"/>
        <v>3.2368064868158182E-3</v>
      </c>
      <c r="BC64" s="291">
        <f>scorp!F8</f>
        <v>0.51834654808044434</v>
      </c>
      <c r="BD64" s="293">
        <f t="shared" si="34"/>
        <v>5.5289001013356944E-4</v>
      </c>
      <c r="BE64" s="293">
        <v>1.1600058523628916</v>
      </c>
      <c r="BF64" s="293">
        <f t="shared" si="35"/>
        <v>6.4135564746791893E-4</v>
      </c>
      <c r="BG64" s="293">
        <f t="shared" si="36"/>
        <v>0.19814457555009637</v>
      </c>
      <c r="BH64" s="295"/>
      <c r="BI64" s="284"/>
      <c r="BJ64" s="284">
        <f>BK64*'TB15'!K15/('TB15'!L15+'TB15'!M15)</f>
        <v>0.41708687836624186</v>
      </c>
      <c r="BK64" s="284">
        <f>'TB15'!D15</f>
        <v>0.38289368766809212</v>
      </c>
      <c r="BL64" s="211">
        <v>0.41329513755510683</v>
      </c>
      <c r="BM64" s="211">
        <v>0.43076397866249672</v>
      </c>
      <c r="BN64" s="284">
        <v>1.6182717577592355E-2</v>
      </c>
      <c r="BO64" s="284">
        <f t="shared" si="33"/>
        <v>0.31694110486493426</v>
      </c>
      <c r="BP64" s="284">
        <v>0.11042817542329431</v>
      </c>
    </row>
    <row r="65" spans="1:68">
      <c r="A65">
        <v>1971</v>
      </c>
      <c r="B65" s="211">
        <f>'cbo-vs-sz'!F11/100</f>
        <v>0.28840000152587891</v>
      </c>
      <c r="C65" s="211">
        <f>'cbo-vs-sz'!G11/100</f>
        <v>0.43220001220703125</v>
      </c>
      <c r="D65" s="211">
        <f>'cbo-vs-sz'!D11/100</f>
        <v>0.4165999984741211</v>
      </c>
      <c r="E65" s="284"/>
      <c r="F65" s="284">
        <f t="shared" si="9"/>
        <v>0.37811788469405422</v>
      </c>
      <c r="G65" s="284">
        <f t="shared" si="37"/>
        <v>0.4441778164287003</v>
      </c>
      <c r="H65" s="284">
        <f t="shared" si="22"/>
        <v>0.31205795295940814</v>
      </c>
      <c r="I65" s="211">
        <f>'cbo-vs-sz'!E11/100</f>
        <v>0.28350000381469725</v>
      </c>
      <c r="J65" s="282">
        <f>'cbo-vs-sz'!K11/100</f>
        <v>0.29569999694824217</v>
      </c>
      <c r="K65" s="211">
        <f>'cbo-vs-sz'!I11/100</f>
        <v>0.12939999580383302</v>
      </c>
      <c r="L65" s="211">
        <f>'cbo-vs-sz'!J11/100</f>
        <v>9.2100000381469732E-2</v>
      </c>
      <c r="M65" s="211">
        <f>'cbo-vs-sz'!M11/100</f>
        <v>9.5299997329711908E-2</v>
      </c>
      <c r="N65" s="211">
        <f>'cbo-vs-sz'!B11/100</f>
        <v>0.11050000190734863</v>
      </c>
      <c r="O65" s="211">
        <f>'cbo-vs-sz'!C11/100</f>
        <v>0.10569999694824218</v>
      </c>
      <c r="P65" s="211">
        <f>'cbo-vs-sz'!N11/100</f>
        <v>0.10649999618530273</v>
      </c>
      <c r="Q65" s="241">
        <f t="shared" si="26"/>
        <v>0.16559674729733864</v>
      </c>
      <c r="R65" s="242">
        <f t="shared" si="30"/>
        <v>0.2248552322702394</v>
      </c>
      <c r="S65" s="286">
        <f t="shared" si="27"/>
        <v>4.5494500280044203E-2</v>
      </c>
      <c r="T65" s="287">
        <f t="shared" si="23"/>
        <v>0.28464214293363782</v>
      </c>
      <c r="U65" s="287"/>
      <c r="V65" s="287">
        <f t="shared" si="28"/>
        <v>0.27712412208171894</v>
      </c>
      <c r="W65" s="284">
        <f>TB2b!X68/(TB2b!H68+'TB2'!H68)</f>
        <v>2.6404869590017161E-2</v>
      </c>
      <c r="X65" s="287">
        <f>(TB2b!S68+TB2b!T68+TB2b!U68)/(TB2b!C68+TB2b!D68+TB2b!E68+'TB2'!C68+'TB2'!D68+'TB2'!E68)</f>
        <v>0.36069720624561952</v>
      </c>
      <c r="Y65" s="287"/>
      <c r="Z65" s="284">
        <v>3.566234945468575E-2</v>
      </c>
      <c r="AA65" s="284">
        <v>2.1563835559816676E-2</v>
      </c>
      <c r="AB65" s="284">
        <v>1.0463610388573139E-2</v>
      </c>
      <c r="AC65" s="284">
        <v>5.0666906860471501E-3</v>
      </c>
      <c r="AD65" s="284">
        <v>2.2186144392314696E-3</v>
      </c>
      <c r="AE65" s="284">
        <f t="shared" si="24"/>
        <v>1.1560868276988519E-2</v>
      </c>
      <c r="AF65" s="284">
        <v>8.6532162950564581E-2</v>
      </c>
      <c r="AG65" s="311">
        <f t="shared" si="25"/>
        <v>-3.8058547781119612E-6</v>
      </c>
      <c r="AH65" s="240">
        <v>0.13360197968925369</v>
      </c>
      <c r="AI65" s="285"/>
      <c r="AJ65" s="240">
        <v>0.78388265032397231</v>
      </c>
      <c r="AK65" s="240">
        <v>9.6175920551355945E-2</v>
      </c>
      <c r="AL65" s="240">
        <v>2.3557255679050249E-2</v>
      </c>
      <c r="AM65" s="240">
        <v>3.4837030327018896E-2</v>
      </c>
      <c r="AN65" s="240">
        <v>7.5291709634837242E-3</v>
      </c>
      <c r="AO65" s="284">
        <v>3.704718359955509E-2</v>
      </c>
      <c r="AP65" s="240">
        <f t="shared" si="21"/>
        <v>0.98302921144443622</v>
      </c>
      <c r="AQ65" s="240"/>
      <c r="AR65" s="289">
        <v>683.60551628102291</v>
      </c>
      <c r="AS65" s="289">
        <v>26.3</v>
      </c>
      <c r="AU65" s="312">
        <v>1014.001</v>
      </c>
      <c r="AV65" s="284">
        <v>5.2442749070267192E-2</v>
      </c>
      <c r="AW65" s="284">
        <v>3.4327382320135783E-2</v>
      </c>
      <c r="AX65" s="284">
        <v>0.10030069003876722</v>
      </c>
      <c r="AY65" s="284">
        <f t="shared" si="31"/>
        <v>3.633856161606297E-2</v>
      </c>
      <c r="AZ65" s="289">
        <f>busineses!B26</f>
        <v>3.371927809477715</v>
      </c>
      <c r="BA65" s="289">
        <v>92.792000000000002</v>
      </c>
      <c r="BB65" s="284">
        <f t="shared" si="32"/>
        <v>3.3253693137163722E-3</v>
      </c>
      <c r="BC65" s="291">
        <f>scorp!F9</f>
        <v>0.54219436645507812</v>
      </c>
      <c r="BD65" s="293">
        <f t="shared" si="34"/>
        <v>5.3470792085518468E-4</v>
      </c>
      <c r="BE65" s="293">
        <v>1.1853315152150858</v>
      </c>
      <c r="BF65" s="293">
        <f t="shared" si="35"/>
        <v>6.3380615002478426E-4</v>
      </c>
      <c r="BG65" s="293">
        <f t="shared" si="36"/>
        <v>0.19059722100955279</v>
      </c>
      <c r="BH65" s="295"/>
      <c r="BI65" s="284"/>
      <c r="BJ65" s="284">
        <f>BK65*'TB15'!K16/('TB15'!L16+'TB15'!M16)</f>
        <v>0.41491879026502176</v>
      </c>
      <c r="BK65" s="284">
        <f>'TB15'!D16</f>
        <v>0.38092165181602405</v>
      </c>
      <c r="BL65" s="211">
        <v>0.40318446658742119</v>
      </c>
      <c r="BM65" s="211">
        <v>0.42134990041212894</v>
      </c>
      <c r="BN65" s="284">
        <v>1.6282417930577171E-2</v>
      </c>
      <c r="BO65" s="284">
        <f t="shared" si="33"/>
        <v>0.31047987032031105</v>
      </c>
      <c r="BP65" s="284">
        <v>0.11082132125739008</v>
      </c>
    </row>
    <row r="66" spans="1:68">
      <c r="A66">
        <v>1972</v>
      </c>
      <c r="B66" s="211">
        <f>'cbo-vs-sz'!F12/100</f>
        <v>0.29989999771118164</v>
      </c>
      <c r="C66" s="211">
        <f>'cbo-vs-sz'!G12/100</f>
        <v>0.44090000152587888</v>
      </c>
      <c r="D66" s="211">
        <f>'cbo-vs-sz'!D12/100</f>
        <v>0.40880001068115235</v>
      </c>
      <c r="E66" s="284"/>
      <c r="F66" s="284">
        <f t="shared" si="9"/>
        <v>0.36336774169479391</v>
      </c>
      <c r="G66" s="284">
        <f t="shared" si="37"/>
        <v>0.43257411994934797</v>
      </c>
      <c r="H66" s="284">
        <f t="shared" si="22"/>
        <v>0.29416136344023991</v>
      </c>
      <c r="I66" s="211">
        <f>'cbo-vs-sz'!E12/100</f>
        <v>0.2763999938964844</v>
      </c>
      <c r="J66" s="282">
        <f>'cbo-vs-sz'!K12/100</f>
        <v>0.2861000061035156</v>
      </c>
      <c r="K66" s="211">
        <f>'cbo-vs-sz'!I12/100</f>
        <v>0.1290999984741211</v>
      </c>
      <c r="L66" s="211">
        <f>'cbo-vs-sz'!J12/100</f>
        <v>9.1199998855590825E-2</v>
      </c>
      <c r="M66" s="211">
        <f>'cbo-vs-sz'!M12/100</f>
        <v>9.3800001144409173E-2</v>
      </c>
      <c r="N66" s="211">
        <f>'cbo-vs-sz'!B12/100</f>
        <v>0.11069999694824219</v>
      </c>
      <c r="O66" s="211">
        <f>'cbo-vs-sz'!C12/100</f>
        <v>0.1059000015258789</v>
      </c>
      <c r="P66" s="211">
        <f>'cbo-vs-sz'!N12/100</f>
        <v>0.10659999847412109</v>
      </c>
      <c r="Q66" s="241">
        <f t="shared" si="26"/>
        <v>0.16274634610167255</v>
      </c>
      <c r="R66" s="242">
        <f t="shared" si="30"/>
        <v>0.21875853174050347</v>
      </c>
      <c r="S66" s="286">
        <f t="shared" si="27"/>
        <v>4.6904439763196901E-2</v>
      </c>
      <c r="T66" s="287">
        <f t="shared" si="23"/>
        <v>0.27604322906627232</v>
      </c>
      <c r="U66" s="287"/>
      <c r="V66" s="287">
        <f t="shared" si="28"/>
        <v>0.27681759158757047</v>
      </c>
      <c r="W66" s="284">
        <f>TB2b!X69/(TB2b!H69+'TB2'!H69)</f>
        <v>2.7113407212244825E-2</v>
      </c>
      <c r="X66" s="287">
        <f>(TB2b!S69+TB2b!T69+TB2b!U69)/(TB2b!C69+TB2b!D69+TB2b!E69+'TB2'!C69+'TB2'!D69+'TB2'!E69)</f>
        <v>0.36005231971267904</v>
      </c>
      <c r="Y66" s="287"/>
      <c r="Z66" s="284">
        <v>3.6532230647787309E-2</v>
      </c>
      <c r="AA66" s="284">
        <v>2.0186825026133386E-2</v>
      </c>
      <c r="AB66" s="284">
        <v>1.0107250479221157E-2</v>
      </c>
      <c r="AC66" s="284">
        <v>4.9285300255742159E-3</v>
      </c>
      <c r="AD66" s="284">
        <v>2.394521663368605E-3</v>
      </c>
      <c r="AE66" s="284">
        <f t="shared" si="24"/>
        <v>1.2863388998766361E-2</v>
      </c>
      <c r="AF66" s="284">
        <v>8.7008334911934548E-2</v>
      </c>
      <c r="AG66" s="311">
        <f t="shared" si="25"/>
        <v>-4.4119289164881725E-6</v>
      </c>
      <c r="AH66" s="240">
        <v>0.1478408822762329</v>
      </c>
      <c r="AI66" s="285"/>
      <c r="AJ66" s="240">
        <v>0.77886508893880779</v>
      </c>
      <c r="AK66" s="240">
        <v>9.4402598652198397E-2</v>
      </c>
      <c r="AL66" s="240">
        <v>2.3365361016985161E-2</v>
      </c>
      <c r="AM66" s="240">
        <v>3.4882390390265368E-2</v>
      </c>
      <c r="AN66" s="240">
        <v>7.7657876416284211E-3</v>
      </c>
      <c r="AO66" s="284">
        <v>4.3729022902015517E-2</v>
      </c>
      <c r="AP66" s="240">
        <f t="shared" si="21"/>
        <v>0.98301024954190064</v>
      </c>
      <c r="AQ66" s="240"/>
      <c r="AR66" s="289">
        <v>751.14762719348835</v>
      </c>
      <c r="AS66" s="289">
        <v>34.348999999999997</v>
      </c>
      <c r="AU66" s="312">
        <v>1119.498</v>
      </c>
      <c r="AV66" s="284">
        <v>5.2306480225958414E-2</v>
      </c>
      <c r="AW66" s="284">
        <v>3.4935301358287374E-2</v>
      </c>
      <c r="AX66" s="284">
        <v>0.1104423589859026</v>
      </c>
      <c r="AY66" s="284">
        <f t="shared" si="31"/>
        <v>3.6014606957115516E-2</v>
      </c>
      <c r="AZ66" s="289">
        <f>busineses!B27</f>
        <v>3.8779808479282845</v>
      </c>
      <c r="BA66" s="289">
        <v>107.678</v>
      </c>
      <c r="BB66" s="284">
        <f t="shared" si="32"/>
        <v>3.4640355301468017E-3</v>
      </c>
      <c r="BC66" s="291">
        <f>scorp!F10</f>
        <v>0.59785264730453491</v>
      </c>
      <c r="BD66" s="293">
        <f t="shared" si="34"/>
        <v>5.3403636925169573E-4</v>
      </c>
      <c r="BE66" s="293">
        <v>1.2032270307618946</v>
      </c>
      <c r="BF66" s="293">
        <f t="shared" si="35"/>
        <v>6.4256699489358062E-4</v>
      </c>
      <c r="BG66" s="293">
        <f t="shared" si="36"/>
        <v>0.18549665247410133</v>
      </c>
      <c r="BH66" s="295"/>
      <c r="BI66" s="284"/>
      <c r="BJ66" s="284">
        <f>BK66*'TB15'!K17/('TB15'!L17+'TB15'!M17)</f>
        <v>0.40821774909860203</v>
      </c>
      <c r="BK66" s="284">
        <f>'TB15'!D17</f>
        <v>0.37482936479510187</v>
      </c>
      <c r="BL66" s="211">
        <v>0.39373692576897129</v>
      </c>
      <c r="BM66" s="211">
        <v>0.4249380463606186</v>
      </c>
      <c r="BN66" s="284">
        <v>1.5396822774227992E-2</v>
      </c>
      <c r="BO66" s="284">
        <f t="shared" si="33"/>
        <v>0.29435784452930802</v>
      </c>
      <c r="BP66" s="284">
        <v>0.11084715268225409</v>
      </c>
    </row>
    <row r="67" spans="1:68">
      <c r="A67">
        <v>1973</v>
      </c>
      <c r="B67" s="211">
        <f>'cbo-vs-sz'!F13/100</f>
        <v>0.29959999084472655</v>
      </c>
      <c r="C67" s="211">
        <f>'cbo-vs-sz'!G13/100</f>
        <v>0.41540000915527342</v>
      </c>
      <c r="D67" s="211">
        <f>'cbo-vs-sz'!D13/100</f>
        <v>0.38630001068115233</v>
      </c>
      <c r="E67" s="284"/>
      <c r="F67" s="284">
        <f t="shared" si="9"/>
        <v>0.32918032373031086</v>
      </c>
      <c r="G67" s="284">
        <f t="shared" si="37"/>
        <v>0.42713493065934877</v>
      </c>
      <c r="H67" s="284">
        <f t="shared" si="22"/>
        <v>0.23122571680127296</v>
      </c>
      <c r="I67" s="211">
        <f>'cbo-vs-sz'!E13/100</f>
        <v>0.26090000152587889</v>
      </c>
      <c r="J67" s="282">
        <f>'cbo-vs-sz'!K13/100</f>
        <v>0.27479999542236327</v>
      </c>
      <c r="K67" s="211">
        <f>'cbo-vs-sz'!I13/100</f>
        <v>0.12930000305175782</v>
      </c>
      <c r="L67" s="211">
        <f>'cbo-vs-sz'!J13/100</f>
        <v>9.1300001144409185E-2</v>
      </c>
      <c r="M67" s="211">
        <f>'cbo-vs-sz'!M13/100</f>
        <v>9.5399999618530268E-2</v>
      </c>
      <c r="N67" s="211">
        <f>'cbo-vs-sz'!B13/100</f>
        <v>0.10880000114440919</v>
      </c>
      <c r="O67" s="211">
        <f>'cbo-vs-sz'!C13/100</f>
        <v>0.10409999847412109</v>
      </c>
      <c r="P67" s="211">
        <f>'cbo-vs-sz'!N13/100</f>
        <v>0.10489999771118164</v>
      </c>
      <c r="Q67" s="241">
        <f t="shared" si="26"/>
        <v>0.1508528800152894</v>
      </c>
      <c r="R67" s="242">
        <f t="shared" si="30"/>
        <v>0.19686057228291801</v>
      </c>
      <c r="S67" s="286">
        <f t="shared" si="27"/>
        <v>4.7022129481036755E-2</v>
      </c>
      <c r="T67" s="287">
        <f t="shared" si="23"/>
        <v>0.24680671988354508</v>
      </c>
      <c r="U67" s="287"/>
      <c r="V67" s="287">
        <f t="shared" si="28"/>
        <v>0.26924283050386821</v>
      </c>
      <c r="W67" s="284">
        <f>TB2b!X70/(TB2b!H70+'TB2'!H70)</f>
        <v>2.7601813297554834E-2</v>
      </c>
      <c r="X67" s="287">
        <f>(TB2b!S70+TB2b!T70+TB2b!U70)/(TB2b!C70+TB2b!D70+TB2b!E70+'TB2'!C70+'TB2'!D70+'TB2'!E70)</f>
        <v>0.34978983623930604</v>
      </c>
      <c r="Y67" s="287"/>
      <c r="Z67" s="284">
        <v>3.6551575942188282E-2</v>
      </c>
      <c r="AA67" s="284">
        <v>2.0267798969660199E-2</v>
      </c>
      <c r="AB67" s="284">
        <v>9.9266233597533823E-3</v>
      </c>
      <c r="AC67" s="284">
        <v>5.2996853419118575E-3</v>
      </c>
      <c r="AD67" s="284">
        <v>2.3566729655124354E-3</v>
      </c>
      <c r="AE67" s="284">
        <f t="shared" si="24"/>
        <v>9.0094341616868811E-3</v>
      </c>
      <c r="AF67" s="284">
        <v>8.3408372023335953E-2</v>
      </c>
      <c r="AG67" s="311">
        <f t="shared" si="25"/>
        <v>-3.4187173770863777E-6</v>
      </c>
      <c r="AH67" s="240">
        <v>0.10801594543970029</v>
      </c>
      <c r="AI67" s="285"/>
      <c r="AJ67" s="240">
        <v>0.77732710844005748</v>
      </c>
      <c r="AK67" s="240">
        <v>9.759819295885877E-2</v>
      </c>
      <c r="AL67" s="240">
        <v>2.3240017725616832E-2</v>
      </c>
      <c r="AM67" s="240">
        <v>3.7177387920698794E-2</v>
      </c>
      <c r="AN67" s="240">
        <v>8.3647023975800278E-3</v>
      </c>
      <c r="AO67" s="284">
        <v>3.8963806821842584E-2</v>
      </c>
      <c r="AP67" s="240">
        <f t="shared" si="21"/>
        <v>0.98267121626465448</v>
      </c>
      <c r="AQ67" s="240"/>
      <c r="AR67" s="289">
        <v>831.69851914472133</v>
      </c>
      <c r="AS67" s="289">
        <v>33.72</v>
      </c>
      <c r="AU67" s="312">
        <v>1253.165</v>
      </c>
      <c r="AV67" s="284">
        <v>5.2823850011770195E-2</v>
      </c>
      <c r="AW67" s="284">
        <v>3.6413401267989448E-2</v>
      </c>
      <c r="AX67" s="284">
        <v>0.10565807375724665</v>
      </c>
      <c r="AY67" s="284">
        <f t="shared" si="31"/>
        <v>3.8011047340835741E-2</v>
      </c>
      <c r="AZ67" s="289">
        <f>busineses!B28</f>
        <v>4.5040050215103085</v>
      </c>
      <c r="BA67" s="289">
        <v>118.492</v>
      </c>
      <c r="BB67" s="284">
        <f t="shared" si="32"/>
        <v>3.5941037465220529E-3</v>
      </c>
      <c r="BC67" s="291">
        <f>scorp!F11</f>
        <v>0.66902172565460205</v>
      </c>
      <c r="BD67" s="293">
        <f t="shared" si="34"/>
        <v>5.3386563274157996E-4</v>
      </c>
      <c r="BE67" s="293">
        <v>1.2083025341984468</v>
      </c>
      <c r="BF67" s="293">
        <f t="shared" si="35"/>
        <v>6.4507119696310836E-4</v>
      </c>
      <c r="BG67" s="293">
        <f t="shared" si="36"/>
        <v>0.17948040525745304</v>
      </c>
      <c r="BH67" s="295"/>
      <c r="BI67" s="284"/>
      <c r="BJ67" s="284">
        <f>BK67*'TB15'!K18/('TB15'!L18+'TB15'!M18)</f>
        <v>0.38509024116525803</v>
      </c>
      <c r="BK67" s="284">
        <f>'TB15'!D18</f>
        <v>0.35357045960265343</v>
      </c>
      <c r="BL67" s="211">
        <v>0.37188602359007589</v>
      </c>
      <c r="BM67" s="211">
        <v>0.40120682150026099</v>
      </c>
      <c r="BN67" s="284">
        <v>1.5329217960200089E-2</v>
      </c>
      <c r="BO67" s="284">
        <f t="shared" si="33"/>
        <v>0.29019501525891123</v>
      </c>
      <c r="BP67" s="284">
        <v>0.10920314674876863</v>
      </c>
    </row>
    <row r="68" spans="1:68">
      <c r="A68">
        <v>1974</v>
      </c>
      <c r="B68" s="211">
        <f>'cbo-vs-sz'!F14/100</f>
        <v>0.30620000839233397</v>
      </c>
      <c r="C68" s="211">
        <f>'cbo-vs-sz'!G14/100</f>
        <v>0.42569999694824218</v>
      </c>
      <c r="D68" s="211">
        <f>'cbo-vs-sz'!D14/100</f>
        <v>0.35200000762939454</v>
      </c>
      <c r="E68" s="284"/>
      <c r="F68" s="284">
        <f t="shared" si="9"/>
        <v>0.32432311741259623</v>
      </c>
      <c r="G68" s="284">
        <f t="shared" si="37"/>
        <v>0.42767578760140101</v>
      </c>
      <c r="H68" s="284">
        <f t="shared" si="22"/>
        <v>0.22097044722379147</v>
      </c>
      <c r="I68" s="211">
        <f>'cbo-vs-sz'!E14/100</f>
        <v>0.25610000610351563</v>
      </c>
      <c r="J68" s="282">
        <f>'cbo-vs-sz'!K14/100</f>
        <v>0.25629999160766603</v>
      </c>
      <c r="K68" s="211">
        <f>'cbo-vs-sz'!I14/100</f>
        <v>0.11930000305175781</v>
      </c>
      <c r="L68" s="211">
        <f>'cbo-vs-sz'!J14/100</f>
        <v>8.9799995422363277E-2</v>
      </c>
      <c r="M68" s="211">
        <f>'cbo-vs-sz'!M14/100</f>
        <v>8.960000038146973E-2</v>
      </c>
      <c r="N68" s="211">
        <f>'cbo-vs-sz'!B14/100</f>
        <v>0.10350000381469726</v>
      </c>
      <c r="O68" s="211">
        <f>'cbo-vs-sz'!C14/100</f>
        <v>0.1</v>
      </c>
      <c r="P68" s="211">
        <f>'cbo-vs-sz'!N14/100</f>
        <v>0.10039999961853027</v>
      </c>
      <c r="Q68" s="241">
        <f t="shared" si="26"/>
        <v>0.14389271750641389</v>
      </c>
      <c r="R68" s="242">
        <f t="shared" si="30"/>
        <v>0.19898128669187326</v>
      </c>
      <c r="S68" s="286">
        <f t="shared" si="27"/>
        <v>4.974963594293319E-2</v>
      </c>
      <c r="T68" s="287">
        <f t="shared" si="23"/>
        <v>0.2487251702748533</v>
      </c>
      <c r="U68" s="287"/>
      <c r="V68" s="287">
        <f t="shared" si="28"/>
        <v>0.25823351259855742</v>
      </c>
      <c r="W68" s="284">
        <f>TB2b!X71/(TB2b!H71+'TB2'!H71)</f>
        <v>2.9409499036106797E-2</v>
      </c>
      <c r="X68" s="287">
        <f>(TB2b!S71+TB2b!T71+TB2b!U71)/(TB2b!C71+TB2b!D71+TB2b!E71+'TB2'!C71+'TB2'!D71+'TB2'!E71)</f>
        <v>0.33450818378604097</v>
      </c>
      <c r="Y68" s="287"/>
      <c r="Z68" s="284">
        <v>3.8951903823596777E-2</v>
      </c>
      <c r="AA68" s="284">
        <v>2.062842906620942E-2</v>
      </c>
      <c r="AB68" s="284">
        <v>1.0214374779619707E-2</v>
      </c>
      <c r="AC68" s="284">
        <v>6.2380645975534648E-3</v>
      </c>
      <c r="AD68" s="284">
        <v>2.8444729766929689E-3</v>
      </c>
      <c r="AE68" s="284">
        <f t="shared" si="24"/>
        <v>6.4165601548554175E-3</v>
      </c>
      <c r="AF68" s="284">
        <v>8.5290385295910306E-2</v>
      </c>
      <c r="AG68" s="311">
        <f t="shared" si="25"/>
        <v>-3.4201026174532356E-6</v>
      </c>
      <c r="AH68" s="240">
        <v>7.5231928342139792E-2</v>
      </c>
      <c r="AI68" s="285"/>
      <c r="AJ68" s="240">
        <v>0.78295857015471881</v>
      </c>
      <c r="AK68" s="240">
        <v>9.2452028765318814E-2</v>
      </c>
      <c r="AL68" s="240">
        <v>2.3883453484487713E-2</v>
      </c>
      <c r="AM68" s="240">
        <v>4.1982131118207401E-2</v>
      </c>
      <c r="AN68" s="240">
        <v>8.4773865355611197E-3</v>
      </c>
      <c r="AO68" s="284">
        <v>2.9038091905371131E-2</v>
      </c>
      <c r="AP68" s="240">
        <f t="shared" si="21"/>
        <v>0.97879166196366496</v>
      </c>
      <c r="AQ68" s="240"/>
      <c r="AR68" s="289">
        <v>914.54973125779065</v>
      </c>
      <c r="AS68" s="289">
        <v>27.350999999999999</v>
      </c>
      <c r="AU68" s="312">
        <v>1346.4069999999999</v>
      </c>
      <c r="AV68" s="284">
        <v>5.0982355261076327E-2</v>
      </c>
      <c r="AW68" s="284">
        <v>3.5082259673338001E-2</v>
      </c>
      <c r="AX68" s="284">
        <v>0.1121859883378503</v>
      </c>
      <c r="AY68" s="284">
        <f t="shared" si="31"/>
        <v>4.5373875359354478E-2</v>
      </c>
      <c r="AZ68" s="289">
        <f>busineses!B29</f>
        <v>4.9110867733950911</v>
      </c>
      <c r="BA68" s="289">
        <v>108.236</v>
      </c>
      <c r="BB68" s="284">
        <f t="shared" si="32"/>
        <v>3.6475499409874515E-3</v>
      </c>
      <c r="BC68" s="291">
        <f>scorp!F12</f>
        <v>0.88433963060379028</v>
      </c>
      <c r="BD68" s="293">
        <f t="shared" si="34"/>
        <v>6.5681449264879809E-4</v>
      </c>
      <c r="BE68" s="293">
        <v>1.1938194032799843</v>
      </c>
      <c r="BF68" s="293">
        <f t="shared" si="35"/>
        <v>7.8411788567963377E-4</v>
      </c>
      <c r="BG68" s="293">
        <f t="shared" si="36"/>
        <v>0.21497111715141046</v>
      </c>
      <c r="BH68" s="295"/>
      <c r="BI68" s="284"/>
      <c r="BJ68" s="284">
        <f>BK68*'TB15'!K19/('TB15'!L19+'TB15'!M19)</f>
        <v>0.3496484389124776</v>
      </c>
      <c r="BK68" s="284">
        <f>'TB15'!D19</f>
        <v>0.32089174989859293</v>
      </c>
      <c r="BL68" s="211">
        <v>0.3487816692507974</v>
      </c>
      <c r="BM68" s="211">
        <v>0.41542943829261525</v>
      </c>
      <c r="BN68" s="284">
        <v>1.4810053048108427E-2</v>
      </c>
      <c r="BO68" s="284">
        <f t="shared" si="33"/>
        <v>0.290493700659128</v>
      </c>
      <c r="BP68" s="284">
        <v>0.10653001488572045</v>
      </c>
    </row>
    <row r="69" spans="1:68">
      <c r="A69">
        <v>1975</v>
      </c>
      <c r="B69" s="211">
        <f>'cbo-vs-sz'!F15/100</f>
        <v>0.29110000610351561</v>
      </c>
      <c r="C69" s="211">
        <f>'cbo-vs-sz'!G15/100</f>
        <v>0.39060001373291015</v>
      </c>
      <c r="D69" s="211">
        <f>'cbo-vs-sz'!D15/100</f>
        <v>0.33549999237060546</v>
      </c>
      <c r="E69" s="284"/>
      <c r="F69" s="284">
        <f t="shared" si="9"/>
        <v>0.31593260503465481</v>
      </c>
      <c r="G69" s="284">
        <f t="shared" si="37"/>
        <v>0.42492909989519934</v>
      </c>
      <c r="H69" s="284">
        <f t="shared" si="22"/>
        <v>0.20693611017411029</v>
      </c>
      <c r="I69" s="211">
        <f>'cbo-vs-sz'!E15/100</f>
        <v>0.24850000381469728</v>
      </c>
      <c r="J69" s="282">
        <f>'cbo-vs-sz'!K15/100</f>
        <v>0.24520000457763672</v>
      </c>
      <c r="K69" s="211">
        <f>'cbo-vs-sz'!I15/100</f>
        <v>0.10289999961853027</v>
      </c>
      <c r="L69" s="211">
        <f>'cbo-vs-sz'!J15/100</f>
        <v>7.8400001525878907E-2</v>
      </c>
      <c r="M69" s="211">
        <f>'cbo-vs-sz'!M15/100</f>
        <v>7.7199997901916506E-2</v>
      </c>
      <c r="N69" s="211">
        <f>'cbo-vs-sz'!B15/100</f>
        <v>0.10430000305175781</v>
      </c>
      <c r="O69" s="211">
        <f>'cbo-vs-sz'!C15/100</f>
        <v>0.10140000343322754</v>
      </c>
      <c r="P69" s="211">
        <f>'cbo-vs-sz'!N15/100</f>
        <v>0.1015999984741211</v>
      </c>
      <c r="Q69" s="241">
        <f t="shared" si="26"/>
        <v>0.13995046983912501</v>
      </c>
      <c r="R69" s="242">
        <f t="shared" si="30"/>
        <v>0.18920980650537511</v>
      </c>
      <c r="S69" s="286">
        <f t="shared" si="27"/>
        <v>5.2886237056879143E-2</v>
      </c>
      <c r="T69" s="287">
        <f t="shared" si="23"/>
        <v>0.23465099632154043</v>
      </c>
      <c r="U69" s="287"/>
      <c r="V69" s="287">
        <f t="shared" si="28"/>
        <v>0.2543593870945044</v>
      </c>
      <c r="W69" s="284">
        <f>TB2b!X72/(TB2b!H72+'TB2'!H72)</f>
        <v>3.0340788449283621E-2</v>
      </c>
      <c r="X69" s="287">
        <f>(TB2b!S72+TB2b!T72+TB2b!U72)/(TB2b!C72+TB2b!D72+TB2b!E72+'TB2'!C72+'TB2'!D72+'TB2'!E72)</f>
        <v>0.32903225330957797</v>
      </c>
      <c r="Y69" s="287"/>
      <c r="Z69" s="284">
        <v>4.1114385728350321E-2</v>
      </c>
      <c r="AA69" s="284">
        <v>1.8209017299902715E-2</v>
      </c>
      <c r="AB69" s="284">
        <v>9.8569626981712573E-3</v>
      </c>
      <c r="AC69" s="284">
        <v>5.6990054144733706E-3</v>
      </c>
      <c r="AD69" s="284">
        <v>2.902322757419609E-3</v>
      </c>
      <c r="AE69" s="284">
        <f t="shared" si="24"/>
        <v>5.8858711476583508E-3</v>
      </c>
      <c r="AF69" s="284">
        <v>8.3664366142884583E-2</v>
      </c>
      <c r="AG69" s="311">
        <f t="shared" si="25"/>
        <v>-3.1989030910284377E-6</v>
      </c>
      <c r="AH69" s="240">
        <v>7.0350991933725751E-2</v>
      </c>
      <c r="AI69" s="285"/>
      <c r="AJ69" s="240">
        <v>0.77741181858205954</v>
      </c>
      <c r="AK69" s="240">
        <v>9.3554221202670179E-2</v>
      </c>
      <c r="AL69" s="240">
        <v>2.3196723172412267E-2</v>
      </c>
      <c r="AM69" s="240">
        <v>4.368425071547917E-2</v>
      </c>
      <c r="AN69" s="240">
        <v>8.4223418126331915E-3</v>
      </c>
      <c r="AO69" s="284">
        <v>2.8442938947224546E-2</v>
      </c>
      <c r="AP69" s="240">
        <f t="shared" si="21"/>
        <v>0.97471229443247887</v>
      </c>
      <c r="AQ69" s="240"/>
      <c r="AR69" s="289">
        <v>965.99137443402469</v>
      </c>
      <c r="AS69" s="289">
        <v>28.28</v>
      </c>
      <c r="AU69" s="312">
        <v>1446.0419999999999</v>
      </c>
      <c r="AV69" s="284">
        <v>4.7945357050486782E-2</v>
      </c>
      <c r="AW69" s="284">
        <v>3.1993538223647727E-2</v>
      </c>
      <c r="AX69" s="284">
        <v>0.1020765648577289</v>
      </c>
      <c r="AY69" s="284">
        <f t="shared" si="31"/>
        <v>3.7934823514198246E-2</v>
      </c>
      <c r="AZ69" s="289">
        <f>busineses!B30</f>
        <v>4.7125672555218197</v>
      </c>
      <c r="BA69" s="289">
        <v>124.22799999999999</v>
      </c>
      <c r="BB69" s="284">
        <f t="shared" si="32"/>
        <v>3.2589421714734564E-3</v>
      </c>
      <c r="BC69" s="291">
        <f>scorp!F13</f>
        <v>0.78547406196594238</v>
      </c>
      <c r="BD69" s="293">
        <f t="shared" si="34"/>
        <v>5.4318896820835247E-4</v>
      </c>
      <c r="BE69" s="293">
        <v>1.2226207239294293</v>
      </c>
      <c r="BF69" s="293">
        <f t="shared" si="35"/>
        <v>6.6411408954137566E-4</v>
      </c>
      <c r="BG69" s="293">
        <f t="shared" si="36"/>
        <v>0.2037821030868773</v>
      </c>
      <c r="BH69" s="295"/>
      <c r="BI69" s="284"/>
      <c r="BJ69" s="284">
        <f>BK69*'TB15'!K20/('TB15'!L20+'TB15'!M20)</f>
        <v>0.33416485567586435</v>
      </c>
      <c r="BK69" s="284">
        <f>'TB15'!D20</f>
        <v>0.30674665885207431</v>
      </c>
      <c r="BL69" s="211">
        <v>0.33019495038770119</v>
      </c>
      <c r="BM69" s="211">
        <v>0.38075962904575228</v>
      </c>
      <c r="BN69" s="284">
        <v>1.2791711730380418E-2</v>
      </c>
      <c r="BO69" s="284">
        <f t="shared" si="33"/>
        <v>0.26679771550998482</v>
      </c>
      <c r="BP69" s="284">
        <v>0.10555587813587408</v>
      </c>
    </row>
    <row r="70" spans="1:68">
      <c r="A70">
        <v>1976</v>
      </c>
      <c r="B70" s="211">
        <f>'cbo-vs-sz'!F16/100</f>
        <v>0.30120000839233396</v>
      </c>
      <c r="C70" s="211">
        <f>'cbo-vs-sz'!G16/100</f>
        <v>0.40770000457763672</v>
      </c>
      <c r="D70" s="211">
        <f>'cbo-vs-sz'!D16/100</f>
        <v>0.32220001220703126</v>
      </c>
      <c r="E70" s="284"/>
      <c r="F70" s="284">
        <f t="shared" si="9"/>
        <v>0.31224527657479273</v>
      </c>
      <c r="G70" s="284">
        <f t="shared" si="37"/>
        <v>0.41593739571221078</v>
      </c>
      <c r="H70" s="284">
        <f t="shared" si="22"/>
        <v>0.20855315743737474</v>
      </c>
      <c r="I70" s="211">
        <f>'cbo-vs-sz'!E16/100</f>
        <v>0.23559999465942383</v>
      </c>
      <c r="J70" s="282">
        <f>'cbo-vs-sz'!K16/100</f>
        <v>0.23370000839233399</v>
      </c>
      <c r="K70" s="211">
        <f>'cbo-vs-sz'!I16/100</f>
        <v>0.11529999732971191</v>
      </c>
      <c r="L70" s="211">
        <f>'cbo-vs-sz'!J16/100</f>
        <v>8.7100000381469728E-2</v>
      </c>
      <c r="M70" s="211">
        <f>'cbo-vs-sz'!M16/100</f>
        <v>8.619999885559082E-2</v>
      </c>
      <c r="N70" s="211">
        <f>'cbo-vs-sz'!B16/100</f>
        <v>0.10319999694824218</v>
      </c>
      <c r="O70" s="211">
        <f>'cbo-vs-sz'!C16/100</f>
        <v>9.9799995422363286E-2</v>
      </c>
      <c r="P70" s="211">
        <f>'cbo-vs-sz'!N16/100</f>
        <v>0.10010000228881837</v>
      </c>
      <c r="Q70" s="241">
        <f t="shared" si="26"/>
        <v>0.13969003338607244</v>
      </c>
      <c r="R70" s="242">
        <f t="shared" si="30"/>
        <v>0.18372546953677096</v>
      </c>
      <c r="S70" s="286">
        <f t="shared" si="27"/>
        <v>5.3753188163004527E-2</v>
      </c>
      <c r="T70" s="287">
        <f t="shared" si="23"/>
        <v>0.22704956332802645</v>
      </c>
      <c r="U70" s="287"/>
      <c r="V70" s="287">
        <f t="shared" si="28"/>
        <v>0.25512180891672598</v>
      </c>
      <c r="W70" s="284">
        <f>TB2b!X73/(TB2b!H73+'TB2'!H73)</f>
        <v>3.1009015504159829E-2</v>
      </c>
      <c r="X70" s="287">
        <f>(TB2b!S73+TB2b!T73+TB2b!U73)/(TB2b!C73+TB2b!D73+TB2b!E73+'TB2'!C73+'TB2'!D73+'TB2'!E73)</f>
        <v>0.32982607338758135</v>
      </c>
      <c r="Y70" s="287"/>
      <c r="Z70" s="284">
        <v>4.1699901542519485E-2</v>
      </c>
      <c r="AA70" s="284">
        <v>1.6750852981500235E-2</v>
      </c>
      <c r="AB70" s="284">
        <v>9.7401045072296587E-3</v>
      </c>
      <c r="AC70" s="284">
        <v>5.3000482025303049E-3</v>
      </c>
      <c r="AD70" s="284">
        <v>2.7420153837612996E-3</v>
      </c>
      <c r="AE70" s="284">
        <f t="shared" si="24"/>
        <v>7.0292466107800102E-3</v>
      </c>
      <c r="AF70" s="284">
        <v>8.3258655587151509E-2</v>
      </c>
      <c r="AG70" s="311">
        <f t="shared" si="25"/>
        <v>-3.5136411694891567E-6</v>
      </c>
      <c r="AH70" s="240">
        <v>8.442661680288728E-2</v>
      </c>
      <c r="AI70" s="285"/>
      <c r="AJ70" s="240">
        <v>0.77576610741796559</v>
      </c>
      <c r="AK70" s="240">
        <v>8.8212682100241011E-2</v>
      </c>
      <c r="AL70" s="240">
        <v>2.3417236842942796E-2</v>
      </c>
      <c r="AM70" s="240">
        <v>4.3929552542966127E-2</v>
      </c>
      <c r="AN70" s="240">
        <v>8.2259173512957886E-3</v>
      </c>
      <c r="AO70" s="284">
        <v>3.3704819898930483E-2</v>
      </c>
      <c r="AP70" s="240">
        <f t="shared" si="21"/>
        <v>0.97325631615434183</v>
      </c>
      <c r="AQ70" s="240"/>
      <c r="AR70" s="289">
        <v>1068.7645899609402</v>
      </c>
      <c r="AS70" s="289">
        <v>37.279000000000003</v>
      </c>
      <c r="AU70" s="312">
        <v>1609.374</v>
      </c>
      <c r="AV70" s="284">
        <v>5.2379993711840753E-2</v>
      </c>
      <c r="AW70" s="284">
        <v>3.6919945270645606E-2</v>
      </c>
      <c r="AX70" s="284">
        <v>0.10729078511272086</v>
      </c>
      <c r="AY70" s="284">
        <f t="shared" si="31"/>
        <v>3.0161535827998253E-2</v>
      </c>
      <c r="AZ70" s="289">
        <f>busineses!B31</f>
        <v>4.7591887382998443</v>
      </c>
      <c r="BA70" s="289">
        <v>157.79</v>
      </c>
      <c r="BB70" s="284">
        <f t="shared" si="32"/>
        <v>2.9571676554361165E-3</v>
      </c>
      <c r="BC70" s="291">
        <f>scorp!F14</f>
        <v>0.84983032941818237</v>
      </c>
      <c r="BD70" s="293">
        <f t="shared" si="34"/>
        <v>5.2805024153377796E-4</v>
      </c>
      <c r="BE70" s="293">
        <v>1.2194538019873302</v>
      </c>
      <c r="BF70" s="293">
        <f t="shared" si="35"/>
        <v>6.4393287467869357E-4</v>
      </c>
      <c r="BG70" s="293">
        <f t="shared" si="36"/>
        <v>0.21775325233757428</v>
      </c>
      <c r="BH70" s="295"/>
      <c r="BI70" s="284"/>
      <c r="BJ70" s="284">
        <f>BK70*'TB15'!K21/('TB15'!L21+'TB15'!M21)</f>
        <v>0.32220402051304986</v>
      </c>
      <c r="BK70" s="284">
        <f>'TB15'!D21</f>
        <v>0.29591219217527087</v>
      </c>
      <c r="BL70" s="211">
        <v>0.31950246072515737</v>
      </c>
      <c r="BM70" s="211">
        <v>0.40139189847101775</v>
      </c>
      <c r="BN70" s="284">
        <v>1.3674092991641422E-2</v>
      </c>
      <c r="BO70" s="284">
        <f t="shared" si="33"/>
        <v>0.26105564400918069</v>
      </c>
      <c r="BP70" s="284">
        <v>0.10529308792285974</v>
      </c>
    </row>
    <row r="71" spans="1:68">
      <c r="A71">
        <v>1977</v>
      </c>
      <c r="B71" s="211">
        <f>'cbo-vs-sz'!F17/100</f>
        <v>0.30430000305175781</v>
      </c>
      <c r="C71" s="211">
        <f>'cbo-vs-sz'!G17/100</f>
        <v>0.40779998779296878</v>
      </c>
      <c r="D71" s="211">
        <f>'cbo-vs-sz'!D17/100</f>
        <v>0.3227000045776367</v>
      </c>
      <c r="E71" s="284"/>
      <c r="F71" s="284">
        <f t="shared" si="9"/>
        <v>0.31554008289381286</v>
      </c>
      <c r="G71" s="284">
        <f t="shared" si="37"/>
        <v>0.41779416918180962</v>
      </c>
      <c r="H71" s="284">
        <f t="shared" si="22"/>
        <v>0.21328599660581612</v>
      </c>
      <c r="I71" s="211">
        <f>'cbo-vs-sz'!E17/100</f>
        <v>0.23770000457763671</v>
      </c>
      <c r="J71" s="282">
        <f>'cbo-vs-sz'!K17/100</f>
        <v>0.23200000762939454</v>
      </c>
      <c r="K71" s="211">
        <f>'cbo-vs-sz'!I17/100</f>
        <v>0.11649999618530274</v>
      </c>
      <c r="L71" s="211">
        <f>'cbo-vs-sz'!J17/100</f>
        <v>8.8699998855590823E-2</v>
      </c>
      <c r="M71" s="211">
        <f>'cbo-vs-sz'!M17/100</f>
        <v>8.6499996185302741E-2</v>
      </c>
      <c r="N71" s="211">
        <f>'cbo-vs-sz'!B17/100</f>
        <v>0.10579999923706054</v>
      </c>
      <c r="O71" s="211">
        <f>'cbo-vs-sz'!C17/100</f>
        <v>0.10239999771118163</v>
      </c>
      <c r="P71" s="211">
        <f>'cbo-vs-sz'!N17/100</f>
        <v>0.10249999999999999</v>
      </c>
      <c r="Q71" s="241">
        <f t="shared" si="26"/>
        <v>0.14178520527333319</v>
      </c>
      <c r="R71" s="242">
        <f t="shared" si="30"/>
        <v>0.18250816296491726</v>
      </c>
      <c r="S71" s="286">
        <f t="shared" si="27"/>
        <v>5.5054607392695742E-2</v>
      </c>
      <c r="T71" s="287">
        <f t="shared" si="23"/>
        <v>0.2249926814889911</v>
      </c>
      <c r="U71" s="287"/>
      <c r="V71" s="287">
        <f t="shared" si="28"/>
        <v>0.25786479814413082</v>
      </c>
      <c r="W71" s="284">
        <f>TB2b!X74/(TB2b!H74+'TB2'!H74)</f>
        <v>3.174422088937244E-2</v>
      </c>
      <c r="X71" s="287">
        <f>(TB2b!S74+TB2b!T74+TB2b!U74)/(TB2b!C74+TB2b!D74+TB2b!E74+'TB2'!C74+'TB2'!D74+'TB2'!E74)</f>
        <v>0.33323832389571695</v>
      </c>
      <c r="Y71" s="287"/>
      <c r="Z71" s="284">
        <v>4.2753185003359964E-2</v>
      </c>
      <c r="AA71" s="284">
        <v>1.6017488003541913E-2</v>
      </c>
      <c r="AB71" s="284">
        <v>9.7759575150376966E-3</v>
      </c>
      <c r="AC71" s="284">
        <v>5.1331845523440557E-3</v>
      </c>
      <c r="AD71" s="284">
        <v>2.5772191725769722E-3</v>
      </c>
      <c r="AE71" s="284">
        <f t="shared" si="24"/>
        <v>7.3832321377966578E-3</v>
      </c>
      <c r="AF71" s="284">
        <v>8.3637714427930984E-2</v>
      </c>
      <c r="AG71" s="311">
        <f t="shared" si="25"/>
        <v>-2.5519567262710652E-6</v>
      </c>
      <c r="AH71" s="240">
        <v>8.8276349829700895E-2</v>
      </c>
      <c r="AI71" s="285"/>
      <c r="AJ71" s="240">
        <v>0.77655962013148705</v>
      </c>
      <c r="AK71" s="240">
        <v>8.4569375608451972E-2</v>
      </c>
      <c r="AL71" s="240">
        <v>2.3398980254278123E-2</v>
      </c>
      <c r="AM71" s="240">
        <v>4.4856642776983216E-2</v>
      </c>
      <c r="AN71" s="240">
        <v>7.6629166857993874E-3</v>
      </c>
      <c r="AO71" s="284">
        <v>3.4616581750755798E-2</v>
      </c>
      <c r="AP71" s="240">
        <f t="shared" si="21"/>
        <v>0.97166411720775558</v>
      </c>
      <c r="AQ71" s="240"/>
      <c r="AR71" s="289">
        <v>1175.1399017697202</v>
      </c>
      <c r="AS71" s="289">
        <v>42.137999999999998</v>
      </c>
      <c r="AU71" s="312">
        <v>1792.84</v>
      </c>
      <c r="AV71" s="284">
        <v>5.3072220610874375E-2</v>
      </c>
      <c r="AW71" s="284">
        <v>3.820976774279914E-2</v>
      </c>
      <c r="AX71" s="284">
        <v>0.11037181232011781</v>
      </c>
      <c r="AY71" s="284">
        <f t="shared" si="31"/>
        <v>2.7942100472309574E-2</v>
      </c>
      <c r="AZ71" s="289">
        <f>busineses!B32</f>
        <v>5.215951895166028</v>
      </c>
      <c r="BA71" s="289">
        <v>186.67</v>
      </c>
      <c r="BB71" s="284">
        <f t="shared" si="32"/>
        <v>2.9093236960163918E-3</v>
      </c>
      <c r="BC71" s="291">
        <f>scorp!F15</f>
        <v>0.88262462615966797</v>
      </c>
      <c r="BD71" s="293">
        <f t="shared" si="34"/>
        <v>4.9230529559786038E-4</v>
      </c>
      <c r="BE71" s="293">
        <v>1.2176195135158419</v>
      </c>
      <c r="BF71" s="293">
        <f t="shared" si="35"/>
        <v>5.9944053452713948E-4</v>
      </c>
      <c r="BG71" s="293">
        <f t="shared" si="36"/>
        <v>0.20604119622300085</v>
      </c>
      <c r="BH71" s="295"/>
      <c r="BI71" s="284"/>
      <c r="BJ71" s="284">
        <f>BK71*'TB15'!K22/('TB15'!L22+'TB15'!M22)</f>
        <v>0.32263172687770009</v>
      </c>
      <c r="BK71" s="284">
        <f>'TB15'!D22</f>
        <v>0.29629589973735881</v>
      </c>
      <c r="BL71" s="211">
        <v>0.31423694467930308</v>
      </c>
      <c r="BM71" s="211">
        <v>0.40040995229892179</v>
      </c>
      <c r="BN71" s="284">
        <v>1.3341521839496315E-2</v>
      </c>
      <c r="BO71" s="284">
        <f t="shared" si="33"/>
        <v>0.25138427761137749</v>
      </c>
      <c r="BP71" s="284">
        <v>0.10665341100676073</v>
      </c>
    </row>
    <row r="72" spans="1:68">
      <c r="A72">
        <v>1978</v>
      </c>
      <c r="B72" s="211">
        <f>'cbo-vs-sz'!F18/100</f>
        <v>0.30379999160766602</v>
      </c>
      <c r="C72" s="211">
        <f>'cbo-vs-sz'!G18/100</f>
        <v>0.39169998168945314</v>
      </c>
      <c r="D72" s="211">
        <f>'cbo-vs-sz'!D18/100</f>
        <v>0.30010000228881833</v>
      </c>
      <c r="E72" s="284"/>
      <c r="F72" s="284">
        <f t="shared" ref="F72:F115" si="38">0.5*AB72/AL72+0.5*AE72/AO72</f>
        <v>0.3031199238819422</v>
      </c>
      <c r="G72" s="284">
        <f t="shared" si="37"/>
        <v>0.4101354276147326</v>
      </c>
      <c r="H72" s="284">
        <f t="shared" si="22"/>
        <v>0.19610442014915178</v>
      </c>
      <c r="I72" s="211">
        <f>'cbo-vs-sz'!E18/100</f>
        <v>0.22979999542236329</v>
      </c>
      <c r="J72" s="282">
        <f>'cbo-vs-sz'!K18/100</f>
        <v>0.22329999923706054</v>
      </c>
      <c r="K72" s="211">
        <f>'cbo-vs-sz'!I18/100</f>
        <v>0.11170000076293946</v>
      </c>
      <c r="L72" s="211">
        <f>'cbo-vs-sz'!J18/100</f>
        <v>8.8000001907348635E-2</v>
      </c>
      <c r="M72" s="211">
        <f>'cbo-vs-sz'!M18/100</f>
        <v>8.5399999618530273E-2</v>
      </c>
      <c r="N72" s="211">
        <f>'cbo-vs-sz'!B18/100</f>
        <v>0.1034000015258789</v>
      </c>
      <c r="O72" s="211">
        <f>'cbo-vs-sz'!C18/100</f>
        <v>0.10050000190734863</v>
      </c>
      <c r="P72" s="211">
        <f>'cbo-vs-sz'!N18/100</f>
        <v>0.10060000419616699</v>
      </c>
      <c r="Q72" s="241">
        <f t="shared" si="26"/>
        <v>0.13331724760769934</v>
      </c>
      <c r="R72" s="242">
        <f t="shared" si="30"/>
        <v>0.17622960329931017</v>
      </c>
      <c r="S72" s="286">
        <f t="shared" si="27"/>
        <v>5.7324768823953202E-2</v>
      </c>
      <c r="T72" s="287">
        <f t="shared" si="23"/>
        <v>0.21586454812442915</v>
      </c>
      <c r="U72" s="287"/>
      <c r="V72" s="287">
        <f t="shared" si="28"/>
        <v>0.26119128229557076</v>
      </c>
      <c r="W72" s="284">
        <f>TB2b!X75/(TB2b!H75+'TB2'!H75)</f>
        <v>3.3046604957797543E-2</v>
      </c>
      <c r="X72" s="287">
        <f>(TB2b!S75+TB2b!T75+TB2b!U75)/(TB2b!C75+TB2b!D75+TB2b!E75+'TB2'!C75+'TB2'!D75+'TB2'!E75)</f>
        <v>0.3372395080748285</v>
      </c>
      <c r="Y72" s="287"/>
      <c r="Z72" s="284">
        <v>4.4591542305096689E-2</v>
      </c>
      <c r="AA72" s="284">
        <v>1.5039738210804201E-2</v>
      </c>
      <c r="AB72" s="284">
        <v>9.5138961654292458E-3</v>
      </c>
      <c r="AC72" s="284">
        <v>4.9780679151136742E-3</v>
      </c>
      <c r="AD72" s="284">
        <v>2.622567362836782E-3</v>
      </c>
      <c r="AE72" s="284">
        <f t="shared" si="24"/>
        <v>6.8541531486961188E-3</v>
      </c>
      <c r="AF72" s="284">
        <v>8.3597660274637844E-2</v>
      </c>
      <c r="AG72" s="311">
        <f t="shared" si="25"/>
        <v>-2.3048333388578368E-6</v>
      </c>
      <c r="AH72" s="240">
        <v>8.1989772514908008E-2</v>
      </c>
      <c r="AI72" s="285"/>
      <c r="AJ72" s="240">
        <v>0.7778756586361335</v>
      </c>
      <c r="AK72" s="240">
        <v>8.3147241495126492E-2</v>
      </c>
      <c r="AL72" s="240">
        <v>2.3196962575898903E-2</v>
      </c>
      <c r="AM72" s="240">
        <v>4.4842487328169783E-2</v>
      </c>
      <c r="AN72" s="240">
        <v>8.0447636229347211E-3</v>
      </c>
      <c r="AO72" s="284">
        <v>3.4951548483624355E-2</v>
      </c>
      <c r="AP72" s="240">
        <f t="shared" si="21"/>
        <v>0.97205866214188774</v>
      </c>
      <c r="AQ72" s="240"/>
      <c r="AR72" s="289">
        <v>1317.5710106087574</v>
      </c>
      <c r="AS72" s="289">
        <v>47.719000000000001</v>
      </c>
      <c r="AU72" s="312">
        <v>2022.6610000000001</v>
      </c>
      <c r="AV72" s="284">
        <v>5.1590454356909038E-2</v>
      </c>
      <c r="AW72" s="284">
        <v>3.8489890297978752E-2</v>
      </c>
      <c r="AX72" s="284">
        <v>0.11353805704465553</v>
      </c>
      <c r="AY72" s="284">
        <f t="shared" si="31"/>
        <v>2.7374247646987909E-2</v>
      </c>
      <c r="AZ72" s="289">
        <f>busineses!B33</f>
        <v>5.9046252174552913</v>
      </c>
      <c r="BA72" s="289">
        <v>215.7</v>
      </c>
      <c r="BB72" s="284">
        <f t="shared" si="32"/>
        <v>2.9192362029303435E-3</v>
      </c>
      <c r="BC72" s="291">
        <f>scorp!F16</f>
        <v>1.0628056526184082</v>
      </c>
      <c r="BD72" s="293">
        <f t="shared" si="34"/>
        <v>5.2544922387805378E-4</v>
      </c>
      <c r="BE72" s="293">
        <v>1.2137960560045242</v>
      </c>
      <c r="BF72" s="293">
        <f t="shared" si="35"/>
        <v>6.3778819557381997E-4</v>
      </c>
      <c r="BG72" s="293">
        <f t="shared" si="36"/>
        <v>0.21847776309899319</v>
      </c>
      <c r="BH72" s="295"/>
      <c r="BI72" s="284"/>
      <c r="BJ72" s="284">
        <f>BK72*'TB15'!K23/('TB15'!L23+'TB15'!M23)</f>
        <v>0.29888570336223813</v>
      </c>
      <c r="BK72" s="284">
        <f>'TB15'!D23</f>
        <v>0.27442242722716431</v>
      </c>
      <c r="BL72" s="211">
        <v>0.30198992548610265</v>
      </c>
      <c r="BM72" s="211">
        <v>0.3796613248465629</v>
      </c>
      <c r="BN72" s="284">
        <v>1.2562246931880362E-2</v>
      </c>
      <c r="BO72" s="284">
        <f t="shared" si="33"/>
        <v>0.24349944361748027</v>
      </c>
      <c r="BP72" s="284">
        <v>0.10769409781094197</v>
      </c>
    </row>
    <row r="73" spans="1:68">
      <c r="A73">
        <v>1979</v>
      </c>
      <c r="B73" s="211">
        <f>'cbo-vs-sz'!F19/100</f>
        <v>0.30680000305175781</v>
      </c>
      <c r="C73" s="211">
        <f>'cbo-vs-sz'!G19/100</f>
        <v>0.39430000305175783</v>
      </c>
      <c r="D73" s="211">
        <f>'cbo-vs-sz'!D19/100</f>
        <v>0.32900001525878908</v>
      </c>
      <c r="E73" s="284"/>
      <c r="F73" s="284">
        <f t="shared" si="38"/>
        <v>0.35529682248515576</v>
      </c>
      <c r="G73" s="284">
        <f t="shared" si="37"/>
        <v>0.42323693710798554</v>
      </c>
      <c r="H73" s="284">
        <f t="shared" si="22"/>
        <v>0.28735670786232598</v>
      </c>
      <c r="I73" s="211">
        <f>'cbo-vs-sz'!E19/100</f>
        <v>0.25840000152587889</v>
      </c>
      <c r="J73" s="282">
        <f>'cbo-vs-sz'!K19/100</f>
        <v>0.24290000915527343</v>
      </c>
      <c r="K73" s="211">
        <f>'cbo-vs-sz'!I19/100</f>
        <v>0.10939999580383301</v>
      </c>
      <c r="L73" s="211">
        <f>'cbo-vs-sz'!J19/100</f>
        <v>8.8100004196166995E-2</v>
      </c>
      <c r="M73" s="211">
        <f>'cbo-vs-sz'!M19/100</f>
        <v>8.3000001907348631E-2</v>
      </c>
      <c r="N73" s="211">
        <f>'cbo-vs-sz'!B19/100</f>
        <v>0.10840000152587891</v>
      </c>
      <c r="O73" s="211">
        <f>'cbo-vs-sz'!C19/100</f>
        <v>0.10569999694824218</v>
      </c>
      <c r="P73" s="211">
        <f>'cbo-vs-sz'!N19/100</f>
        <v>0.10550000190734864</v>
      </c>
      <c r="Q73" s="241">
        <f t="shared" si="26"/>
        <v>0.13931590778131095</v>
      </c>
      <c r="R73" s="242">
        <f t="shared" si="30"/>
        <v>0.20563045819374545</v>
      </c>
      <c r="S73" s="286">
        <f t="shared" si="27"/>
        <v>5.8799514980667086E-2</v>
      </c>
      <c r="T73" s="287">
        <f t="shared" si="23"/>
        <v>0.25457410593143825</v>
      </c>
      <c r="U73" s="287"/>
      <c r="V73" s="287">
        <f t="shared" si="28"/>
        <v>0.27998950049885435</v>
      </c>
      <c r="W73" s="284">
        <f>TB2b!X76/(TB2b!H76+'TB2'!H76)</f>
        <v>3.4081785832029685E-2</v>
      </c>
      <c r="X73" s="287">
        <f>(TB2b!S76+TB2b!T76+TB2b!U76)/(TB2b!C76+TB2b!D76+TB2b!E76+'TB2'!C76+'TB2'!D76+'TB2'!E76)</f>
        <v>0.36195873872112921</v>
      </c>
      <c r="Y73" s="287"/>
      <c r="Z73" s="284">
        <v>4.5208931925635742E-2</v>
      </c>
      <c r="AA73" s="284">
        <v>1.3017817073689816E-2</v>
      </c>
      <c r="AB73" s="284">
        <v>9.5730305689852094E-3</v>
      </c>
      <c r="AC73" s="284">
        <v>6.1373229443758299E-3</v>
      </c>
      <c r="AD73" s="284">
        <v>2.6484390220658169E-3</v>
      </c>
      <c r="AE73" s="284">
        <f t="shared" si="24"/>
        <v>1.3376877716116727E-2</v>
      </c>
      <c r="AF73" s="284">
        <v>8.9960423031537951E-2</v>
      </c>
      <c r="AG73" s="311">
        <f t="shared" si="25"/>
        <v>-1.9962193311962029E-6</v>
      </c>
      <c r="AH73" s="240">
        <v>0.14869736341087589</v>
      </c>
      <c r="AI73" s="285"/>
      <c r="AJ73" s="240">
        <v>0.76886572857786595</v>
      </c>
      <c r="AK73" s="240">
        <v>7.9510058437376713E-2</v>
      </c>
      <c r="AL73" s="240">
        <v>2.261860846645038E-2</v>
      </c>
      <c r="AM73" s="240">
        <v>4.7710075995660475E-2</v>
      </c>
      <c r="AN73" s="240">
        <v>7.7816592266654831E-3</v>
      </c>
      <c r="AO73" s="284">
        <v>4.6551471916659259E-2</v>
      </c>
      <c r="AP73" s="240">
        <f t="shared" si="21"/>
        <v>0.97303760262067818</v>
      </c>
      <c r="AQ73" s="240"/>
      <c r="AR73" s="289">
        <v>1476.3340561135008</v>
      </c>
      <c r="AS73" s="289">
        <v>72.081000000000003</v>
      </c>
      <c r="AU73" s="312">
        <v>2240.3209999999999</v>
      </c>
      <c r="AV73" s="284">
        <v>4.7815022936445267E-2</v>
      </c>
      <c r="AW73" s="284">
        <v>3.6038139177376811E-2</v>
      </c>
      <c r="AX73" s="284">
        <v>0.12003324523583897</v>
      </c>
      <c r="AY73" s="284">
        <f t="shared" si="31"/>
        <v>3.0199663037720099E-2</v>
      </c>
      <c r="AZ73" s="289">
        <f>busineses!B34</f>
        <v>6.4738715657330204</v>
      </c>
      <c r="BA73" s="289">
        <v>214.369</v>
      </c>
      <c r="BB73" s="284">
        <f t="shared" si="32"/>
        <v>2.8897071293502228E-3</v>
      </c>
      <c r="BC73" s="291">
        <f>scorp!F17</f>
        <v>1.1104121208190918</v>
      </c>
      <c r="BD73" s="293">
        <f t="shared" si="34"/>
        <v>4.9564866856985758E-4</v>
      </c>
      <c r="BE73" s="293">
        <v>1.195801334928251</v>
      </c>
      <c r="BF73" s="293">
        <f t="shared" si="35"/>
        <v>5.9269733953124599E-4</v>
      </c>
      <c r="BG73" s="293">
        <f t="shared" si="36"/>
        <v>0.20510636995400963</v>
      </c>
      <c r="BH73" s="295"/>
      <c r="BI73" s="284"/>
      <c r="BJ73" s="284">
        <f>BK73*'TB15'!K24/('TB15'!L24+'TB15'!M24)</f>
        <v>0.32848063456172233</v>
      </c>
      <c r="BK73" s="284">
        <f>'TB15'!D24</f>
        <v>0.30167792309386177</v>
      </c>
      <c r="BL73" s="211">
        <v>0.32377869393760655</v>
      </c>
      <c r="BM73" s="211">
        <v>0.38364441763685247</v>
      </c>
      <c r="BN73" s="284">
        <v>1.2864797556854102E-2</v>
      </c>
      <c r="BO73" s="284">
        <f t="shared" si="33"/>
        <v>0.26905346409545222</v>
      </c>
      <c r="BP73" s="284">
        <v>0.11153456568717957</v>
      </c>
    </row>
    <row r="74" spans="1:68">
      <c r="A74">
        <v>1980</v>
      </c>
      <c r="B74" s="211">
        <f>'cbo-vs-sz'!F20/100</f>
        <v>0.30840000152587893</v>
      </c>
      <c r="C74" s="211">
        <f>'cbo-vs-sz'!G20/100</f>
        <v>0.39799999237060546</v>
      </c>
      <c r="D74" s="211">
        <f>'cbo-vs-sz'!D20/100</f>
        <v>0.32810001373291015</v>
      </c>
      <c r="E74" s="284"/>
      <c r="F74" s="284">
        <f t="shared" si="38"/>
        <v>0.36049179434434364</v>
      </c>
      <c r="G74" s="284">
        <f t="shared" si="37"/>
        <v>0.4147467965918713</v>
      </c>
      <c r="H74" s="284">
        <f t="shared" si="22"/>
        <v>0.30623679209681592</v>
      </c>
      <c r="I74" s="211">
        <f>'cbo-vs-sz'!E20/100</f>
        <v>0.2475</v>
      </c>
      <c r="J74" s="282">
        <f>'cbo-vs-sz'!K20/100</f>
        <v>0.23899999618530274</v>
      </c>
      <c r="K74" s="211">
        <f>'cbo-vs-sz'!I20/100</f>
        <v>9.8199996948242191E-2</v>
      </c>
      <c r="L74" s="211">
        <f>'cbo-vs-sz'!J20/100</f>
        <v>7.5900001525878905E-2</v>
      </c>
      <c r="M74" s="211">
        <f>'cbo-vs-sz'!M20/100</f>
        <v>7.3400001525878902E-2</v>
      </c>
      <c r="N74" s="211">
        <f>'cbo-vs-sz'!B20/100</f>
        <v>0.10430000305175781</v>
      </c>
      <c r="O74" s="211">
        <f>'cbo-vs-sz'!C20/100</f>
        <v>0.10170000076293945</v>
      </c>
      <c r="P74" s="211">
        <f>'cbo-vs-sz'!N20/100</f>
        <v>0.10170000076293945</v>
      </c>
      <c r="Q74" s="241">
        <f t="shared" si="26"/>
        <v>0.134602465024211</v>
      </c>
      <c r="R74" s="242">
        <f t="shared" si="30"/>
        <v>0.20326527774328079</v>
      </c>
      <c r="S74" s="286">
        <f t="shared" ref="S74:S105" si="39">Z74/AJ74</f>
        <v>6.2152318779729258E-2</v>
      </c>
      <c r="T74" s="287">
        <f t="shared" si="23"/>
        <v>0.2503029307311313</v>
      </c>
      <c r="U74" s="287"/>
      <c r="V74" s="287">
        <f t="shared" ref="V74:V105" si="40">0.75*X74+0.25*W74</f>
        <v>0.26479528857477674</v>
      </c>
      <c r="W74" s="284">
        <f>TB2b!X77/(TB2b!H77+'TB2'!H77)</f>
        <v>3.8212074396000946E-2</v>
      </c>
      <c r="X74" s="287">
        <f>(TB2b!S77+TB2b!T77+TB2b!U77)/(TB2b!C77+TB2b!D77+TB2b!E77+'TB2'!C77+'TB2'!D77+'TB2'!E77)</f>
        <v>0.34032302663436864</v>
      </c>
      <c r="Y74" s="287"/>
      <c r="Z74" s="284">
        <v>4.7319907467510837E-2</v>
      </c>
      <c r="AA74" s="284">
        <v>1.0431004968722466E-2</v>
      </c>
      <c r="AB74" s="284">
        <v>9.8097092918982345E-3</v>
      </c>
      <c r="AC74" s="284">
        <v>7.8552543785065584E-3</v>
      </c>
      <c r="AD74" s="284">
        <v>2.7931135092214704E-3</v>
      </c>
      <c r="AE74" s="284">
        <f t="shared" si="24"/>
        <v>1.3323854665435021E-2</v>
      </c>
      <c r="AF74" s="284">
        <v>9.1534435937670189E-2</v>
      </c>
      <c r="AG74" s="311">
        <f t="shared" si="25"/>
        <v>1.5916563755949409E-6</v>
      </c>
      <c r="AH74" s="240">
        <v>0.14556111619574319</v>
      </c>
      <c r="AI74" s="285"/>
      <c r="AJ74" s="240">
        <v>0.76135385447508108</v>
      </c>
      <c r="AK74" s="240">
        <v>7.5458264635178657E-2</v>
      </c>
      <c r="AL74" s="240">
        <v>2.3652284652969629E-2</v>
      </c>
      <c r="AM74" s="240">
        <v>5.9793634572900239E-2</v>
      </c>
      <c r="AN74" s="240">
        <v>8.009928318839064E-3</v>
      </c>
      <c r="AO74" s="284">
        <v>4.350834063472922E-2</v>
      </c>
      <c r="AP74" s="240">
        <f t="shared" ref="AP74:AP114" si="41">AO74+AN74+AM74+AL74+AK74+AJ74</f>
        <v>0.97177630728969788</v>
      </c>
      <c r="AQ74" s="240"/>
      <c r="AR74" s="289">
        <v>1631.791717916627</v>
      </c>
      <c r="AS74" s="289">
        <v>74.225999999999999</v>
      </c>
      <c r="AU74" s="312">
        <v>2418.625</v>
      </c>
      <c r="AV74" s="284">
        <v>4.270608300170551E-2</v>
      </c>
      <c r="AW74" s="284">
        <v>3.120946818957052E-2</v>
      </c>
      <c r="AX74" s="284">
        <v>0.12383565042121039</v>
      </c>
      <c r="AY74" s="284">
        <f t="shared" si="31"/>
        <v>2.972988101635092E-2</v>
      </c>
      <c r="AZ74" s="289">
        <f>busineses!B35</f>
        <v>5.5918635904844285</v>
      </c>
      <c r="BA74" s="289">
        <v>188.089</v>
      </c>
      <c r="BB74" s="284">
        <f t="shared" si="32"/>
        <v>2.3120010710566659E-3</v>
      </c>
      <c r="BC74" s="291">
        <f>scorp!F18</f>
        <v>0.96807396411895752</v>
      </c>
      <c r="BD74" s="293">
        <f t="shared" si="34"/>
        <v>4.0025798299403898E-4</v>
      </c>
      <c r="BE74" s="293">
        <v>1.1950794227139785</v>
      </c>
      <c r="BF74" s="293">
        <f t="shared" si="35"/>
        <v>4.7834007925317754E-4</v>
      </c>
      <c r="BG74" s="293">
        <f t="shared" si="36"/>
        <v>0.20689440210101601</v>
      </c>
      <c r="BH74" s="295"/>
      <c r="BI74" s="284"/>
      <c r="BJ74" s="284">
        <f>BK74*'TB15'!K25/('TB15'!L25+'TB15'!M25)</f>
        <v>0.32789293047949691</v>
      </c>
      <c r="BK74" s="284">
        <f>'TB15'!D25</f>
        <v>0.3014037875331308</v>
      </c>
      <c r="BL74" s="211">
        <v>0.3205005159745104</v>
      </c>
      <c r="BM74" s="211">
        <v>0.38850249198529252</v>
      </c>
      <c r="BN74" s="284">
        <v>1.1878063748116952E-2</v>
      </c>
      <c r="BO74" s="284">
        <f t="shared" si="33"/>
        <v>0.27813517216370764</v>
      </c>
      <c r="BP74" s="284">
        <v>0.10670077055692673</v>
      </c>
    </row>
    <row r="75" spans="1:68">
      <c r="A75">
        <v>1981</v>
      </c>
      <c r="B75" s="211">
        <f>'cbo-vs-sz'!F21/100</f>
        <v>0.31389999389648438</v>
      </c>
      <c r="C75" s="211">
        <f>'cbo-vs-sz'!G21/100</f>
        <v>0.36689998626708986</v>
      </c>
      <c r="D75" s="211">
        <f>'cbo-vs-sz'!D21/100</f>
        <v>0.32419998168945313</v>
      </c>
      <c r="E75" s="284"/>
      <c r="F75" s="284">
        <f t="shared" si="38"/>
        <v>0.33693828673277998</v>
      </c>
      <c r="G75" s="284">
        <f t="shared" si="37"/>
        <v>0.37297360264413415</v>
      </c>
      <c r="H75" s="284">
        <f t="shared" ref="H75:H115" si="42">AE75/AO75</f>
        <v>0.30090297082142581</v>
      </c>
      <c r="I75" s="211">
        <f>'cbo-vs-sz'!E21/100</f>
        <v>0.24510000228881837</v>
      </c>
      <c r="J75" s="282">
        <f>'cbo-vs-sz'!K21/100</f>
        <v>0.23989999771118165</v>
      </c>
      <c r="K75" s="211">
        <f>'cbo-vs-sz'!I21/100</f>
        <v>7.8699998855590814E-2</v>
      </c>
      <c r="L75" s="211">
        <f>'cbo-vs-sz'!J21/100</f>
        <v>6.0799999237060545E-2</v>
      </c>
      <c r="M75" s="211">
        <f>'cbo-vs-sz'!M21/100</f>
        <v>5.9499998092651364E-2</v>
      </c>
      <c r="N75" s="211">
        <f>'cbo-vs-sz'!B21/100</f>
        <v>0.10670000076293945</v>
      </c>
      <c r="O75" s="211">
        <f>'cbo-vs-sz'!C21/100</f>
        <v>0.10449999809265137</v>
      </c>
      <c r="P75" s="211">
        <f>'cbo-vs-sz'!N21/100</f>
        <v>0.10449999809265137</v>
      </c>
      <c r="Q75" s="241">
        <f t="shared" si="26"/>
        <v>0.12471560871559295</v>
      </c>
      <c r="R75" s="242">
        <f t="shared" si="30"/>
        <v>0.19352695404468764</v>
      </c>
      <c r="S75" s="286">
        <f t="shared" si="39"/>
        <v>6.4236886184756745E-2</v>
      </c>
      <c r="T75" s="287">
        <f t="shared" ref="T75:T115" si="43">(AB75+AC75+AD75+AE75)/(AL75+AM75+AN75+AO75)</f>
        <v>0.23662364333133129</v>
      </c>
      <c r="U75" s="287"/>
      <c r="V75" s="287">
        <f t="shared" si="40"/>
        <v>0.26830222755566785</v>
      </c>
      <c r="W75" s="284">
        <f>TB2b!X78/(TB2b!H78+'TB2'!H78)</f>
        <v>3.8604196135473265E-2</v>
      </c>
      <c r="X75" s="287">
        <f>(TB2b!S78+TB2b!T78+TB2b!U78)/(TB2b!C78+TB2b!D78+TB2b!E78+'TB2'!C78+'TB2'!D78+'TB2'!E78)</f>
        <v>0.34486823802906608</v>
      </c>
      <c r="Y75" s="287"/>
      <c r="Z75" s="284">
        <v>4.8250140152303105E-2</v>
      </c>
      <c r="AA75" s="284">
        <v>6.0327976973876219E-3</v>
      </c>
      <c r="AB75" s="284">
        <v>9.5494257593217464E-3</v>
      </c>
      <c r="AC75" s="284">
        <v>1.0257759228125881E-2</v>
      </c>
      <c r="AD75" s="284">
        <v>2.8733967265550343E-3</v>
      </c>
      <c r="AE75" s="284">
        <f t="shared" ref="AE75:AE115" si="44">AH75*AF75</f>
        <v>1.236155919152505E-2</v>
      </c>
      <c r="AF75" s="284">
        <v>8.9310266913414246E-2</v>
      </c>
      <c r="AG75" s="311">
        <f t="shared" ref="AG75:AG115" si="45">AF75-AE75-AD75-AC75-AB75-AA75-Z75</f>
        <v>-1.4811841804199255E-5</v>
      </c>
      <c r="AH75" s="240">
        <v>0.13841140127270593</v>
      </c>
      <c r="AI75" s="285"/>
      <c r="AJ75" s="240">
        <v>0.75112825384354864</v>
      </c>
      <c r="AK75" s="240">
        <v>6.6501334168184489E-2</v>
      </c>
      <c r="AL75" s="240">
        <v>2.560348960790438E-2</v>
      </c>
      <c r="AM75" s="240">
        <v>7.4720734513216439E-2</v>
      </c>
      <c r="AN75" s="240">
        <v>6.6865356527602924E-3</v>
      </c>
      <c r="AO75" s="284">
        <v>4.1081545847751547E-2</v>
      </c>
      <c r="AP75" s="240">
        <f t="shared" si="41"/>
        <v>0.9657218936333658</v>
      </c>
      <c r="AQ75" s="240"/>
      <c r="AR75" s="289">
        <v>1803.8449417724271</v>
      </c>
      <c r="AS75" s="289">
        <v>77.279499999999999</v>
      </c>
      <c r="AU75" s="312">
        <v>2714.6570000000002</v>
      </c>
      <c r="AV75" s="284">
        <v>3.7490187526453611E-2</v>
      </c>
      <c r="AW75" s="284">
        <v>2.5901983197140557E-2</v>
      </c>
      <c r="AX75" s="284">
        <v>0.12737520799128582</v>
      </c>
      <c r="AY75" s="284">
        <f t="shared" si="31"/>
        <v>2.4191360299333779E-2</v>
      </c>
      <c r="AZ75" s="289">
        <f>busineses!B36</f>
        <v>5.2692411435993867</v>
      </c>
      <c r="BA75" s="289">
        <v>217.815</v>
      </c>
      <c r="BB75" s="284">
        <f t="shared" si="32"/>
        <v>1.9410338556949871E-3</v>
      </c>
      <c r="BC75" s="291">
        <f>scorp!F19</f>
        <v>0.90359324216842651</v>
      </c>
      <c r="BD75" s="293">
        <f t="shared" si="34"/>
        <v>3.3285724206351907E-4</v>
      </c>
      <c r="BE75" s="293">
        <v>1.1875740559476584</v>
      </c>
      <c r="BF75" s="293">
        <f t="shared" si="35"/>
        <v>3.9529262500892487E-4</v>
      </c>
      <c r="BG75" s="293">
        <f t="shared" si="36"/>
        <v>0.2036505565573406</v>
      </c>
      <c r="BH75" s="295"/>
      <c r="BI75" s="284"/>
      <c r="BJ75" s="284">
        <f>BK75*'TB15'!K26/('TB15'!L26+'TB15'!M26)</f>
        <v>0.32502863777456786</v>
      </c>
      <c r="BK75" s="284">
        <f>'TB15'!D26</f>
        <v>0.29883497325444286</v>
      </c>
      <c r="BL75" s="211">
        <v>0.31670533718514254</v>
      </c>
      <c r="BM75" s="211">
        <v>0.35743902589191001</v>
      </c>
      <c r="BN75" s="284">
        <v>1.1025462452287971E-2</v>
      </c>
      <c r="BO75" s="284">
        <f t="shared" si="33"/>
        <v>0.29408928521651823</v>
      </c>
      <c r="BP75" s="284">
        <v>0.11048658937215805</v>
      </c>
    </row>
    <row r="76" spans="1:68">
      <c r="A76">
        <v>1982</v>
      </c>
      <c r="B76" s="211">
        <f>'cbo-vs-sz'!F22/100</f>
        <v>0.30430000305175781</v>
      </c>
      <c r="C76" s="211">
        <f>'cbo-vs-sz'!G22/100</f>
        <v>0.35450000762939454</v>
      </c>
      <c r="D76" s="211">
        <f>'cbo-vs-sz'!D22/100</f>
        <v>0.34830001831054686</v>
      </c>
      <c r="E76" s="284"/>
      <c r="F76" s="284">
        <f t="shared" si="38"/>
        <v>0.38259980421942219</v>
      </c>
      <c r="G76" s="284">
        <f t="shared" si="37"/>
        <v>0.36565614953042769</v>
      </c>
      <c r="H76" s="284">
        <f t="shared" si="42"/>
        <v>0.39954345890841664</v>
      </c>
      <c r="I76" s="211">
        <f>'cbo-vs-sz'!E22/100</f>
        <v>0.25690000534057617</v>
      </c>
      <c r="J76" s="282">
        <f>'cbo-vs-sz'!K22/100</f>
        <v>0.24629999160766602</v>
      </c>
      <c r="K76" s="211">
        <f>'cbo-vs-sz'!I22/100</f>
        <v>5.7399997711181643E-2</v>
      </c>
      <c r="L76" s="211">
        <f>'cbo-vs-sz'!J22/100</f>
        <v>4.300000190734863E-2</v>
      </c>
      <c r="M76" s="211">
        <f>'cbo-vs-sz'!M22/100</f>
        <v>4.1199998855590822E-2</v>
      </c>
      <c r="N76" s="211">
        <f>'cbo-vs-sz'!B22/100</f>
        <v>0.10989999771118164</v>
      </c>
      <c r="O76" s="211">
        <f>'cbo-vs-sz'!C22/100</f>
        <v>0.10819999694824219</v>
      </c>
      <c r="P76" s="211">
        <f>'cbo-vs-sz'!N22/100</f>
        <v>0.108100004196167</v>
      </c>
      <c r="Q76" s="241">
        <f t="shared" si="26"/>
        <v>0.12803006781586454</v>
      </c>
      <c r="R76" s="242">
        <f t="shared" ref="R76:R107" si="46">0.25*S76+0.75*T76</f>
        <v>0.21276732510806717</v>
      </c>
      <c r="S76" s="286">
        <f t="shared" si="39"/>
        <v>6.768851578494714E-2</v>
      </c>
      <c r="T76" s="287">
        <f t="shared" si="43"/>
        <v>0.26112692821577382</v>
      </c>
      <c r="U76" s="287"/>
      <c r="V76" s="287">
        <f t="shared" si="40"/>
        <v>0.28344922912646453</v>
      </c>
      <c r="W76" s="284">
        <f>TB2b!X79/(TB2b!H79+'TB2'!H79)</f>
        <v>4.1828906095897095E-2</v>
      </c>
      <c r="X76" s="287">
        <f>(TB2b!S79+TB2b!T79+TB2b!U79)/(TB2b!C79+TB2b!D79+TB2b!E79+'TB2'!C79+'TB2'!D79+'TB2'!E79)</f>
        <v>0.36398933680332035</v>
      </c>
      <c r="Y76" s="287"/>
      <c r="Z76" s="284">
        <v>5.0248639278134201E-2</v>
      </c>
      <c r="AA76" s="284">
        <v>6.594597218410869E-3</v>
      </c>
      <c r="AB76" s="284">
        <v>9.9066464844397174E-3</v>
      </c>
      <c r="AC76" s="284">
        <v>1.0376033456927662E-2</v>
      </c>
      <c r="AD76" s="284">
        <v>3.1297732924252253E-3</v>
      </c>
      <c r="AE76" s="284">
        <f t="shared" si="44"/>
        <v>1.7351890890586474E-2</v>
      </c>
      <c r="AF76" s="284">
        <v>9.7572076572603694E-2</v>
      </c>
      <c r="AG76" s="311">
        <f t="shared" si="45"/>
        <v>-3.5504048320457449E-5</v>
      </c>
      <c r="AH76" s="240">
        <v>0.17783664650895153</v>
      </c>
      <c r="AI76" s="285"/>
      <c r="AJ76" s="240">
        <v>0.7423510280204535</v>
      </c>
      <c r="AK76" s="240">
        <v>6.9460806443703851E-2</v>
      </c>
      <c r="AL76" s="240">
        <v>2.7092793317333084E-2</v>
      </c>
      <c r="AM76" s="240">
        <v>7.8723118171520792E-2</v>
      </c>
      <c r="AN76" s="240">
        <v>6.8641013713838352E-3</v>
      </c>
      <c r="AO76" s="284">
        <v>4.3429295371254908E-2</v>
      </c>
      <c r="AP76" s="240">
        <f t="shared" si="41"/>
        <v>0.96792114269564999</v>
      </c>
      <c r="AQ76" s="240"/>
      <c r="AR76" s="289">
        <v>1907.9743295260853</v>
      </c>
      <c r="AS76" s="289">
        <v>86.623999999999995</v>
      </c>
      <c r="AU76" s="312">
        <v>2834.4839999999999</v>
      </c>
      <c r="AV76" s="284">
        <v>3.0536774947397833E-2</v>
      </c>
      <c r="AW76" s="284">
        <v>1.8096415432226818E-2</v>
      </c>
      <c r="AX76" s="284">
        <v>0.12515258509132526</v>
      </c>
      <c r="AY76" s="284">
        <f t="shared" si="31"/>
        <v>3.5389357275950314E-2</v>
      </c>
      <c r="AZ76" s="289">
        <f>busineses!B37</f>
        <v>6.981258509826719</v>
      </c>
      <c r="BA76" s="289">
        <v>197.27</v>
      </c>
      <c r="BB76" s="284">
        <f t="shared" si="32"/>
        <v>2.4629733347680633E-3</v>
      </c>
      <c r="BC76" s="291">
        <f>scorp!F20</f>
        <v>1.1587779521942139</v>
      </c>
      <c r="BD76" s="293">
        <f t="shared" si="34"/>
        <v>4.0881442696244323E-4</v>
      </c>
      <c r="BE76" s="293">
        <v>1.200094047280748</v>
      </c>
      <c r="BF76" s="293">
        <f t="shared" si="35"/>
        <v>4.9061576024011827E-4</v>
      </c>
      <c r="BG76" s="293">
        <f t="shared" si="36"/>
        <v>0.19919653749979363</v>
      </c>
      <c r="BH76" s="295"/>
      <c r="BI76" s="284"/>
      <c r="BJ76" s="284">
        <f>BK76*'TB15'!K27/('TB15'!L27+'TB15'!M27)</f>
        <v>0.34857878848827312</v>
      </c>
      <c r="BK76" s="284">
        <f>'TB15'!D27</f>
        <v>0.32036012307416217</v>
      </c>
      <c r="BL76" s="211">
        <v>0.33424552457997936</v>
      </c>
      <c r="BM76" s="211">
        <v>0.34227307472473578</v>
      </c>
      <c r="BN76" s="284">
        <v>9.3724266073461626E-3</v>
      </c>
      <c r="BO76" s="284">
        <f t="shared" si="33"/>
        <v>0.30692260801905102</v>
      </c>
      <c r="BP76" s="284">
        <v>0.1126394122838974</v>
      </c>
    </row>
    <row r="77" spans="1:68">
      <c r="A77">
        <v>1983</v>
      </c>
      <c r="B77" s="211">
        <f>'cbo-vs-sz'!F23/100</f>
        <v>0.29989999771118164</v>
      </c>
      <c r="C77" s="211">
        <f>'cbo-vs-sz'!G23/100</f>
        <v>0.34310001373291016</v>
      </c>
      <c r="D77" s="211">
        <f>'cbo-vs-sz'!D23/100</f>
        <v>0.33549999237060546</v>
      </c>
      <c r="E77" s="284"/>
      <c r="F77" s="284">
        <f t="shared" si="38"/>
        <v>0.37694717151476032</v>
      </c>
      <c r="G77" s="284">
        <f t="shared" si="37"/>
        <v>0.37599247811574998</v>
      </c>
      <c r="H77" s="284">
        <f t="shared" si="42"/>
        <v>0.37790186491377059</v>
      </c>
      <c r="I77" s="211">
        <f>'cbo-vs-sz'!E23/100</f>
        <v>0.24629999160766602</v>
      </c>
      <c r="J77" s="282">
        <f>'cbo-vs-sz'!K23/100</f>
        <v>0.23940000534057618</v>
      </c>
      <c r="K77" s="211">
        <f>'cbo-vs-sz'!I23/100</f>
        <v>6.3699998855590814E-2</v>
      </c>
      <c r="L77" s="211">
        <f>'cbo-vs-sz'!J23/100</f>
        <v>4.760000228881836E-2</v>
      </c>
      <c r="M77" s="211">
        <f>'cbo-vs-sz'!M23/100</f>
        <v>4.6300001144409179E-2</v>
      </c>
      <c r="N77" s="211">
        <f>'cbo-vs-sz'!B23/100</f>
        <v>0.11460000038146972</v>
      </c>
      <c r="O77" s="211">
        <f>'cbo-vs-sz'!C23/100</f>
        <v>0.11260000228881836</v>
      </c>
      <c r="P77" s="211">
        <f>'cbo-vs-sz'!N23/100</f>
        <v>0.1125</v>
      </c>
      <c r="Q77" s="241">
        <f t="shared" si="26"/>
        <v>0.13110790931895952</v>
      </c>
      <c r="R77" s="242">
        <f t="shared" si="46"/>
        <v>0.2134436239372153</v>
      </c>
      <c r="S77" s="286">
        <f t="shared" si="39"/>
        <v>7.2786911041365004E-2</v>
      </c>
      <c r="T77" s="287">
        <f t="shared" si="43"/>
        <v>0.26032919490249873</v>
      </c>
      <c r="U77" s="287"/>
      <c r="V77" s="287">
        <f t="shared" si="40"/>
        <v>0.29305662065991755</v>
      </c>
      <c r="W77" s="284">
        <f>TB2b!X80/(TB2b!H80+'TB2'!H80)</f>
        <v>4.5882238794611861E-2</v>
      </c>
      <c r="X77" s="287">
        <f>(TB2b!S80+TB2b!T80+TB2b!U80)/(TB2b!C80+TB2b!D80+TB2b!E80+'TB2'!C80+'TB2'!D80+'TB2'!E80)</f>
        <v>0.37544808128168611</v>
      </c>
      <c r="Y77" s="287"/>
      <c r="Z77" s="284">
        <v>5.3041212415249513E-2</v>
      </c>
      <c r="AA77" s="284">
        <v>7.940037187592279E-3</v>
      </c>
      <c r="AB77" s="284">
        <v>8.908210772136535E-3</v>
      </c>
      <c r="AC77" s="284">
        <v>8.6486794238189117E-3</v>
      </c>
      <c r="AD77" s="284">
        <v>2.4072546350788894E-3</v>
      </c>
      <c r="AE77" s="284">
        <f t="shared" si="44"/>
        <v>2.1919431444617412E-2</v>
      </c>
      <c r="AF77" s="284">
        <v>0.10282245251280001</v>
      </c>
      <c r="AG77" s="311">
        <f t="shared" si="45"/>
        <v>-4.2373365693543219E-5</v>
      </c>
      <c r="AH77" s="240">
        <v>0.21317748126936323</v>
      </c>
      <c r="AI77" s="285"/>
      <c r="AJ77" s="240">
        <v>0.72871910150309915</v>
      </c>
      <c r="AK77" s="240">
        <v>7.3071891534374683E-2</v>
      </c>
      <c r="AL77" s="240">
        <v>2.3692523895103363E-2</v>
      </c>
      <c r="AM77" s="240">
        <v>7.22828323744691E-2</v>
      </c>
      <c r="AN77" s="240">
        <v>6.9086447968625016E-3</v>
      </c>
      <c r="AO77" s="284">
        <v>5.8002972410890259E-2</v>
      </c>
      <c r="AP77" s="240">
        <f t="shared" si="41"/>
        <v>0.96267796651479909</v>
      </c>
      <c r="AQ77" s="240"/>
      <c r="AR77" s="289">
        <v>2004.4019868750634</v>
      </c>
      <c r="AS77" s="289">
        <v>123.42</v>
      </c>
      <c r="AU77" s="312">
        <v>3051.5450000000001</v>
      </c>
      <c r="AV77" s="284">
        <v>3.4328839981058776E-2</v>
      </c>
      <c r="AW77" s="284">
        <v>2.1765695737732852E-2</v>
      </c>
      <c r="AX77" s="284">
        <v>0.11563945476799457</v>
      </c>
      <c r="AY77" s="284">
        <f t="shared" si="31"/>
        <v>4.7207950859726296E-2</v>
      </c>
      <c r="AZ77" s="289">
        <f>busineses!B38</f>
        <v>11.552304862834482</v>
      </c>
      <c r="BA77" s="289">
        <v>244.71100000000001</v>
      </c>
      <c r="BB77" s="284">
        <f t="shared" si="32"/>
        <v>3.7857232525931889E-3</v>
      </c>
      <c r="BC77" s="291">
        <f>scorp!F21</f>
        <v>1.8803917169570923</v>
      </c>
      <c r="BD77" s="293">
        <f t="shared" si="34"/>
        <v>6.1620972882821398E-4</v>
      </c>
      <c r="BE77" s="293">
        <v>1.2305125290298284</v>
      </c>
      <c r="BF77" s="293">
        <f t="shared" si="35"/>
        <v>7.5825379183319034E-4</v>
      </c>
      <c r="BG77" s="293">
        <f t="shared" si="36"/>
        <v>0.2002929800306435</v>
      </c>
      <c r="BH77" s="295"/>
      <c r="BI77" s="284"/>
      <c r="BJ77" s="284">
        <f>BK77*'TB15'!K28/('TB15'!L28+'TB15'!M28)</f>
        <v>0.33609376976423949</v>
      </c>
      <c r="BK77" s="284">
        <f>'TB15'!D28</f>
        <v>0.30857937304465138</v>
      </c>
      <c r="BL77" s="211">
        <v>0.32577076103324831</v>
      </c>
      <c r="BM77" s="211">
        <v>0.33010193629839218</v>
      </c>
      <c r="BN77" s="284">
        <v>9.3791825063167522E-3</v>
      </c>
      <c r="BO77" s="284">
        <f t="shared" si="33"/>
        <v>0.27321582994041727</v>
      </c>
      <c r="BP77" s="284">
        <v>0.11513808369636536</v>
      </c>
    </row>
    <row r="78" spans="1:68">
      <c r="A78">
        <v>1984</v>
      </c>
      <c r="B78" s="211">
        <f>'cbo-vs-sz'!F24/100</f>
        <v>0.29540000915527342</v>
      </c>
      <c r="C78" s="211">
        <f>'cbo-vs-sz'!G24/100</f>
        <v>0.32349998474121094</v>
      </c>
      <c r="D78" s="211">
        <f>'cbo-vs-sz'!D24/100</f>
        <v>0.32310001373291014</v>
      </c>
      <c r="E78" s="284"/>
      <c r="F78" s="284">
        <f t="shared" si="38"/>
        <v>0.36485607461080016</v>
      </c>
      <c r="G78" s="284">
        <f t="shared" si="37"/>
        <v>0.34579745313842203</v>
      </c>
      <c r="H78" s="284">
        <f t="shared" si="42"/>
        <v>0.38391469608317824</v>
      </c>
      <c r="I78" s="211">
        <f>'cbo-vs-sz'!E24/100</f>
        <v>0.25569999694824219</v>
      </c>
      <c r="J78" s="282">
        <f>'cbo-vs-sz'!K24/100</f>
        <v>0.24629999160766602</v>
      </c>
      <c r="K78" s="211">
        <f>'cbo-vs-sz'!I24/100</f>
        <v>6.3499999046325681E-2</v>
      </c>
      <c r="L78" s="211">
        <f>'cbo-vs-sz'!J24/100</f>
        <v>5.0999999046325684E-2</v>
      </c>
      <c r="M78" s="211">
        <f>'cbo-vs-sz'!M24/100</f>
        <v>4.9099998474121095E-2</v>
      </c>
      <c r="N78" s="211">
        <f>'cbo-vs-sz'!B24/100</f>
        <v>0.12069999694824218</v>
      </c>
      <c r="O78" s="211">
        <f>'cbo-vs-sz'!C24/100</f>
        <v>0.11909999847412109</v>
      </c>
      <c r="P78" s="211">
        <f>'cbo-vs-sz'!N24/100</f>
        <v>0.11899999618530273</v>
      </c>
      <c r="Q78" s="241">
        <f t="shared" si="26"/>
        <v>0.13218160447143476</v>
      </c>
      <c r="R78" s="242">
        <f t="shared" si="46"/>
        <v>0.21597934357472165</v>
      </c>
      <c r="S78" s="286">
        <f t="shared" si="39"/>
        <v>7.6222474141634244E-2</v>
      </c>
      <c r="T78" s="287">
        <f t="shared" si="43"/>
        <v>0.26256496671908414</v>
      </c>
      <c r="U78" s="287"/>
      <c r="V78" s="287">
        <f t="shared" si="40"/>
        <v>0.30257013826571066</v>
      </c>
      <c r="W78" s="284">
        <f>TB2b!X81/(TB2b!H81+'TB2'!H81)</f>
        <v>4.5191665209125334E-2</v>
      </c>
      <c r="X78" s="287">
        <f>(TB2b!S81+TB2b!T81+TB2b!U81)/(TB2b!C81+TB2b!D81+TB2b!E81+'TB2'!C81+'TB2'!D81+'TB2'!E81)</f>
        <v>0.38836296261790576</v>
      </c>
      <c r="Y78" s="287"/>
      <c r="Z78" s="284">
        <v>5.5239777941079767E-2</v>
      </c>
      <c r="AA78" s="284">
        <v>8.2741350046598491E-3</v>
      </c>
      <c r="AB78" s="284">
        <v>7.4785724042575608E-3</v>
      </c>
      <c r="AC78" s="284">
        <v>1.039248015599872E-2</v>
      </c>
      <c r="AD78" s="284">
        <v>2.2182045854167317E-3</v>
      </c>
      <c r="AE78" s="284">
        <f t="shared" si="44"/>
        <v>2.2724865783170532E-2</v>
      </c>
      <c r="AF78" s="284">
        <v>0.10629430295039832</v>
      </c>
      <c r="AG78" s="311">
        <f t="shared" si="45"/>
        <v>-3.3732924184848301E-5</v>
      </c>
      <c r="AH78" s="240">
        <v>0.21379194512216682</v>
      </c>
      <c r="AI78" s="285"/>
      <c r="AJ78" s="240">
        <v>0.724717723521214</v>
      </c>
      <c r="AK78" s="240">
        <v>7.2035928093981821E-2</v>
      </c>
      <c r="AL78" s="240">
        <v>2.1627031478638169E-2</v>
      </c>
      <c r="AM78" s="240">
        <v>7.5638907246818751E-2</v>
      </c>
      <c r="AN78" s="240">
        <v>6.6026382753951642E-3</v>
      </c>
      <c r="AO78" s="284">
        <v>5.91924873286096E-2</v>
      </c>
      <c r="AP78" s="240">
        <f t="shared" si="41"/>
        <v>0.9598147159446575</v>
      </c>
      <c r="AQ78" s="240"/>
      <c r="AR78" s="289">
        <v>2193.7027680859201</v>
      </c>
      <c r="AS78" s="289">
        <v>138.0205</v>
      </c>
      <c r="AU78" s="312">
        <v>3433.8969999999999</v>
      </c>
      <c r="AV78" s="284">
        <v>3.598098603423458E-2</v>
      </c>
      <c r="AW78" s="284">
        <v>2.3727269629811264E-2</v>
      </c>
      <c r="AX78" s="284">
        <v>0.11005455317966729</v>
      </c>
      <c r="AY78" s="284">
        <f t="shared" si="31"/>
        <v>6.4141417769861542E-2</v>
      </c>
      <c r="AZ78" s="289">
        <f>busineses!B39</f>
        <v>19.32664301249029</v>
      </c>
      <c r="BA78" s="289">
        <v>301.31299999999999</v>
      </c>
      <c r="BB78" s="284">
        <f t="shared" si="32"/>
        <v>5.6281953164262905E-3</v>
      </c>
      <c r="BC78" s="291">
        <f>scorp!F22</f>
        <v>3.1745486259460449</v>
      </c>
      <c r="BD78" s="293">
        <f t="shared" si="34"/>
        <v>9.2447403808152806E-4</v>
      </c>
      <c r="BE78" s="293">
        <v>1.2518210094304936</v>
      </c>
      <c r="BF78" s="293">
        <f t="shared" si="35"/>
        <v>1.1572760235435029E-3</v>
      </c>
      <c r="BG78" s="293">
        <f t="shared" si="36"/>
        <v>0.20562115535790132</v>
      </c>
      <c r="BH78" s="295"/>
      <c r="BI78" s="284"/>
      <c r="BJ78" s="284">
        <f>BK78*'TB15'!K29/('TB15'!L29+'TB15'!M29)</f>
        <v>0.3247808590677248</v>
      </c>
      <c r="BK78" s="284">
        <f>'TB15'!D29</f>
        <v>0.29758577721224938</v>
      </c>
      <c r="BL78" s="211">
        <v>0.32190353162082519</v>
      </c>
      <c r="BM78" s="211">
        <v>0.30868212369938064</v>
      </c>
      <c r="BN78" s="284">
        <v>1.0229359193462406E-2</v>
      </c>
      <c r="BO78" s="284">
        <f t="shared" si="33"/>
        <v>0.28429902348227892</v>
      </c>
      <c r="BP78" s="284">
        <v>0.12498427182435989</v>
      </c>
    </row>
    <row r="79" spans="1:68">
      <c r="A79">
        <v>1985</v>
      </c>
      <c r="B79" s="211">
        <f>'cbo-vs-sz'!F25/100</f>
        <v>0.2996999931335449</v>
      </c>
      <c r="C79" s="211">
        <f>'cbo-vs-sz'!G25/100</f>
        <v>0.33020000457763671</v>
      </c>
      <c r="D79" s="211">
        <f>'cbo-vs-sz'!D25/100</f>
        <v>0.31280000686645509</v>
      </c>
      <c r="E79" s="284"/>
      <c r="F79" s="284">
        <f t="shared" si="38"/>
        <v>0.37322758870179584</v>
      </c>
      <c r="G79" s="284">
        <f t="shared" si="37"/>
        <v>0.36242899642945603</v>
      </c>
      <c r="H79" s="284">
        <f t="shared" si="42"/>
        <v>0.38402618097413571</v>
      </c>
      <c r="I79" s="211">
        <f>'cbo-vs-sz'!E25/100</f>
        <v>0.26379999160766604</v>
      </c>
      <c r="J79" s="282">
        <f>'cbo-vs-sz'!K25/100</f>
        <v>0.25110000610351563</v>
      </c>
      <c r="K79" s="211">
        <f>'cbo-vs-sz'!I25/100</f>
        <v>5.6700000762939455E-2</v>
      </c>
      <c r="L79" s="211">
        <f>'cbo-vs-sz'!J25/100</f>
        <v>4.8299999237060548E-2</v>
      </c>
      <c r="M79" s="211">
        <f>'cbo-vs-sz'!M25/100</f>
        <v>4.5999999046325686E-2</v>
      </c>
      <c r="N79" s="211">
        <f>'cbo-vs-sz'!B25/100</f>
        <v>0.12270000457763672</v>
      </c>
      <c r="O79" s="211">
        <f>'cbo-vs-sz'!C25/100</f>
        <v>0.12149999618530273</v>
      </c>
      <c r="P79" s="211">
        <f>'cbo-vs-sz'!N25/100</f>
        <v>0.12130000114440918</v>
      </c>
      <c r="Q79" s="241">
        <f t="shared" si="26"/>
        <v>0.13518699700189235</v>
      </c>
      <c r="R79" s="242">
        <f t="shared" si="46"/>
        <v>0.22997792725182653</v>
      </c>
      <c r="S79" s="286">
        <f t="shared" si="39"/>
        <v>7.5694492652967516E-2</v>
      </c>
      <c r="T79" s="287">
        <f t="shared" si="43"/>
        <v>0.28140573878477954</v>
      </c>
      <c r="U79" s="287"/>
      <c r="V79" s="287">
        <f t="shared" si="40"/>
        <v>0.33023035251829208</v>
      </c>
      <c r="W79" s="284">
        <f>TB2b!X82/(TB2b!H82+'TB2'!H82)</f>
        <v>4.6512759755325962E-2</v>
      </c>
      <c r="X79" s="287">
        <f>(TB2b!S82+TB2b!T82+TB2b!U82)/(TB2b!C82+TB2b!D82+TB2b!E82+'TB2'!C82+'TB2'!D82+'TB2'!E82)</f>
        <v>0.4248028834392808</v>
      </c>
      <c r="Y79" s="287"/>
      <c r="Z79" s="284">
        <v>5.3929664694859339E-2</v>
      </c>
      <c r="AA79" s="284">
        <v>9.3224174785631869E-3</v>
      </c>
      <c r="AB79" s="284">
        <v>8.1721359601722617E-3</v>
      </c>
      <c r="AC79" s="284">
        <v>1.0424900891141363E-2</v>
      </c>
      <c r="AD79" s="284">
        <v>2.8853080882667889E-3</v>
      </c>
      <c r="AE79" s="284">
        <f t="shared" si="44"/>
        <v>2.6227272970405245E-2</v>
      </c>
      <c r="AF79" s="284">
        <v>0.11093374495182488</v>
      </c>
      <c r="AG79" s="311">
        <f t="shared" si="45"/>
        <v>-2.7955131583295989E-5</v>
      </c>
      <c r="AH79" s="240">
        <v>0.23642285746140584</v>
      </c>
      <c r="AI79" s="285"/>
      <c r="AJ79" s="240">
        <v>0.71246484129443577</v>
      </c>
      <c r="AK79" s="240">
        <v>7.3826903101295915E-2</v>
      </c>
      <c r="AL79" s="240">
        <v>2.2548239905420767E-2</v>
      </c>
      <c r="AM79" s="240">
        <v>7.2216275156113577E-2</v>
      </c>
      <c r="AN79" s="240">
        <v>6.4802673893393789E-3</v>
      </c>
      <c r="AO79" s="284">
        <v>6.8295533663554203E-2</v>
      </c>
      <c r="AP79" s="240">
        <f t="shared" si="41"/>
        <v>0.95583206051015956</v>
      </c>
      <c r="AQ79" s="240"/>
      <c r="AR79" s="289">
        <v>2349.4948790044314</v>
      </c>
      <c r="AS79" s="289">
        <v>172.22200000000001</v>
      </c>
      <c r="AU79" s="312">
        <v>3669.9360000000001</v>
      </c>
      <c r="AV79" s="284">
        <v>3.4810961281068656E-2</v>
      </c>
      <c r="AW79" s="284">
        <v>2.2237445012665068E-2</v>
      </c>
      <c r="AX79" s="284">
        <v>0.11384748943850791</v>
      </c>
      <c r="AY79" s="284">
        <f t="shared" si="31"/>
        <v>6.7913624929399757E-2</v>
      </c>
      <c r="AZ79" s="289">
        <f>busineses!B40</f>
        <v>21.487191791412787</v>
      </c>
      <c r="BA79" s="289">
        <v>316.39</v>
      </c>
      <c r="BB79" s="284">
        <f t="shared" si="32"/>
        <v>5.8549227538062755E-3</v>
      </c>
      <c r="BC79" s="291">
        <f>scorp!F23</f>
        <v>3.4690432548522949</v>
      </c>
      <c r="BD79" s="293">
        <f t="shared" si="34"/>
        <v>9.4525987778868478E-4</v>
      </c>
      <c r="BE79" s="293">
        <v>1.2418168362297259</v>
      </c>
      <c r="BF79" s="293">
        <f t="shared" si="35"/>
        <v>1.1738396308504419E-3</v>
      </c>
      <c r="BG79" s="293">
        <f t="shared" si="36"/>
        <v>0.20048763753327586</v>
      </c>
      <c r="BH79" s="295"/>
      <c r="BI79" s="284"/>
      <c r="BJ79" s="284">
        <f>BK79*'TB15'!K30/('TB15'!L30+'TB15'!M30)</f>
        <v>0.31396928630320103</v>
      </c>
      <c r="BK79" s="284">
        <f>'TB15'!D30</f>
        <v>0.28749704013405197</v>
      </c>
      <c r="BL79" s="211">
        <v>0.31549421090268126</v>
      </c>
      <c r="BM79" s="211">
        <v>0.31898590578708691</v>
      </c>
      <c r="BN79" s="284">
        <v>1.0064685147887609E-2</v>
      </c>
      <c r="BO79" s="284">
        <f t="shared" si="33"/>
        <v>0.28912402236249407</v>
      </c>
      <c r="BP79" s="284">
        <v>0.12553958594799042</v>
      </c>
    </row>
    <row r="80" spans="1:68">
      <c r="A80">
        <v>1986</v>
      </c>
      <c r="B80" s="211">
        <f>'cbo-vs-sz'!F26/100</f>
        <v>0.30020000457763674</v>
      </c>
      <c r="C80" s="211">
        <f>'cbo-vs-sz'!G26/100</f>
        <v>0.34340000152587891</v>
      </c>
      <c r="D80" s="211">
        <f>'cbo-vs-sz'!D26/100</f>
        <v>0.2996999931335449</v>
      </c>
      <c r="E80" s="284"/>
      <c r="F80" s="284">
        <f t="shared" si="38"/>
        <v>0.41134280201321771</v>
      </c>
      <c r="G80" s="284">
        <f t="shared" si="37"/>
        <v>0.39354902512903034</v>
      </c>
      <c r="H80" s="284">
        <f t="shared" si="42"/>
        <v>0.42913657889740514</v>
      </c>
      <c r="I80" s="211">
        <f>'cbo-vs-sz'!E26/100</f>
        <v>0.26600000381469724</v>
      </c>
      <c r="J80" s="282">
        <f>'cbo-vs-sz'!K26/100</f>
        <v>0.24739999771118165</v>
      </c>
      <c r="K80" s="211">
        <f>'cbo-vs-sz'!I26/100</f>
        <v>5.6100001335144041E-2</v>
      </c>
      <c r="L80" s="211">
        <f>'cbo-vs-sz'!J26/100</f>
        <v>0.05</v>
      </c>
      <c r="M80" s="211">
        <f>'cbo-vs-sz'!M26/100</f>
        <v>4.6799998283386234E-2</v>
      </c>
      <c r="N80" s="211">
        <f>'cbo-vs-sz'!B26/100</f>
        <v>0.11890000343322754</v>
      </c>
      <c r="O80" s="211">
        <f>'cbo-vs-sz'!C26/100</f>
        <v>0.11800000190734863</v>
      </c>
      <c r="P80" s="211">
        <f>'cbo-vs-sz'!N26/100</f>
        <v>0.11770000457763671</v>
      </c>
      <c r="Q80" s="241">
        <f t="shared" si="26"/>
        <v>0.1360101956621988</v>
      </c>
      <c r="R80" s="242">
        <f t="shared" si="46"/>
        <v>0.27167892302811514</v>
      </c>
      <c r="S80" s="286">
        <f t="shared" si="39"/>
        <v>7.825054324812486E-2</v>
      </c>
      <c r="T80" s="287">
        <f t="shared" si="43"/>
        <v>0.33615504962144521</v>
      </c>
      <c r="U80" s="287"/>
      <c r="V80" s="287">
        <f t="shared" si="40"/>
        <v>0.3358970956761102</v>
      </c>
      <c r="W80" s="284">
        <f>TB2b!X83/(TB2b!H83+'TB2'!H83)</f>
        <v>4.757790816573125E-2</v>
      </c>
      <c r="X80" s="287">
        <f>(TB2b!S83+TB2b!T83+TB2b!U83)/(TB2b!C83+TB2b!D83+TB2b!E83+'TB2'!C83+'TB2'!D83+'TB2'!E83)</f>
        <v>0.43200349151290318</v>
      </c>
      <c r="Y80" s="287"/>
      <c r="Z80" s="284">
        <v>5.2883574254235489E-2</v>
      </c>
      <c r="AA80" s="284">
        <v>8.9585089929059836E-3</v>
      </c>
      <c r="AB80" s="284">
        <v>8.6601295007906701E-3</v>
      </c>
      <c r="AC80" s="284">
        <v>8.5478181189270423E-3</v>
      </c>
      <c r="AD80" s="284">
        <v>1.390062886722606E-3</v>
      </c>
      <c r="AE80" s="284">
        <f t="shared" si="44"/>
        <v>5.1015691648075803E-2</v>
      </c>
      <c r="AF80" s="284">
        <v>0.1314262208412354</v>
      </c>
      <c r="AG80" s="311">
        <f t="shared" si="45"/>
        <v>-2.9564560422204456E-5</v>
      </c>
      <c r="AH80" s="240">
        <v>0.3881698136150733</v>
      </c>
      <c r="AI80" s="285"/>
      <c r="AJ80" s="240">
        <v>0.67582373308958155</v>
      </c>
      <c r="AK80" s="240">
        <v>7.3828646506278753E-2</v>
      </c>
      <c r="AL80" s="240">
        <v>2.2005211416675038E-2</v>
      </c>
      <c r="AM80" s="240">
        <v>5.9863259527958776E-2</v>
      </c>
      <c r="AN80" s="240">
        <v>6.3397552556320068E-3</v>
      </c>
      <c r="AO80" s="284">
        <v>0.11887984887970192</v>
      </c>
      <c r="AP80" s="240">
        <f t="shared" si="41"/>
        <v>0.95674045467582802</v>
      </c>
      <c r="AQ80" s="240"/>
      <c r="AR80" s="289">
        <v>2467.4730928211357</v>
      </c>
      <c r="AS80" s="289">
        <v>332.90899999999999</v>
      </c>
      <c r="AU80" s="312">
        <v>3831.24</v>
      </c>
      <c r="AV80" s="284">
        <v>3.7293669934538171E-2</v>
      </c>
      <c r="AW80" s="284">
        <v>2.3979442686962969E-2</v>
      </c>
      <c r="AX80" s="284">
        <v>0.11427266368068825</v>
      </c>
      <c r="AY80" s="284">
        <f t="shared" si="31"/>
        <v>8.5976763966458189E-2</v>
      </c>
      <c r="AZ80" s="289">
        <f>busineses!B41</f>
        <v>24.494780054043936</v>
      </c>
      <c r="BA80" s="289">
        <v>284.89999999999998</v>
      </c>
      <c r="BB80" s="284">
        <f t="shared" si="32"/>
        <v>6.3934339937054161E-3</v>
      </c>
      <c r="BC80" s="291">
        <f>scorp!F24</f>
        <v>3.946336030960083</v>
      </c>
      <c r="BD80" s="293">
        <f t="shared" si="34"/>
        <v>1.0300414568025192E-3</v>
      </c>
      <c r="BE80" s="293">
        <v>1.2487300378492932</v>
      </c>
      <c r="BF80" s="293">
        <f t="shared" si="35"/>
        <v>1.2862437073393508E-3</v>
      </c>
      <c r="BG80" s="293">
        <f t="shared" si="36"/>
        <v>0.20118197960684472</v>
      </c>
      <c r="BH80" s="295"/>
      <c r="BI80" s="284"/>
      <c r="BJ80" s="284">
        <f>BK80*'TB15'!K31/('TB15'!L31+'TB15'!M31)</f>
        <v>0.30056050078672664</v>
      </c>
      <c r="BK80" s="284">
        <f>'TB15'!D31</f>
        <v>0.27509317950534834</v>
      </c>
      <c r="BL80" s="211">
        <v>0.28266169964287563</v>
      </c>
      <c r="BM80" s="211">
        <v>0.32547156947036099</v>
      </c>
      <c r="BN80" s="284">
        <v>1.0348412482487745E-2</v>
      </c>
      <c r="BO80" s="284">
        <f t="shared" si="33"/>
        <v>0.27748442297720721</v>
      </c>
      <c r="BP80" s="284">
        <v>0.12209108471870422</v>
      </c>
    </row>
    <row r="81" spans="1:68">
      <c r="A81">
        <v>1987</v>
      </c>
      <c r="B81" s="211">
        <f>'cbo-vs-sz'!F27/100</f>
        <v>0.31280000686645509</v>
      </c>
      <c r="C81" s="211">
        <f>'cbo-vs-sz'!G27/100</f>
        <v>0.35290000915527342</v>
      </c>
      <c r="D81" s="211">
        <f>'cbo-vs-sz'!D27/100</f>
        <v>0.29469999313354495</v>
      </c>
      <c r="E81" s="284"/>
      <c r="F81" s="284">
        <f t="shared" si="38"/>
        <v>0.30909713085857948</v>
      </c>
      <c r="G81" s="284">
        <f t="shared" si="37"/>
        <v>0.30756873689820413</v>
      </c>
      <c r="H81" s="284">
        <f t="shared" si="42"/>
        <v>0.31062552481895489</v>
      </c>
      <c r="I81" s="211">
        <f>'cbo-vs-sz'!E27/100</f>
        <v>0.25809999465942385</v>
      </c>
      <c r="J81" s="282">
        <f>'cbo-vs-sz'!K27/100</f>
        <v>0.27399999618530274</v>
      </c>
      <c r="K81" s="211">
        <f>'cbo-vs-sz'!I27/100</f>
        <v>6.1500000953674319E-2</v>
      </c>
      <c r="L81" s="211">
        <f>'cbo-vs-sz'!J27/100</f>
        <v>5.4299998283386233E-2</v>
      </c>
      <c r="M81" s="211">
        <f>'cbo-vs-sz'!M27/100</f>
        <v>5.7399997711181643E-2</v>
      </c>
      <c r="N81" s="211">
        <f>'cbo-vs-sz'!B27/100</f>
        <v>0.13020000457763672</v>
      </c>
      <c r="O81" s="211">
        <f>'cbo-vs-sz'!C27/100</f>
        <v>0.12899999618530272</v>
      </c>
      <c r="P81" s="211">
        <f>'cbo-vs-sz'!N27/100</f>
        <v>0.12960000038146974</v>
      </c>
      <c r="Q81" s="241">
        <f t="shared" si="26"/>
        <v>0.14689124615998242</v>
      </c>
      <c r="R81" s="242">
        <f t="shared" si="46"/>
        <v>0.20804592882943795</v>
      </c>
      <c r="S81" s="286">
        <f t="shared" si="39"/>
        <v>9.0479413197283642E-2</v>
      </c>
      <c r="T81" s="287">
        <f t="shared" si="43"/>
        <v>0.24723476737348937</v>
      </c>
      <c r="U81" s="287"/>
      <c r="V81" s="287">
        <f t="shared" si="40"/>
        <v>0.36741171738132883</v>
      </c>
      <c r="W81" s="284">
        <f>TB2b!X84/(TB2b!H84+'TB2'!H84)</f>
        <v>5.6008256356201908E-2</v>
      </c>
      <c r="X81" s="287">
        <f>(TB2b!S84+TB2b!T84+TB2b!U84)/(TB2b!C84+TB2b!D84+TB2b!E84+'TB2'!C84+'TB2'!D84+'TB2'!E84)</f>
        <v>0.47121287105637116</v>
      </c>
      <c r="Y81" s="287"/>
      <c r="Z81" s="284">
        <v>6.527567314508427E-2</v>
      </c>
      <c r="AA81" s="284">
        <v>1.760725955271945E-2</v>
      </c>
      <c r="AB81" s="284">
        <v>7.3184437840494252E-3</v>
      </c>
      <c r="AC81" s="284">
        <v>1.0588668081304754E-2</v>
      </c>
      <c r="AD81" s="284">
        <v>1.3879365936179525E-3</v>
      </c>
      <c r="AE81" s="284">
        <f t="shared" si="44"/>
        <v>1.5276681040403819E-2</v>
      </c>
      <c r="AF81" s="284">
        <v>0.11750102422462874</v>
      </c>
      <c r="AG81" s="311">
        <f t="shared" si="45"/>
        <v>4.6362027449065035E-5</v>
      </c>
      <c r="AH81" s="240">
        <v>0.13001317342731519</v>
      </c>
      <c r="AI81" s="285"/>
      <c r="AJ81" s="240">
        <v>0.72144226889221208</v>
      </c>
      <c r="AK81" s="240">
        <v>8.3419286415957916E-2</v>
      </c>
      <c r="AL81" s="240">
        <v>2.3794498289569681E-2</v>
      </c>
      <c r="AM81" s="240">
        <v>6.0194654938471218E-2</v>
      </c>
      <c r="AN81" s="240">
        <v>6.6640755791238316E-3</v>
      </c>
      <c r="AO81" s="284">
        <v>4.9180379008800665E-2</v>
      </c>
      <c r="AP81" s="240">
        <f t="shared" si="41"/>
        <v>0.94469516312413537</v>
      </c>
      <c r="AQ81" s="240"/>
      <c r="AR81" s="289">
        <v>2668.9444144935442</v>
      </c>
      <c r="AS81" s="289">
        <v>138.04900000000001</v>
      </c>
      <c r="AU81" s="312">
        <v>4098.4930000000004</v>
      </c>
      <c r="AV81" s="284">
        <v>4.0945293794572776E-2</v>
      </c>
      <c r="AW81" s="284">
        <v>2.7498400021666498E-2</v>
      </c>
      <c r="AX81" s="284">
        <v>0.11945537054717428</v>
      </c>
      <c r="AY81" s="284">
        <f t="shared" si="31"/>
        <v>0.12968021147565403</v>
      </c>
      <c r="AZ81" s="289">
        <f>busineses!B42</f>
        <v>41.234805883548141</v>
      </c>
      <c r="BA81" s="289">
        <v>317.97300000000001</v>
      </c>
      <c r="BB81" s="284">
        <f t="shared" si="32"/>
        <v>1.0060967746815265E-2</v>
      </c>
      <c r="BC81" s="291">
        <f>scorp!F25</f>
        <v>6.9109582901000977</v>
      </c>
      <c r="BD81" s="293">
        <f t="shared" si="34"/>
        <v>1.6862193713884828E-3</v>
      </c>
      <c r="BE81" s="293">
        <v>1.2458096578258313</v>
      </c>
      <c r="BF81" s="293">
        <f t="shared" si="35"/>
        <v>2.100708378088774E-3</v>
      </c>
      <c r="BG81" s="293">
        <f t="shared" si="36"/>
        <v>0.20879784439759683</v>
      </c>
      <c r="BH81" s="295"/>
      <c r="BI81" s="284"/>
      <c r="BJ81" s="284">
        <f>BK81*'TB15'!K32/('TB15'!L32+'TB15'!M32)</f>
        <v>0.29371578326965109</v>
      </c>
      <c r="BK81" s="284">
        <f>'TB15'!D32</f>
        <v>0.2679290469382532</v>
      </c>
      <c r="BL81" s="211">
        <v>0.30331303468310294</v>
      </c>
      <c r="BM81" s="211">
        <v>0.33545566075006966</v>
      </c>
      <c r="BN81" s="284">
        <v>1.1605684177364184E-2</v>
      </c>
      <c r="BO81" s="284">
        <f t="shared" si="33"/>
        <v>0.28344366597028781</v>
      </c>
      <c r="BP81" s="284">
        <v>0.13306523859500885</v>
      </c>
    </row>
    <row r="82" spans="1:68">
      <c r="A82">
        <v>1988</v>
      </c>
      <c r="B82" s="211">
        <f>'cbo-vs-sz'!F28/100</f>
        <v>0.30799999237060549</v>
      </c>
      <c r="C82" s="211">
        <f>'cbo-vs-sz'!G28/100</f>
        <v>0.33299999237060546</v>
      </c>
      <c r="D82" s="211">
        <f>'cbo-vs-sz'!D28/100</f>
        <v>0.32119998931884763</v>
      </c>
      <c r="E82" s="284"/>
      <c r="F82" s="284">
        <f t="shared" si="38"/>
        <v>0.40579466972063011</v>
      </c>
      <c r="G82" s="284">
        <f t="shared" si="37"/>
        <v>0.38356711472895821</v>
      </c>
      <c r="H82" s="284">
        <f t="shared" si="42"/>
        <v>0.428022224712302</v>
      </c>
      <c r="I82" s="211">
        <f>'cbo-vs-sz'!E28/100</f>
        <v>0.30350000381469727</v>
      </c>
      <c r="J82" s="282">
        <f>'cbo-vs-sz'!K28/100</f>
        <v>0.29729999542236329</v>
      </c>
      <c r="K82" s="211">
        <f>'cbo-vs-sz'!I28/100</f>
        <v>5.9299998283386231E-2</v>
      </c>
      <c r="L82" s="211">
        <f>'cbo-vs-sz'!J28/100</f>
        <v>5.6199998855590821E-2</v>
      </c>
      <c r="M82" s="211">
        <f>'cbo-vs-sz'!M28/100</f>
        <v>5.510000228881836E-2</v>
      </c>
      <c r="N82" s="211">
        <f>'cbo-vs-sz'!B28/100</f>
        <v>0.14810000419616698</v>
      </c>
      <c r="O82" s="211">
        <f>'cbo-vs-sz'!C28/100</f>
        <v>0.14749999999999999</v>
      </c>
      <c r="P82" s="211">
        <f>'cbo-vs-sz'!N28/100</f>
        <v>0.14749999999999999</v>
      </c>
      <c r="Q82" s="241">
        <f t="shared" si="26"/>
        <v>0.16012110873064075</v>
      </c>
      <c r="R82" s="242">
        <f t="shared" si="46"/>
        <v>0.26569173700234611</v>
      </c>
      <c r="S82" s="286">
        <f t="shared" si="39"/>
        <v>0.10524238088608613</v>
      </c>
      <c r="T82" s="287">
        <f t="shared" si="43"/>
        <v>0.3191748557077661</v>
      </c>
      <c r="U82" s="287"/>
      <c r="V82" s="287">
        <f t="shared" si="40"/>
        <v>0.39501420167680185</v>
      </c>
      <c r="W82" s="284">
        <f>TB2b!X85/(TB2b!H85+'TB2'!H85)</f>
        <v>6.9090528116949976E-2</v>
      </c>
      <c r="X82" s="287">
        <f>(TB2b!S85+TB2b!T85+TB2b!U85)/(TB2b!C85+TB2b!D85+TB2b!E85+'TB2'!C85+'TB2'!D85+'TB2'!E85)</f>
        <v>0.50365542619675241</v>
      </c>
      <c r="Y82" s="287"/>
      <c r="Z82" s="284">
        <v>7.474627114405985E-2</v>
      </c>
      <c r="AA82" s="284">
        <v>2.6483763860761407E-2</v>
      </c>
      <c r="AB82" s="284">
        <v>9.5322899084878659E-3</v>
      </c>
      <c r="AC82" s="284">
        <v>1.2490559754306817E-2</v>
      </c>
      <c r="AD82" s="284">
        <v>1.8168870562996645E-3</v>
      </c>
      <c r="AE82" s="284">
        <f t="shared" si="44"/>
        <v>2.1407301348639184E-2</v>
      </c>
      <c r="AF82" s="284">
        <v>0.14653249100073071</v>
      </c>
      <c r="AG82" s="311">
        <f t="shared" si="45"/>
        <v>5.5417928175927056E-5</v>
      </c>
      <c r="AH82" s="240">
        <v>0.14609252325160044</v>
      </c>
      <c r="AI82" s="285"/>
      <c r="AJ82" s="240">
        <v>0.71022976214273292</v>
      </c>
      <c r="AK82" s="240">
        <v>9.278505774395826E-2</v>
      </c>
      <c r="AL82" s="240">
        <v>2.4851687077563234E-2</v>
      </c>
      <c r="AM82" s="240">
        <v>6.0090755892110811E-2</v>
      </c>
      <c r="AN82" s="240">
        <v>6.8056343316452638E-3</v>
      </c>
      <c r="AO82" s="284">
        <v>5.0014462129923845E-2</v>
      </c>
      <c r="AP82" s="240">
        <f t="shared" si="41"/>
        <v>0.94477735931793438</v>
      </c>
      <c r="AQ82" s="240"/>
      <c r="AR82" s="289">
        <v>2956.0319753831432</v>
      </c>
      <c r="AS82" s="289">
        <v>155.62799999999999</v>
      </c>
      <c r="AU82" s="312">
        <v>4471.5959999999995</v>
      </c>
      <c r="AV82" s="284">
        <v>4.1241426998324546E-2</v>
      </c>
      <c r="AW82" s="284">
        <v>2.7790077636709581E-2</v>
      </c>
      <c r="AX82" s="284">
        <v>0.11314506051083328</v>
      </c>
      <c r="AY82" s="284">
        <f t="shared" si="31"/>
        <v>0.18332793753761883</v>
      </c>
      <c r="AZ82" s="289">
        <f>busineses!B43</f>
        <v>65.534421159510146</v>
      </c>
      <c r="BA82" s="289">
        <v>357.471</v>
      </c>
      <c r="BB82" s="284">
        <f t="shared" si="32"/>
        <v>1.4655711553438672E-2</v>
      </c>
      <c r="BC82" s="291">
        <f>scorp!F26</f>
        <v>10.492375373840332</v>
      </c>
      <c r="BD82" s="293">
        <f t="shared" si="34"/>
        <v>2.3464497628677395E-3</v>
      </c>
      <c r="BE82" s="293">
        <v>1.2528049127759413</v>
      </c>
      <c r="BF82" s="293">
        <f t="shared" si="35"/>
        <v>2.9396437905026464E-3</v>
      </c>
      <c r="BG82" s="293">
        <f t="shared" si="36"/>
        <v>0.20058007963543178</v>
      </c>
      <c r="BH82" s="295"/>
      <c r="BI82" s="284"/>
      <c r="BJ82" s="284">
        <f>BK82*'TB15'!K33/('TB15'!L33+'TB15'!M33)</f>
        <v>0.31962474045079575</v>
      </c>
      <c r="BK82" s="284">
        <f>'TB15'!D33</f>
        <v>0.29054102553149119</v>
      </c>
      <c r="BL82" s="211">
        <v>0.33212369037841605</v>
      </c>
      <c r="BM82" s="211">
        <v>0.32431649701390325</v>
      </c>
      <c r="BN82" s="284">
        <v>1.2659166215515993E-2</v>
      </c>
      <c r="BO82" s="284">
        <f t="shared" si="33"/>
        <v>0.30695267203121462</v>
      </c>
      <c r="BP82" s="284">
        <v>0.14876338839530945</v>
      </c>
    </row>
    <row r="83" spans="1:68">
      <c r="A83">
        <v>1989</v>
      </c>
      <c r="B83" s="211">
        <f>'cbo-vs-sz'!F29/100</f>
        <v>0.31420000076293947</v>
      </c>
      <c r="C83" s="211">
        <f>'cbo-vs-sz'!G29/100</f>
        <v>0.34009998321533202</v>
      </c>
      <c r="D83" s="211">
        <f>'cbo-vs-sz'!D29/100</f>
        <v>0.33229999542236327</v>
      </c>
      <c r="E83" s="284"/>
      <c r="F83" s="284">
        <f t="shared" si="38"/>
        <v>0.37524700258178667</v>
      </c>
      <c r="G83" s="284">
        <f t="shared" si="37"/>
        <v>0.35703036694088541</v>
      </c>
      <c r="H83" s="284">
        <f t="shared" si="42"/>
        <v>0.39346363822268798</v>
      </c>
      <c r="I83" s="211">
        <f>'cbo-vs-sz'!E29/100</f>
        <v>0.28979999542236329</v>
      </c>
      <c r="J83" s="282">
        <f>'cbo-vs-sz'!K29/100</f>
        <v>0.30139999389648436</v>
      </c>
      <c r="K83" s="211">
        <f>'cbo-vs-sz'!I29/100</f>
        <v>6.0500001907348631E-2</v>
      </c>
      <c r="L83" s="211">
        <f>'cbo-vs-sz'!J29/100</f>
        <v>5.3200001716613772E-2</v>
      </c>
      <c r="M83" s="211">
        <f>'cbo-vs-sz'!M29/100</f>
        <v>5.5199999809265134E-2</v>
      </c>
      <c r="N83" s="211">
        <f>'cbo-vs-sz'!B29/100</f>
        <v>0.14350000381469727</v>
      </c>
      <c r="O83" s="211">
        <f>'cbo-vs-sz'!C29/100</f>
        <v>0.14229999542236327</v>
      </c>
      <c r="P83" s="211">
        <f>'cbo-vs-sz'!N29/100</f>
        <v>0.14270000457763671</v>
      </c>
      <c r="Q83" s="241">
        <f t="shared" si="26"/>
        <v>0.15532892670360299</v>
      </c>
      <c r="R83" s="242">
        <f t="shared" si="46"/>
        <v>0.2474229856483858</v>
      </c>
      <c r="S83" s="286">
        <f t="shared" si="39"/>
        <v>9.7031244157433333E-2</v>
      </c>
      <c r="T83" s="287">
        <f t="shared" si="43"/>
        <v>0.29755356614536993</v>
      </c>
      <c r="U83" s="287"/>
      <c r="V83" s="287">
        <f t="shared" si="40"/>
        <v>0.39844353493534079</v>
      </c>
      <c r="W83" s="284">
        <f>TB2b!X86/(TB2b!H86+'TB2'!H86)</f>
        <v>6.1290401876180178E-2</v>
      </c>
      <c r="X83" s="287">
        <f>(TB2b!S86+TB2b!T86+TB2b!U86)/(TB2b!C86+TB2b!D86+TB2b!E86+'TB2'!C86+'TB2'!D86+'TB2'!E86)</f>
        <v>0.51082791262172766</v>
      </c>
      <c r="Y83" s="287"/>
      <c r="Z83" s="284">
        <v>6.8335987441827992E-2</v>
      </c>
      <c r="AA83" s="284">
        <v>2.6889502353268962E-2</v>
      </c>
      <c r="AB83" s="284">
        <v>8.8584382560626812E-3</v>
      </c>
      <c r="AC83" s="284">
        <v>1.4181984649870933E-2</v>
      </c>
      <c r="AD83" s="284">
        <v>2.2041929505318045E-3</v>
      </c>
      <c r="AE83" s="284">
        <f t="shared" si="44"/>
        <v>1.7612398300055999E-2</v>
      </c>
      <c r="AF83" s="284">
        <v>0.1381328299421444</v>
      </c>
      <c r="AG83" s="311">
        <f t="shared" si="45"/>
        <v>5.0325990526040032E-5</v>
      </c>
      <c r="AH83" s="240">
        <v>0.12750334809930977</v>
      </c>
      <c r="AI83" s="285"/>
      <c r="AJ83" s="240">
        <v>0.70426786789369367</v>
      </c>
      <c r="AK83" s="240">
        <v>9.3184409209824459E-2</v>
      </c>
      <c r="AL83" s="240">
        <v>2.4811442040529284E-2</v>
      </c>
      <c r="AM83" s="240">
        <v>6.7137884268519979E-2</v>
      </c>
      <c r="AN83" s="240">
        <v>7.3194759443940419E-3</v>
      </c>
      <c r="AO83" s="284">
        <v>4.4762454745787557E-2</v>
      </c>
      <c r="AP83" s="240">
        <f t="shared" si="41"/>
        <v>0.94148353410274899</v>
      </c>
      <c r="AQ83" s="240"/>
      <c r="AR83" s="289">
        <v>3130.3867562474775</v>
      </c>
      <c r="AS83" s="289">
        <v>146.69</v>
      </c>
      <c r="AU83" s="312">
        <v>4760.1239999999998</v>
      </c>
      <c r="AV83" s="284">
        <v>4.0174373608754733E-2</v>
      </c>
      <c r="AW83" s="284">
        <v>2.6138394714087281E-2</v>
      </c>
      <c r="AX83" s="284">
        <v>0.11926895181722158</v>
      </c>
      <c r="AY83" s="284">
        <f t="shared" si="31"/>
        <v>0.21123974729925435</v>
      </c>
      <c r="AZ83" s="289">
        <f>busineses!B44</f>
        <v>73.335258110892937</v>
      </c>
      <c r="BA83" s="289">
        <v>347.166</v>
      </c>
      <c r="BB83" s="284">
        <f t="shared" si="32"/>
        <v>1.5406165492935256E-2</v>
      </c>
      <c r="BC83" s="291">
        <f>scorp!F27</f>
        <v>11.110876083374023</v>
      </c>
      <c r="BD83" s="293">
        <f t="shared" si="34"/>
        <v>2.3341568588074648E-3</v>
      </c>
      <c r="BE83" s="293">
        <v>1.2530153720522186</v>
      </c>
      <c r="BF83" s="293">
        <f t="shared" si="35"/>
        <v>2.9247344248668735E-3</v>
      </c>
      <c r="BG83" s="293">
        <f t="shared" si="36"/>
        <v>0.18984181535684899</v>
      </c>
      <c r="BH83" s="295"/>
      <c r="BI83" s="284"/>
      <c r="BJ83" s="284">
        <f>BK83*'TB15'!K34/('TB15'!L34+'TB15'!M34)</f>
        <v>0.33042218911256155</v>
      </c>
      <c r="BK83" s="284">
        <f>'TB15'!D34</f>
        <v>0.3009985906086331</v>
      </c>
      <c r="BL83" s="211">
        <v>0.34549104506948775</v>
      </c>
      <c r="BM83" s="211">
        <v>0.33187871580091255</v>
      </c>
      <c r="BN83" s="284">
        <v>1.2974838282837298E-2</v>
      </c>
      <c r="BO83" s="284">
        <f t="shared" si="33"/>
        <v>0.32296305125239944</v>
      </c>
      <c r="BP83" s="284">
        <v>0.1446424275636673</v>
      </c>
    </row>
    <row r="84" spans="1:68">
      <c r="A84">
        <v>1990</v>
      </c>
      <c r="B84" s="211">
        <f>'cbo-vs-sz'!F30/100</f>
        <v>0.31340000152587888</v>
      </c>
      <c r="C84" s="211">
        <f>'cbo-vs-sz'!G30/100</f>
        <v>0.33650001525878909</v>
      </c>
      <c r="D84" s="211">
        <f>'cbo-vs-sz'!D30/100</f>
        <v>0.31989999771118166</v>
      </c>
      <c r="E84" s="284"/>
      <c r="F84" s="284">
        <f t="shared" si="38"/>
        <v>0.37372006791464762</v>
      </c>
      <c r="G84" s="284">
        <f t="shared" si="37"/>
        <v>0.36405980385950326</v>
      </c>
      <c r="H84" s="284">
        <f t="shared" si="42"/>
        <v>0.38338033196979199</v>
      </c>
      <c r="I84" s="211">
        <f>'cbo-vs-sz'!E30/100</f>
        <v>0.29180000305175779</v>
      </c>
      <c r="J84" s="282">
        <f>'cbo-vs-sz'!K30/100</f>
        <v>0.29819999694824217</v>
      </c>
      <c r="K84" s="211">
        <f>'cbo-vs-sz'!I30/100</f>
        <v>5.4099998474121093E-2</v>
      </c>
      <c r="L84" s="211">
        <f>'cbo-vs-sz'!J30/100</f>
        <v>4.9600000381469729E-2</v>
      </c>
      <c r="M84" s="211">
        <f>'cbo-vs-sz'!M30/100</f>
        <v>5.059999942779541E-2</v>
      </c>
      <c r="N84" s="211">
        <f>'cbo-vs-sz'!B30/100</f>
        <v>0.14380000114440919</v>
      </c>
      <c r="O84" s="211">
        <f>'cbo-vs-sz'!C30/100</f>
        <v>0.14289999961853028</v>
      </c>
      <c r="P84" s="211">
        <f>'cbo-vs-sz'!N30/100</f>
        <v>0.14329999923706055</v>
      </c>
      <c r="Q84" s="241">
        <f t="shared" si="26"/>
        <v>0.15439917786762328</v>
      </c>
      <c r="R84" s="242">
        <f t="shared" si="46"/>
        <v>0.24239288934411832</v>
      </c>
      <c r="S84" s="286">
        <f t="shared" si="39"/>
        <v>0.10187932763487516</v>
      </c>
      <c r="T84" s="287">
        <f t="shared" si="43"/>
        <v>0.28923074324719938</v>
      </c>
      <c r="U84" s="287"/>
      <c r="V84" s="287">
        <f t="shared" si="40"/>
        <v>0.3967803967011172</v>
      </c>
      <c r="W84" s="284">
        <f>TB2b!X87/(TB2b!H87+'TB2'!H87)</f>
        <v>6.5473649054551497E-2</v>
      </c>
      <c r="X84" s="287">
        <f>(TB2b!S87+TB2b!T87+TB2b!U87)/(TB2b!C87+TB2b!D87+TB2b!E87+'TB2'!C87+'TB2'!D87+'TB2'!E87)</f>
        <v>0.50721597924997242</v>
      </c>
      <c r="Y84" s="287"/>
      <c r="Z84" s="284">
        <v>7.2587588256575894E-2</v>
      </c>
      <c r="AA84" s="284">
        <v>2.7972186343094629E-2</v>
      </c>
      <c r="AB84" s="284">
        <v>8.4828813585833603E-3</v>
      </c>
      <c r="AC84" s="284">
        <v>1.3932516316638837E-2</v>
      </c>
      <c r="AD84" s="284">
        <v>2.4793775626226881E-3</v>
      </c>
      <c r="AE84" s="284">
        <f t="shared" si="44"/>
        <v>1.2609083734989793E-2</v>
      </c>
      <c r="AF84" s="284">
        <v>0.13809777272165719</v>
      </c>
      <c r="AG84" s="311">
        <f t="shared" si="45"/>
        <v>3.4139149151998782E-5</v>
      </c>
      <c r="AH84" s="240">
        <v>9.1305482242671779E-2</v>
      </c>
      <c r="AI84" s="285"/>
      <c r="AJ84" s="240">
        <v>0.71248593744868649</v>
      </c>
      <c r="AK84" s="240">
        <v>9.2458652660042676E-2</v>
      </c>
      <c r="AL84" s="240">
        <v>2.3300790882854635E-2</v>
      </c>
      <c r="AM84" s="240">
        <v>6.6001032778781846E-2</v>
      </c>
      <c r="AN84" s="240">
        <v>7.4765559709280534E-3</v>
      </c>
      <c r="AO84" s="284">
        <v>3.288922952882025E-2</v>
      </c>
      <c r="AP84" s="240">
        <f t="shared" si="41"/>
        <v>0.93461219927011396</v>
      </c>
      <c r="AQ84" s="240"/>
      <c r="AR84" s="289">
        <v>3327.4537223950801</v>
      </c>
      <c r="AS84" s="289">
        <v>115.702</v>
      </c>
      <c r="AU84" s="312">
        <v>5013.759</v>
      </c>
      <c r="AV84" s="284">
        <v>3.881598616925943E-2</v>
      </c>
      <c r="AW84" s="284">
        <v>2.4296341327933794E-2</v>
      </c>
      <c r="AX84" s="284">
        <v>0.11860721666119173</v>
      </c>
      <c r="AY84" s="284">
        <f t="shared" si="31"/>
        <v>0.2252897953486887</v>
      </c>
      <c r="AZ84" s="289">
        <f>busineses!B45</f>
        <v>76.968230972721358</v>
      </c>
      <c r="BA84" s="289">
        <v>341.64100000000002</v>
      </c>
      <c r="BB84" s="284">
        <f t="shared" si="32"/>
        <v>1.5351402205953928E-2</v>
      </c>
      <c r="BC84" s="291">
        <f>scorp!F28</f>
        <v>11.77022647857666</v>
      </c>
      <c r="BD84" s="293">
        <f t="shared" si="34"/>
        <v>2.3475852107324386E-3</v>
      </c>
      <c r="BE84" s="293">
        <v>1.2595989485478989</v>
      </c>
      <c r="BF84" s="293">
        <f t="shared" si="35"/>
        <v>2.9570158630651774E-3</v>
      </c>
      <c r="BG84" s="293">
        <f t="shared" si="36"/>
        <v>0.1926218741059576</v>
      </c>
      <c r="BH84" s="295"/>
      <c r="BI84" s="284"/>
      <c r="BJ84" s="284">
        <f>BK84*'TB15'!K35/('TB15'!L35+'TB15'!M35)</f>
        <v>0.31849253917547055</v>
      </c>
      <c r="BK84" s="284">
        <f>'TB15'!D35</f>
        <v>0.2886271467330449</v>
      </c>
      <c r="BL84" s="211">
        <v>0.33804260654951351</v>
      </c>
      <c r="BM84" s="211">
        <v>0.32831375837343557</v>
      </c>
      <c r="BN84" s="284">
        <v>1.2688537309091252E-2</v>
      </c>
      <c r="BO84" s="284">
        <f t="shared" si="33"/>
        <v>0.3268894741914356</v>
      </c>
      <c r="BP84" s="284">
        <v>0.14542049169540405</v>
      </c>
    </row>
    <row r="85" spans="1:68">
      <c r="A85">
        <v>1991</v>
      </c>
      <c r="B85" s="211">
        <f>'cbo-vs-sz'!F31/100</f>
        <v>0.31329999923706053</v>
      </c>
      <c r="C85" s="211">
        <f>'cbo-vs-sz'!G31/100</f>
        <v>0.33810001373291015</v>
      </c>
      <c r="D85" s="211">
        <f>'cbo-vs-sz'!D31/100</f>
        <v>0.29889999389648436</v>
      </c>
      <c r="E85" s="284"/>
      <c r="F85" s="284">
        <f t="shared" si="38"/>
        <v>0.32933406386363717</v>
      </c>
      <c r="G85" s="284">
        <f t="shared" si="37"/>
        <v>0.35081788154884008</v>
      </c>
      <c r="H85" s="284">
        <f t="shared" si="42"/>
        <v>0.30785024617843432</v>
      </c>
      <c r="I85" s="211">
        <f>'cbo-vs-sz'!E31/100</f>
        <v>0.28159999847412109</v>
      </c>
      <c r="J85" s="282">
        <f>'cbo-vs-sz'!K31/100</f>
        <v>0.28700000762939454</v>
      </c>
      <c r="K85" s="211">
        <f>'cbo-vs-sz'!I31/100</f>
        <v>0.05</v>
      </c>
      <c r="L85" s="211">
        <f>'cbo-vs-sz'!J31/100</f>
        <v>4.730000019073486E-2</v>
      </c>
      <c r="M85" s="211">
        <f>'cbo-vs-sz'!M31/100</f>
        <v>4.8099999427795408E-2</v>
      </c>
      <c r="N85" s="211">
        <f>'cbo-vs-sz'!B31/100</f>
        <v>0.13649999618530273</v>
      </c>
      <c r="O85" s="211">
        <f>'cbo-vs-sz'!C31/100</f>
        <v>0.13600000381469726</v>
      </c>
      <c r="P85" s="211">
        <f>'cbo-vs-sz'!N31/100</f>
        <v>0.13630000114440918</v>
      </c>
      <c r="Q85" s="241">
        <f t="shared" si="26"/>
        <v>0.14730498147838436</v>
      </c>
      <c r="R85" s="242">
        <f t="shared" si="46"/>
        <v>0.22621603184771114</v>
      </c>
      <c r="S85" s="286">
        <f t="shared" si="39"/>
        <v>9.4183925993842066E-2</v>
      </c>
      <c r="T85" s="287">
        <f t="shared" si="43"/>
        <v>0.27022673379900081</v>
      </c>
      <c r="U85" s="287"/>
      <c r="V85" s="287">
        <f t="shared" si="40"/>
        <v>0.39569061004889167</v>
      </c>
      <c r="W85" s="284">
        <f>TB2b!X88/(TB2b!H88+'TB2'!H88)</f>
        <v>6.0808454621663469E-2</v>
      </c>
      <c r="X85" s="287">
        <f>(TB2b!S88+TB2b!T88+TB2b!U88)/(TB2b!C88+TB2b!D88+TB2b!E88+'TB2'!C88+'TB2'!D88+'TB2'!E88)</f>
        <v>0.50731799519130105</v>
      </c>
      <c r="Y85" s="287"/>
      <c r="Z85" s="284">
        <v>6.7775205234307176E-2</v>
      </c>
      <c r="AA85" s="284">
        <v>2.7151119242159939E-2</v>
      </c>
      <c r="AB85" s="284">
        <v>7.7708213376493362E-3</v>
      </c>
      <c r="AC85" s="284">
        <v>1.2992293921162908E-2</v>
      </c>
      <c r="AD85" s="284">
        <v>2.4763564491288377E-3</v>
      </c>
      <c r="AE85" s="284">
        <f t="shared" si="44"/>
        <v>8.9609427501828355E-3</v>
      </c>
      <c r="AF85" s="284">
        <v>0.1271712014755865</v>
      </c>
      <c r="AG85" s="311">
        <f t="shared" si="45"/>
        <v>4.4462540995451882E-5</v>
      </c>
      <c r="AH85" s="240">
        <v>7.0463616339294391E-2</v>
      </c>
      <c r="AI85" s="285"/>
      <c r="AJ85" s="240">
        <v>0.71960480006682304</v>
      </c>
      <c r="AK85" s="240">
        <v>9.0587458505800023E-2</v>
      </c>
      <c r="AL85" s="240">
        <v>2.2150585093729039E-2</v>
      </c>
      <c r="AM85" s="240">
        <v>6.0019877012873181E-2</v>
      </c>
      <c r="AN85" s="240">
        <v>7.8821436513291099E-3</v>
      </c>
      <c r="AO85" s="284">
        <v>2.9108122736367564E-2</v>
      </c>
      <c r="AP85" s="240">
        <f t="shared" si="41"/>
        <v>0.92935298706692193</v>
      </c>
      <c r="AQ85" s="240"/>
      <c r="AR85" s="289">
        <v>3387.4684359324333</v>
      </c>
      <c r="AS85" s="289">
        <v>100.574</v>
      </c>
      <c r="AU85" s="312">
        <v>5164.3580000000002</v>
      </c>
      <c r="AV85" s="284">
        <v>3.843478705387969E-2</v>
      </c>
      <c r="AW85" s="284">
        <v>2.2812709730812619E-2</v>
      </c>
      <c r="AX85" s="284">
        <v>0.11403179252871314</v>
      </c>
      <c r="AY85" s="284">
        <f t="shared" si="31"/>
        <v>0.19839540649373502</v>
      </c>
      <c r="AZ85" s="289">
        <f>busineses!B46</f>
        <v>74.620083499610629</v>
      </c>
      <c r="BA85" s="289">
        <v>376.11799999999999</v>
      </c>
      <c r="BB85" s="284">
        <f t="shared" si="32"/>
        <v>1.444905320266539E-2</v>
      </c>
      <c r="BC85" s="291">
        <f>scorp!F29</f>
        <v>11.696575164794922</v>
      </c>
      <c r="BD85" s="293">
        <f t="shared" si="34"/>
        <v>2.2648652871847617E-3</v>
      </c>
      <c r="BE85" s="293">
        <v>1.270305658016782</v>
      </c>
      <c r="BF85" s="293">
        <f t="shared" si="35"/>
        <v>2.8770711889566066E-3</v>
      </c>
      <c r="BG85" s="293">
        <f t="shared" si="36"/>
        <v>0.19911831928377693</v>
      </c>
      <c r="BH85" s="295"/>
      <c r="BI85" s="284"/>
      <c r="BJ85" s="284">
        <f>BK85*'TB15'!K36/('TB15'!L36+'TB15'!M36)</f>
        <v>0.2995573408628624</v>
      </c>
      <c r="BK85" s="284">
        <f>'TB15'!D36</f>
        <v>0.27261237096539687</v>
      </c>
      <c r="BL85" s="211">
        <v>0.31882007646864674</v>
      </c>
      <c r="BM85" s="211">
        <v>0.32871598474792302</v>
      </c>
      <c r="BN85" s="284">
        <v>1.2032310306722138E-2</v>
      </c>
      <c r="BO85" s="284">
        <f t="shared" si="33"/>
        <v>0.31305781114006642</v>
      </c>
      <c r="BP85" s="284">
        <v>0.13891473412513733</v>
      </c>
    </row>
    <row r="86" spans="1:68">
      <c r="A86">
        <v>1992</v>
      </c>
      <c r="B86" s="211">
        <f>'cbo-vs-sz'!F32/100</f>
        <v>0.31219999313354491</v>
      </c>
      <c r="C86" s="211">
        <f>'cbo-vs-sz'!G32/100</f>
        <v>0.34080001831054685</v>
      </c>
      <c r="D86" s="211">
        <f>'cbo-vs-sz'!D32/100</f>
        <v>0.31129999160766603</v>
      </c>
      <c r="E86" s="284"/>
      <c r="F86" s="284">
        <f t="shared" si="38"/>
        <v>0.35000314767075447</v>
      </c>
      <c r="G86" s="284">
        <f t="shared" si="37"/>
        <v>0.33382987915694129</v>
      </c>
      <c r="H86" s="284">
        <f t="shared" si="42"/>
        <v>0.3661764161845677</v>
      </c>
      <c r="I86" s="211">
        <f>'cbo-vs-sz'!E32/100</f>
        <v>0.30540000915527343</v>
      </c>
      <c r="J86" s="282">
        <f>'cbo-vs-sz'!K32/100</f>
        <v>0.29379999160766601</v>
      </c>
      <c r="K86" s="211">
        <f>'cbo-vs-sz'!I32/100</f>
        <v>5.1100001335144044E-2</v>
      </c>
      <c r="L86" s="211">
        <f>'cbo-vs-sz'!J32/100</f>
        <v>5.0199999809265136E-2</v>
      </c>
      <c r="M86" s="211">
        <f>'cbo-vs-sz'!M32/100</f>
        <v>4.8299999237060548E-2</v>
      </c>
      <c r="N86" s="211">
        <f>'cbo-vs-sz'!B32/100</f>
        <v>0.1468000030517578</v>
      </c>
      <c r="O86" s="211">
        <f>'cbo-vs-sz'!C32/100</f>
        <v>0.14649999618530274</v>
      </c>
      <c r="P86" s="211">
        <f>'cbo-vs-sz'!N32/100</f>
        <v>0.14649999618530274</v>
      </c>
      <c r="Q86" s="241">
        <f t="shared" si="26"/>
        <v>0.16024806158988955</v>
      </c>
      <c r="R86" s="242">
        <f t="shared" si="46"/>
        <v>0.24841024544524765</v>
      </c>
      <c r="S86" s="286">
        <f t="shared" si="39"/>
        <v>0.11153215701023524</v>
      </c>
      <c r="T86" s="287">
        <f t="shared" si="43"/>
        <v>0.29403627492358514</v>
      </c>
      <c r="U86" s="287"/>
      <c r="V86" s="287">
        <f t="shared" si="40"/>
        <v>0.40479232984942443</v>
      </c>
      <c r="W86" s="284">
        <f>TB2b!X89/(TB2b!H89+'TB2'!H89)</f>
        <v>7.1683837931774158E-2</v>
      </c>
      <c r="X86" s="287">
        <f>(TB2b!S89+TB2b!T89+TB2b!U89)/(TB2b!C89+TB2b!D89+TB2b!E89+'TB2'!C89+'TB2'!D89+'TB2'!E89)</f>
        <v>0.51582849382197449</v>
      </c>
      <c r="Y86" s="287"/>
      <c r="Z86" s="284">
        <v>8.0395529993024475E-2</v>
      </c>
      <c r="AA86" s="284">
        <v>3.0793750305453345E-2</v>
      </c>
      <c r="AB86" s="284">
        <v>7.1034249121804506E-3</v>
      </c>
      <c r="AC86" s="284">
        <v>9.3101375848264091E-3</v>
      </c>
      <c r="AD86" s="284">
        <v>2.9395376152652028E-3</v>
      </c>
      <c r="AE86" s="284">
        <f t="shared" si="44"/>
        <v>1.1638052240213899E-2</v>
      </c>
      <c r="AF86" s="284">
        <v>0.14224378100303567</v>
      </c>
      <c r="AG86" s="311">
        <f t="shared" si="45"/>
        <v>6.3348352071904146E-5</v>
      </c>
      <c r="AH86" s="240">
        <v>8.181765247062385E-2</v>
      </c>
      <c r="AI86" s="285"/>
      <c r="AJ86" s="240">
        <v>0.72082825391466809</v>
      </c>
      <c r="AK86" s="240">
        <v>9.8072799293671242E-2</v>
      </c>
      <c r="AL86" s="240">
        <v>2.1278577370364631E-2</v>
      </c>
      <c r="AM86" s="240">
        <v>4.4329595847818502E-2</v>
      </c>
      <c r="AN86" s="240">
        <v>8.0082676977444815E-3</v>
      </c>
      <c r="AO86" s="284">
        <v>3.1782637345895731E-2</v>
      </c>
      <c r="AP86" s="240">
        <f t="shared" si="41"/>
        <v>0.92430013147016266</v>
      </c>
      <c r="AQ86" s="240"/>
      <c r="AR86" s="289">
        <v>3545.7871496270445</v>
      </c>
      <c r="AS86" s="289">
        <v>115.57599999999999</v>
      </c>
      <c r="AU86" s="312">
        <v>5475.2240000000002</v>
      </c>
      <c r="AV86" s="284">
        <v>3.9783029881517176E-2</v>
      </c>
      <c r="AW86" s="284">
        <v>2.4092895560072061E-2</v>
      </c>
      <c r="AX86" s="284">
        <v>0.11192272681446458</v>
      </c>
      <c r="AY86" s="284">
        <f t="shared" si="31"/>
        <v>0.22525207876306347</v>
      </c>
      <c r="AZ86" s="289">
        <f>busineses!B47</f>
        <v>91.01985998657868</v>
      </c>
      <c r="BA86" s="289">
        <v>404.08</v>
      </c>
      <c r="BB86" s="284">
        <f t="shared" si="32"/>
        <v>1.6623951821254927E-2</v>
      </c>
      <c r="BC86" s="291">
        <f>scorp!F30</f>
        <v>14.786467552185059</v>
      </c>
      <c r="BD86" s="293">
        <f t="shared" si="34"/>
        <v>2.7006141761844005E-3</v>
      </c>
      <c r="BE86" s="293">
        <v>1.2833630368358335</v>
      </c>
      <c r="BF86" s="293">
        <f t="shared" si="35"/>
        <v>3.465868410469915E-3</v>
      </c>
      <c r="BG86" s="293">
        <f t="shared" si="36"/>
        <v>0.20848643257246158</v>
      </c>
      <c r="BH86" s="295"/>
      <c r="BI86" s="284"/>
      <c r="BJ86" s="284">
        <f>BK86*'TB15'!K37/('TB15'!L37+'TB15'!M37)</f>
        <v>0.31223702629284394</v>
      </c>
      <c r="BK86" s="284">
        <f>'TB15'!D37</f>
        <v>0.28588591606181135</v>
      </c>
      <c r="BL86" s="211">
        <v>0.33056483474997161</v>
      </c>
      <c r="BM86" s="211">
        <v>0.32900512190838094</v>
      </c>
      <c r="BN86" s="284">
        <v>1.2808890187353761E-2</v>
      </c>
      <c r="BO86" s="284">
        <f t="shared" si="33"/>
        <v>0.32196869432774528</v>
      </c>
      <c r="BP86" s="284">
        <v>0.15014225244522095</v>
      </c>
    </row>
    <row r="87" spans="1:68">
      <c r="A87">
        <v>1993</v>
      </c>
      <c r="B87" s="211">
        <f>'cbo-vs-sz'!F33/100</f>
        <v>0.31649999618530272</v>
      </c>
      <c r="C87" s="211">
        <f>'cbo-vs-sz'!G33/100</f>
        <v>0.3647999954223633</v>
      </c>
      <c r="D87" s="211">
        <f>'cbo-vs-sz'!D33/100</f>
        <v>0.30340000152587893</v>
      </c>
      <c r="E87" s="284"/>
      <c r="F87" s="284">
        <f t="shared" si="38"/>
        <v>0.33260750704373765</v>
      </c>
      <c r="G87" s="284">
        <f t="shared" si="37"/>
        <v>0.31039479210624388</v>
      </c>
      <c r="H87" s="284">
        <f t="shared" si="42"/>
        <v>0.35482022198123148</v>
      </c>
      <c r="I87" s="211">
        <f>'cbo-vs-sz'!E33/100</f>
        <v>0.31309999465942384</v>
      </c>
      <c r="J87" s="282">
        <f>'cbo-vs-sz'!K33/100</f>
        <v>0.29149999618530276</v>
      </c>
      <c r="K87" s="211">
        <f>'cbo-vs-sz'!I33/100</f>
        <v>5.8000001907348636E-2</v>
      </c>
      <c r="L87" s="211">
        <f>'cbo-vs-sz'!J33/100</f>
        <v>5.9899997711181638E-2</v>
      </c>
      <c r="M87" s="211">
        <f>'cbo-vs-sz'!M33/100</f>
        <v>5.5900001525878908E-2</v>
      </c>
      <c r="N87" s="211">
        <f>'cbo-vs-sz'!B33/100</f>
        <v>0.14140000343322753</v>
      </c>
      <c r="O87" s="211">
        <f>'cbo-vs-sz'!C33/100</f>
        <v>0.14149999618530273</v>
      </c>
      <c r="P87" s="211">
        <f>'cbo-vs-sz'!N33/100</f>
        <v>0.14119999885559081</v>
      </c>
      <c r="Q87" s="241">
        <f t="shared" si="26"/>
        <v>0.16297858207544236</v>
      </c>
      <c r="R87" s="242">
        <f t="shared" si="46"/>
        <v>0.25252438450412773</v>
      </c>
      <c r="S87" s="286">
        <f t="shared" si="39"/>
        <v>0.10593610738215049</v>
      </c>
      <c r="T87" s="287">
        <f t="shared" si="43"/>
        <v>0.3013871435447868</v>
      </c>
      <c r="U87" s="287"/>
      <c r="V87" s="287">
        <f t="shared" si="40"/>
        <v>0.38729997361873703</v>
      </c>
      <c r="W87" s="284">
        <f>TB2b!X90/(TB2b!H90+'TB2'!H90)</f>
        <v>6.5781498042795664E-2</v>
      </c>
      <c r="X87" s="287">
        <f>(TB2b!S90+TB2b!T90+TB2b!U90)/(TB2b!C90+TB2b!D90+TB2b!E90+'TB2'!C90+'TB2'!D90+'TB2'!E90)</f>
        <v>0.49447279881071743</v>
      </c>
      <c r="Y87" s="287"/>
      <c r="Z87" s="284">
        <v>7.6618304118286504E-2</v>
      </c>
      <c r="AA87" s="284">
        <v>2.9404763905273787E-2</v>
      </c>
      <c r="AB87" s="284">
        <v>6.575480508784805E-3</v>
      </c>
      <c r="AC87" s="284">
        <v>7.6375043480992116E-3</v>
      </c>
      <c r="AD87" s="284">
        <v>3.1938531516814282E-3</v>
      </c>
      <c r="AE87" s="284">
        <f t="shared" si="44"/>
        <v>1.3347412839167743E-2</v>
      </c>
      <c r="AF87" s="284">
        <v>0.13684379989648174</v>
      </c>
      <c r="AG87" s="311">
        <f t="shared" si="45"/>
        <v>6.6481025188275256E-5</v>
      </c>
      <c r="AH87" s="240">
        <v>9.753757824077279E-2</v>
      </c>
      <c r="AI87" s="285"/>
      <c r="AJ87" s="240">
        <v>0.72325013644211134</v>
      </c>
      <c r="AK87" s="240">
        <v>9.8508793415834559E-2</v>
      </c>
      <c r="AL87" s="240">
        <v>2.1184248821204798E-2</v>
      </c>
      <c r="AM87" s="240">
        <v>3.4844580700392813E-2</v>
      </c>
      <c r="AN87" s="240">
        <v>8.396119257812952E-3</v>
      </c>
      <c r="AO87" s="284">
        <v>3.7617396112992023E-2</v>
      </c>
      <c r="AP87" s="240">
        <f t="shared" si="41"/>
        <v>0.92380127475034846</v>
      </c>
      <c r="AQ87" s="240"/>
      <c r="AR87" s="289">
        <v>3622.0214024536485</v>
      </c>
      <c r="AS87" s="289">
        <v>140.34700000000001</v>
      </c>
      <c r="AU87" s="312">
        <v>5730.2690000000002</v>
      </c>
      <c r="AV87" s="284">
        <v>4.2488581251595693E-2</v>
      </c>
      <c r="AW87" s="284">
        <v>2.7057543022849361E-2</v>
      </c>
      <c r="AX87" s="284">
        <v>0.11321527837523856</v>
      </c>
      <c r="AY87" s="284">
        <f t="shared" si="31"/>
        <v>0.21329732849273922</v>
      </c>
      <c r="AZ87" s="289">
        <f>busineses!B48</f>
        <v>95.479562937175814</v>
      </c>
      <c r="BA87" s="289">
        <v>447.63600000000002</v>
      </c>
      <c r="BB87" s="284">
        <f t="shared" si="32"/>
        <v>1.6662317761552872E-2</v>
      </c>
      <c r="BC87" s="291">
        <f>scorp!F31</f>
        <v>16.317987442016602</v>
      </c>
      <c r="BD87" s="293">
        <f t="shared" si="34"/>
        <v>2.8476826204872057E-3</v>
      </c>
      <c r="BE87" s="293">
        <v>1.2778596303241361</v>
      </c>
      <c r="BF87" s="293">
        <f t="shared" si="35"/>
        <v>3.6389386606962477E-3</v>
      </c>
      <c r="BG87" s="293">
        <f t="shared" si="36"/>
        <v>0.21839330594767811</v>
      </c>
      <c r="BH87" s="295"/>
      <c r="BI87" s="284"/>
      <c r="BJ87" s="284">
        <f>BK87*'TB15'!K38/('TB15'!L38+'TB15'!M38)</f>
        <v>0.30400472365559295</v>
      </c>
      <c r="BK87" s="284">
        <f>'TB15'!D38</f>
        <v>0.27893974495149926</v>
      </c>
      <c r="BL87" s="211">
        <v>0.32012620062107189</v>
      </c>
      <c r="BM87" s="211">
        <v>0.35016840280803119</v>
      </c>
      <c r="BN87" s="284">
        <v>1.3380910430130122E-2</v>
      </c>
      <c r="BO87" s="284">
        <f t="shared" si="33"/>
        <v>0.31492956544948392</v>
      </c>
      <c r="BP87" s="284">
        <v>0.14641934633255005</v>
      </c>
    </row>
    <row r="88" spans="1:68">
      <c r="A88">
        <v>1994</v>
      </c>
      <c r="B88" s="211">
        <f>'cbo-vs-sz'!F34/100</f>
        <v>0.31930000305175782</v>
      </c>
      <c r="C88" s="211">
        <f>'cbo-vs-sz'!G34/100</f>
        <v>0.37400001525878906</v>
      </c>
      <c r="D88" s="211">
        <f>'cbo-vs-sz'!D34/100</f>
        <v>0.2968000030517578</v>
      </c>
      <c r="E88" s="284"/>
      <c r="F88" s="284">
        <f t="shared" si="38"/>
        <v>0.33295634707483568</v>
      </c>
      <c r="G88" s="284">
        <f t="shared" si="37"/>
        <v>0.31552257817339335</v>
      </c>
      <c r="H88" s="284">
        <f t="shared" si="42"/>
        <v>0.35039011597627806</v>
      </c>
      <c r="I88" s="211">
        <f>'cbo-vs-sz'!E34/100</f>
        <v>0.32529998779296876</v>
      </c>
      <c r="J88" s="282">
        <f>'cbo-vs-sz'!K34/100</f>
        <v>0.29530000686645508</v>
      </c>
      <c r="K88" s="211">
        <f>'cbo-vs-sz'!I34/100</f>
        <v>5.9699997901916504E-2</v>
      </c>
      <c r="L88" s="211">
        <f>'cbo-vs-sz'!J34/100</f>
        <v>6.5100002288818362E-2</v>
      </c>
      <c r="M88" s="211">
        <f>'cbo-vs-sz'!M34/100</f>
        <v>5.9299998283386231E-2</v>
      </c>
      <c r="N88" s="211">
        <f>'cbo-vs-sz'!B34/100</f>
        <v>0.14050000190734863</v>
      </c>
      <c r="O88" s="211">
        <f>'cbo-vs-sz'!C34/100</f>
        <v>0.14109999656677247</v>
      </c>
      <c r="P88" s="211">
        <f>'cbo-vs-sz'!N34/100</f>
        <v>0.14050000190734863</v>
      </c>
      <c r="Q88" s="241">
        <f t="shared" si="26"/>
        <v>0.16456937787341808</v>
      </c>
      <c r="R88" s="242">
        <f t="shared" si="46"/>
        <v>0.25657544530619947</v>
      </c>
      <c r="S88" s="286">
        <f t="shared" si="39"/>
        <v>0.10152397316340082</v>
      </c>
      <c r="T88" s="287">
        <f t="shared" si="43"/>
        <v>0.30825926935379899</v>
      </c>
      <c r="U88" s="287"/>
      <c r="V88" s="287">
        <f t="shared" si="40"/>
        <v>0.38772760276449392</v>
      </c>
      <c r="W88" s="284">
        <f>TB2b!X91/(TB2b!H91+'TB2'!H91)</f>
        <v>6.3028487119300203E-2</v>
      </c>
      <c r="X88" s="287">
        <f>(TB2b!S91+TB2b!T91+TB2b!U91)/(TB2b!C91+TB2b!D91+TB2b!E91+'TB2'!C91+'TB2'!D91+'TB2'!E91)</f>
        <v>0.4959606413128918</v>
      </c>
      <c r="Y88" s="287"/>
      <c r="Z88" s="284">
        <v>7.3299709206302729E-2</v>
      </c>
      <c r="AA88" s="284">
        <v>3.3225375285155248E-2</v>
      </c>
      <c r="AB88" s="284">
        <v>6.5914077218828769E-3</v>
      </c>
      <c r="AC88" s="284">
        <v>7.5134269207439664E-3</v>
      </c>
      <c r="AD88" s="284">
        <v>3.3589476450533217E-3</v>
      </c>
      <c r="AE88" s="284">
        <f t="shared" si="44"/>
        <v>1.239461580546062E-2</v>
      </c>
      <c r="AF88" s="284">
        <v>0.1364511900969064</v>
      </c>
      <c r="AG88" s="311">
        <f t="shared" si="45"/>
        <v>6.7707512307640938E-5</v>
      </c>
      <c r="AH88" s="240">
        <v>9.0835527316823511E-2</v>
      </c>
      <c r="AI88" s="285"/>
      <c r="AJ88" s="240">
        <v>0.7219940958016714</v>
      </c>
      <c r="AK88" s="240">
        <v>0.10243742328823625</v>
      </c>
      <c r="AL88" s="240">
        <v>2.089044708002041E-2</v>
      </c>
      <c r="AM88" s="240">
        <v>3.1983094498714899E-2</v>
      </c>
      <c r="AN88" s="240">
        <v>8.6140132863750992E-3</v>
      </c>
      <c r="AO88" s="284">
        <v>3.5373759818897843E-2</v>
      </c>
      <c r="AP88" s="240">
        <f t="shared" si="41"/>
        <v>0.92129283377391591</v>
      </c>
      <c r="AQ88" s="240"/>
      <c r="AR88" s="289">
        <v>3805.3205921740837</v>
      </c>
      <c r="AS88" s="289">
        <v>139.101</v>
      </c>
      <c r="AU88" s="312">
        <v>6114.6440000000002</v>
      </c>
      <c r="AV88" s="284">
        <v>4.386796680231915E-2</v>
      </c>
      <c r="AW88" s="284">
        <v>2.8238929363671866E-2</v>
      </c>
      <c r="AX88" s="284">
        <v>0.11334641885938085</v>
      </c>
      <c r="AY88" s="284">
        <f t="shared" si="31"/>
        <v>0.22305686685869544</v>
      </c>
      <c r="AZ88" s="289">
        <f>busineses!B49</f>
        <v>121.96927925326953</v>
      </c>
      <c r="BA88" s="289">
        <v>546.80799999999999</v>
      </c>
      <c r="BB88" s="284">
        <f t="shared" si="32"/>
        <v>1.9947077745371525E-2</v>
      </c>
      <c r="BC88" s="291">
        <f>scorp!F32</f>
        <v>21.760320663452148</v>
      </c>
      <c r="BD88" s="293">
        <f t="shared" si="34"/>
        <v>3.558722415148314E-3</v>
      </c>
      <c r="BE88" s="293">
        <v>1.2715022693833222</v>
      </c>
      <c r="BF88" s="293">
        <f t="shared" si="35"/>
        <v>4.5249236269663783E-3</v>
      </c>
      <c r="BG88" s="293">
        <f t="shared" si="36"/>
        <v>0.2268464426081826</v>
      </c>
      <c r="BH88" s="295"/>
      <c r="BI88" s="284"/>
      <c r="BJ88" s="284">
        <f>BK88*'TB15'!K39/('TB15'!L39+'TB15'!M39)</f>
        <v>0.29738003397024415</v>
      </c>
      <c r="BK88" s="284">
        <f>'TB15'!D39</f>
        <v>0.27119062344382522</v>
      </c>
      <c r="BL88" s="211">
        <v>0.31719025299412373</v>
      </c>
      <c r="BM88" s="211">
        <v>0.36159116184706341</v>
      </c>
      <c r="BN88" s="284">
        <v>1.4495393632101283E-2</v>
      </c>
      <c r="BO88" s="284">
        <f t="shared" si="33"/>
        <v>0.33043231060653949</v>
      </c>
      <c r="BP88" s="284">
        <v>0.14685395359992981</v>
      </c>
    </row>
    <row r="89" spans="1:68">
      <c r="A89">
        <v>1995</v>
      </c>
      <c r="B89" s="211">
        <f>'cbo-vs-sz'!F35/100</f>
        <v>0.32090000152587889</v>
      </c>
      <c r="C89" s="211">
        <f>'cbo-vs-sz'!G35/100</f>
        <v>0.37779998779296875</v>
      </c>
      <c r="D89" s="211">
        <f>'cbo-vs-sz'!D35/100</f>
        <v>0.29569999694824217</v>
      </c>
      <c r="E89" s="284"/>
      <c r="F89" s="284">
        <f t="shared" si="38"/>
        <v>0.34345717536600218</v>
      </c>
      <c r="G89" s="284">
        <f t="shared" si="37"/>
        <v>0.29689359648841135</v>
      </c>
      <c r="H89" s="284">
        <f t="shared" si="42"/>
        <v>0.39002075424359295</v>
      </c>
      <c r="I89" s="211">
        <f>'cbo-vs-sz'!E35/100</f>
        <v>0.32419998168945313</v>
      </c>
      <c r="J89" s="282">
        <f>'cbo-vs-sz'!K35/100</f>
        <v>0.29499999999999998</v>
      </c>
      <c r="K89" s="211">
        <f>'cbo-vs-sz'!I35/100</f>
        <v>6.1399998664855959E-2</v>
      </c>
      <c r="L89" s="211">
        <f>'cbo-vs-sz'!J35/100</f>
        <v>6.6999998092651364E-2</v>
      </c>
      <c r="M89" s="211">
        <f>'cbo-vs-sz'!M35/100</f>
        <v>6.1199998855590819E-2</v>
      </c>
      <c r="N89" s="211">
        <f>'cbo-vs-sz'!B35/100</f>
        <v>0.14520000457763671</v>
      </c>
      <c r="O89" s="211">
        <f>'cbo-vs-sz'!C35/100</f>
        <v>0.1459000015258789</v>
      </c>
      <c r="P89" s="211">
        <f>'cbo-vs-sz'!N35/100</f>
        <v>0.14529999732971191</v>
      </c>
      <c r="Q89" s="241">
        <f t="shared" si="26"/>
        <v>0.17094596352797545</v>
      </c>
      <c r="R89" s="242">
        <f t="shared" si="46"/>
        <v>0.25800674011247099</v>
      </c>
      <c r="S89" s="286">
        <f t="shared" si="39"/>
        <v>0.10759137206210607</v>
      </c>
      <c r="T89" s="287">
        <f t="shared" si="43"/>
        <v>0.30814519612925934</v>
      </c>
      <c r="U89" s="287"/>
      <c r="V89" s="287">
        <f t="shared" si="40"/>
        <v>0.39329881368800068</v>
      </c>
      <c r="W89" s="284">
        <f>TB2b!X92/(TB2b!H92+'TB2'!H92)</f>
        <v>6.8817654934356584E-2</v>
      </c>
      <c r="X89" s="287">
        <f>(TB2b!S92+TB2b!T92+TB2b!U92)/(TB2b!C92+TB2b!D92+TB2b!E92+'TB2'!C92+'TB2'!D92+'TB2'!E92)</f>
        <v>0.50145919993921539</v>
      </c>
      <c r="Y89" s="287"/>
      <c r="Z89" s="284">
        <v>7.6958522556236891E-2</v>
      </c>
      <c r="AA89" s="284">
        <v>3.5407526257633458E-2</v>
      </c>
      <c r="AB89" s="284">
        <v>6.6587288185997236E-3</v>
      </c>
      <c r="AC89" s="284">
        <v>7.7156699009171409E-3</v>
      </c>
      <c r="AD89" s="284">
        <v>3.17082324695225E-3</v>
      </c>
      <c r="AE89" s="284">
        <f t="shared" si="44"/>
        <v>1.5420935000000004E-2</v>
      </c>
      <c r="AF89" s="284">
        <v>0.14617000000000002</v>
      </c>
      <c r="AG89" s="311">
        <f t="shared" si="45"/>
        <v>8.3779421966057033E-4</v>
      </c>
      <c r="AH89" s="240">
        <v>0.10550000000000001</v>
      </c>
      <c r="AI89" s="285"/>
      <c r="AJ89" s="240">
        <v>0.71528526015834548</v>
      </c>
      <c r="AK89" s="240">
        <v>9.8678679700108948E-2</v>
      </c>
      <c r="AL89" s="240">
        <v>2.242799742856574E-2</v>
      </c>
      <c r="AM89" s="240">
        <v>3.6698958368475497E-2</v>
      </c>
      <c r="AN89" s="240">
        <v>8.316833203861073E-3</v>
      </c>
      <c r="AO89" s="284">
        <v>3.953875487961505E-2</v>
      </c>
      <c r="AP89" s="240">
        <f t="shared" si="41"/>
        <v>0.92094648373897181</v>
      </c>
      <c r="AQ89" s="240"/>
      <c r="AR89" s="289">
        <v>4050.8275599636263</v>
      </c>
      <c r="AS89" s="289">
        <v>167.40500000000046</v>
      </c>
      <c r="AU89" s="312">
        <v>6452.31</v>
      </c>
      <c r="AV89" s="284">
        <v>4.539041056613833E-2</v>
      </c>
      <c r="AW89" s="284">
        <v>3.0136338768596053E-2</v>
      </c>
      <c r="AX89" s="284">
        <v>0.11599039723757848</v>
      </c>
      <c r="AY89" s="284">
        <f t="shared" si="31"/>
        <v>0.21568164180417207</v>
      </c>
      <c r="AZ89" s="289">
        <f>busineses!B50</f>
        <v>132.26741388133394</v>
      </c>
      <c r="BA89" s="289">
        <v>613.25300000000004</v>
      </c>
      <c r="BB89" s="284">
        <f t="shared" si="32"/>
        <v>2.0499234209350438E-2</v>
      </c>
      <c r="BC89" s="291">
        <f>scorp!F33</f>
        <v>24.024663925170898</v>
      </c>
      <c r="BD89" s="293">
        <f t="shared" si="34"/>
        <v>3.7234205928064362E-3</v>
      </c>
      <c r="BE89" s="293">
        <v>1.2678465247155246</v>
      </c>
      <c r="BF89" s="293">
        <f t="shared" si="35"/>
        <v>4.7207258586438585E-3</v>
      </c>
      <c r="BG89" s="293">
        <f t="shared" si="36"/>
        <v>0.2302879127304456</v>
      </c>
      <c r="BH89" s="295"/>
      <c r="BI89" s="284"/>
      <c r="BJ89" s="284">
        <f>BK89*'TB15'!K40/('TB15'!L40+'TB15'!M40)</f>
        <v>0.29646397886184156</v>
      </c>
      <c r="BK89" s="284">
        <f>'TB15'!D40</f>
        <v>0.26938298652081372</v>
      </c>
      <c r="BL89" s="211">
        <v>0.3139843112993066</v>
      </c>
      <c r="BM89" s="211">
        <v>0.36475969619051768</v>
      </c>
      <c r="BN89" s="284">
        <v>1.5344552222135821E-2</v>
      </c>
      <c r="BO89" s="284">
        <f t="shared" si="33"/>
        <v>0.33805713653497993</v>
      </c>
      <c r="BP89" s="284">
        <v>0.15284636616706848</v>
      </c>
    </row>
    <row r="90" spans="1:68">
      <c r="A90">
        <v>1996</v>
      </c>
      <c r="B90" s="211">
        <f>'cbo-vs-sz'!F36/100</f>
        <v>0.32209999084472657</v>
      </c>
      <c r="C90" s="211">
        <f>'cbo-vs-sz'!G36/100</f>
        <v>0.38349998474121094</v>
      </c>
      <c r="D90" s="211">
        <f>'cbo-vs-sz'!D36/100</f>
        <v>0.30360000610351562</v>
      </c>
      <c r="E90" s="284"/>
      <c r="F90" s="284">
        <f t="shared" si="38"/>
        <v>0.37286644094299792</v>
      </c>
      <c r="G90" s="284">
        <f t="shared" si="37"/>
        <v>0.30228916356519869</v>
      </c>
      <c r="H90" s="284">
        <f t="shared" si="42"/>
        <v>0.44344371832079721</v>
      </c>
      <c r="I90" s="211">
        <f>'cbo-vs-sz'!E36/100</f>
        <v>0.3306999969482422</v>
      </c>
      <c r="J90" s="282">
        <f>'cbo-vs-sz'!K36/100</f>
        <v>0.3021999931335449</v>
      </c>
      <c r="K90" s="211">
        <f>'cbo-vs-sz'!I36/100</f>
        <v>0.06</v>
      </c>
      <c r="L90" s="211">
        <f>'cbo-vs-sz'!J36/100</f>
        <v>6.5000000000000002E-2</v>
      </c>
      <c r="M90" s="211">
        <f>'cbo-vs-sz'!M36/100</f>
        <v>5.9699997901916504E-2</v>
      </c>
      <c r="N90" s="211">
        <f>'cbo-vs-sz'!B36/100</f>
        <v>0.1525</v>
      </c>
      <c r="O90" s="211">
        <f>'cbo-vs-sz'!C36/100</f>
        <v>0.15310000419616698</v>
      </c>
      <c r="P90" s="211">
        <f>'cbo-vs-sz'!N36/100</f>
        <v>0.1525</v>
      </c>
      <c r="Q90" s="241">
        <f t="shared" si="26"/>
        <v>0.18157016248171112</v>
      </c>
      <c r="R90" s="242">
        <f t="shared" si="46"/>
        <v>0.28566271657710873</v>
      </c>
      <c r="S90" s="286">
        <f t="shared" si="39"/>
        <v>0.11393108227338619</v>
      </c>
      <c r="T90" s="287">
        <f t="shared" si="43"/>
        <v>0.34290659467834961</v>
      </c>
      <c r="U90" s="287"/>
      <c r="V90" s="287">
        <f t="shared" si="40"/>
        <v>0.40171239330176539</v>
      </c>
      <c r="W90" s="284">
        <f>TB2b!X93/(TB2b!H93+'TB2'!H93)</f>
        <v>7.2770507594035999E-2</v>
      </c>
      <c r="X90" s="287">
        <f>(TB2b!S93+TB2b!T93+TB2b!U93)/(TB2b!C93+TB2b!D93+TB2b!E93+'TB2'!C93+'TB2'!D93+'TB2'!E93)</f>
        <v>0.51135968853767522</v>
      </c>
      <c r="Y90" s="287"/>
      <c r="Z90" s="284">
        <v>7.956131398198911E-2</v>
      </c>
      <c r="AA90" s="284">
        <v>3.6070508760120884E-2</v>
      </c>
      <c r="AB90" s="284">
        <v>6.9183751288686181E-3</v>
      </c>
      <c r="AC90" s="284">
        <v>7.5695163174680172E-3</v>
      </c>
      <c r="AD90" s="284">
        <v>3.2285750601386879E-3</v>
      </c>
      <c r="AE90" s="284">
        <f t="shared" si="44"/>
        <v>2.3944032000000001E-2</v>
      </c>
      <c r="AF90" s="284">
        <v>0.15836</v>
      </c>
      <c r="AG90" s="311">
        <f t="shared" si="45"/>
        <v>1.0676787514146829E-3</v>
      </c>
      <c r="AH90" s="240">
        <v>0.1512</v>
      </c>
      <c r="AI90" s="285"/>
      <c r="AJ90" s="240">
        <v>0.69832843149050194</v>
      </c>
      <c r="AK90" s="240">
        <v>0.10034976206251155</v>
      </c>
      <c r="AL90" s="240">
        <v>2.2886613093480741E-2</v>
      </c>
      <c r="AM90" s="240">
        <v>3.6370117416632951E-2</v>
      </c>
      <c r="AN90" s="240">
        <v>8.2398829967208972E-3</v>
      </c>
      <c r="AO90" s="284">
        <v>5.3995650430385275E-2</v>
      </c>
      <c r="AP90" s="240">
        <f t="shared" si="41"/>
        <v>0.92017045749023341</v>
      </c>
      <c r="AQ90" s="240"/>
      <c r="AR90" s="289">
        <v>4309.2348812316868</v>
      </c>
      <c r="AS90" s="289">
        <v>249.53200000000001</v>
      </c>
      <c r="AU90" s="312">
        <v>6870.6</v>
      </c>
      <c r="AV90" s="284">
        <v>4.6006462317701509E-2</v>
      </c>
      <c r="AW90" s="284">
        <v>3.0766745262422495E-2</v>
      </c>
      <c r="AX90" s="284">
        <v>0.1218356475416994</v>
      </c>
      <c r="AY90" s="284">
        <f t="shared" si="31"/>
        <v>0.21771612808642976</v>
      </c>
      <c r="AZ90" s="289">
        <f>busineses!B51</f>
        <v>149.6857163948788</v>
      </c>
      <c r="BA90" s="289">
        <v>687.52700000000004</v>
      </c>
      <c r="BB90" s="284">
        <f t="shared" si="32"/>
        <v>2.1786411142386223E-2</v>
      </c>
      <c r="BC90" s="291">
        <f>scorp!F34</f>
        <v>27.441953659057617</v>
      </c>
      <c r="BD90" s="293">
        <f t="shared" si="34"/>
        <v>3.9941131282650155E-3</v>
      </c>
      <c r="BE90" s="293">
        <v>1.2523511018686135</v>
      </c>
      <c r="BF90" s="293">
        <f t="shared" si="35"/>
        <v>5.0020319771705872E-3</v>
      </c>
      <c r="BG90" s="293">
        <f t="shared" si="36"/>
        <v>0.22959412380862304</v>
      </c>
      <c r="BH90" s="295"/>
      <c r="BI90" s="284"/>
      <c r="BJ90" s="284">
        <f>BK90*'TB15'!K41/('TB15'!L41+'TB15'!M41)</f>
        <v>0.30413293331371488</v>
      </c>
      <c r="BK90" s="284">
        <f>'TB15'!D41</f>
        <v>0.27630721941645175</v>
      </c>
      <c r="BL90" s="211">
        <v>0.3142953603379427</v>
      </c>
      <c r="BM90" s="211">
        <v>0.3709216380707121</v>
      </c>
      <c r="BN90" s="284">
        <v>1.5753369761064562E-2</v>
      </c>
      <c r="BO90" s="284">
        <f t="shared" si="33"/>
        <v>0.34241645559005029</v>
      </c>
      <c r="BP90" s="284">
        <v>0.15964031219482422</v>
      </c>
    </row>
    <row r="91" spans="1:68">
      <c r="A91">
        <v>1997</v>
      </c>
      <c r="B91" s="211">
        <f>'cbo-vs-sz'!F37/100</f>
        <v>0.32080001831054689</v>
      </c>
      <c r="C91" s="211">
        <f>'cbo-vs-sz'!G37/100</f>
        <v>0.37180000305175781</v>
      </c>
      <c r="D91" s="211">
        <f>'cbo-vs-sz'!D37/100</f>
        <v>0.30819999694824218</v>
      </c>
      <c r="E91" s="284"/>
      <c r="F91" s="284">
        <f t="shared" si="38"/>
        <v>0.36373659059873847</v>
      </c>
      <c r="G91" s="284">
        <f t="shared" si="37"/>
        <v>0.29212564810697267</v>
      </c>
      <c r="H91" s="284">
        <f t="shared" si="42"/>
        <v>0.43534753309050428</v>
      </c>
      <c r="I91" s="211">
        <f>'cbo-vs-sz'!E37/100</f>
        <v>0.3252000045776367</v>
      </c>
      <c r="J91" s="282">
        <f>'cbo-vs-sz'!K37/100</f>
        <v>0.31059999465942384</v>
      </c>
      <c r="K91" s="211">
        <f>'cbo-vs-sz'!I37/100</f>
        <v>5.5300002098083494E-2</v>
      </c>
      <c r="L91" s="211">
        <f>'cbo-vs-sz'!J37/100</f>
        <v>5.809999942779541E-2</v>
      </c>
      <c r="M91" s="211">
        <f>'cbo-vs-sz'!M37/100</f>
        <v>5.5700001716613767E-2</v>
      </c>
      <c r="N91" s="211">
        <f>'cbo-vs-sz'!B37/100</f>
        <v>0.15989999771118163</v>
      </c>
      <c r="O91" s="211">
        <f>'cbo-vs-sz'!C37/100</f>
        <v>0.16020000457763672</v>
      </c>
      <c r="P91" s="211">
        <f>'cbo-vs-sz'!N37/100</f>
        <v>0.16</v>
      </c>
      <c r="Q91" s="241">
        <f t="shared" si="26"/>
        <v>0.18532049951269858</v>
      </c>
      <c r="R91" s="242">
        <f t="shared" si="46"/>
        <v>0.29677609018379225</v>
      </c>
      <c r="S91" s="286">
        <f t="shared" si="39"/>
        <v>0.12122677768359533</v>
      </c>
      <c r="T91" s="287">
        <f t="shared" si="43"/>
        <v>0.35529252768385788</v>
      </c>
      <c r="U91" s="287"/>
      <c r="V91" s="287">
        <f t="shared" si="40"/>
        <v>0.40333749627093196</v>
      </c>
      <c r="W91" s="284">
        <f>TB2b!X94/(TB2b!H94+'TB2'!H94)</f>
        <v>7.9049753556237154E-2</v>
      </c>
      <c r="X91" s="287">
        <f>(TB2b!S94+TB2b!T94+TB2b!U94)/(TB2b!C94+TB2b!D94+TB2b!E94+'TB2'!C94+'TB2'!D94+'TB2'!E94)</f>
        <v>0.51143341050916358</v>
      </c>
      <c r="Y91" s="287"/>
      <c r="Z91" s="284">
        <v>8.2714675790114919E-2</v>
      </c>
      <c r="AA91" s="284">
        <v>3.6617821872990952E-2</v>
      </c>
      <c r="AB91" s="284">
        <v>7.0499428310562074E-3</v>
      </c>
      <c r="AC91" s="284">
        <v>7.3849896190667985E-3</v>
      </c>
      <c r="AD91" s="284">
        <v>3.4481898599423438E-3</v>
      </c>
      <c r="AE91" s="284">
        <f t="shared" si="44"/>
        <v>3.1048580000000003E-2</v>
      </c>
      <c r="AF91" s="284">
        <v>0.16985</v>
      </c>
      <c r="AG91" s="311">
        <f t="shared" si="45"/>
        <v>1.5858000268287875E-3</v>
      </c>
      <c r="AH91" s="240">
        <v>0.18280000000000002</v>
      </c>
      <c r="AI91" s="285"/>
      <c r="AJ91" s="240">
        <v>0.68231357271577509</v>
      </c>
      <c r="AK91" s="240">
        <v>9.8448820048551863E-2</v>
      </c>
      <c r="AL91" s="240">
        <v>2.4133255250749528E-2</v>
      </c>
      <c r="AM91" s="240">
        <v>3.4389383006097403E-2</v>
      </c>
      <c r="AN91" s="240">
        <v>7.8805894723491237E-3</v>
      </c>
      <c r="AO91" s="284">
        <v>7.1319067273881445E-2</v>
      </c>
      <c r="AP91" s="240">
        <f t="shared" si="41"/>
        <v>0.91848468776740444</v>
      </c>
      <c r="AQ91" s="240"/>
      <c r="AR91" s="289">
        <v>4636.7367545036359</v>
      </c>
      <c r="AS91" s="289">
        <v>354.62200000000001</v>
      </c>
      <c r="AU91" s="312">
        <v>7349.9430000000002</v>
      </c>
      <c r="AV91" s="284">
        <v>4.5800899408335545E-2</v>
      </c>
      <c r="AW91" s="284">
        <v>3.0580101097382659E-2</v>
      </c>
      <c r="AX91" s="284">
        <v>0.12677935053373884</v>
      </c>
      <c r="AY91" s="284">
        <f t="shared" si="31"/>
        <v>0.2204402223375854</v>
      </c>
      <c r="AZ91" s="289">
        <f>busineses!B52</f>
        <v>168.01292425903745</v>
      </c>
      <c r="BA91" s="289">
        <v>762.17</v>
      </c>
      <c r="BB91" s="284">
        <f t="shared" si="32"/>
        <v>2.2859078534219576E-2</v>
      </c>
      <c r="BC91" s="291">
        <f>scorp!F35</f>
        <v>32.113002777099609</v>
      </c>
      <c r="BD91" s="293">
        <f t="shared" si="34"/>
        <v>4.3691499072985472E-3</v>
      </c>
      <c r="BE91" s="293">
        <v>1.2427229395776598</v>
      </c>
      <c r="BF91" s="293">
        <f t="shared" si="35"/>
        <v>5.4296428162535102E-3</v>
      </c>
      <c r="BG91" s="293">
        <f t="shared" si="36"/>
        <v>0.23752675805043696</v>
      </c>
      <c r="BH91" s="295"/>
      <c r="BI91" s="284"/>
      <c r="BJ91" s="284">
        <f>BK91*'TB15'!K42/('TB15'!L42+'TB15'!M42)</f>
        <v>0.308689396428033</v>
      </c>
      <c r="BK91" s="284">
        <f>'TB15'!D42</f>
        <v>0.28131134595724794</v>
      </c>
      <c r="BL91" s="211">
        <v>0.30509380668342601</v>
      </c>
      <c r="BM91" s="211">
        <v>0.35892383715592391</v>
      </c>
      <c r="BN91" s="284">
        <v>1.6061080534372607E-2</v>
      </c>
      <c r="BO91" s="284">
        <f t="shared" si="33"/>
        <v>0.3506717278885918</v>
      </c>
      <c r="BP91" s="284">
        <v>0.16627532243728638</v>
      </c>
    </row>
    <row r="92" spans="1:68">
      <c r="A92">
        <v>1998</v>
      </c>
      <c r="B92" s="211">
        <f>'cbo-vs-sz'!F38/100</f>
        <v>0.31950000762939451</v>
      </c>
      <c r="C92" s="211">
        <f>'cbo-vs-sz'!G38/100</f>
        <v>0.37290000915527344</v>
      </c>
      <c r="D92" s="211">
        <f>'cbo-vs-sz'!D38/100</f>
        <v>0.31600000381469728</v>
      </c>
      <c r="E92" s="284"/>
      <c r="F92" s="284">
        <f t="shared" si="38"/>
        <v>0.36435037287168115</v>
      </c>
      <c r="G92" s="284">
        <f t="shared" si="37"/>
        <v>0.30608138541557861</v>
      </c>
      <c r="H92" s="284">
        <f t="shared" si="42"/>
        <v>0.42261936032778369</v>
      </c>
      <c r="I92" s="211">
        <f>'cbo-vs-sz'!E38/100</f>
        <v>0.3384000015258789</v>
      </c>
      <c r="J92" s="282">
        <f>'cbo-vs-sz'!K38/100</f>
        <v>0.32139999389648438</v>
      </c>
      <c r="K92" s="211">
        <f>'cbo-vs-sz'!I38/100</f>
        <v>4.9899997711181643E-2</v>
      </c>
      <c r="L92" s="211">
        <f>'cbo-vs-sz'!J38/100</f>
        <v>5.3099999427795412E-2</v>
      </c>
      <c r="M92" s="211">
        <f>'cbo-vs-sz'!M38/100</f>
        <v>5.070000171661377E-2</v>
      </c>
      <c r="N92" s="211">
        <f>'cbo-vs-sz'!B38/100</f>
        <v>0.16329999923706054</v>
      </c>
      <c r="O92" s="211">
        <f>'cbo-vs-sz'!C38/100</f>
        <v>0.16379999160766601</v>
      </c>
      <c r="P92" s="211">
        <f>'cbo-vs-sz'!N38/100</f>
        <v>0.16350000381469726</v>
      </c>
      <c r="Q92" s="241">
        <f t="shared" si="26"/>
        <v>0.19059333257103064</v>
      </c>
      <c r="R92" s="242">
        <f t="shared" si="46"/>
        <v>0.30219028053542879</v>
      </c>
      <c r="S92" s="286">
        <f t="shared" si="39"/>
        <v>0.12812206855255484</v>
      </c>
      <c r="T92" s="287">
        <f t="shared" si="43"/>
        <v>0.36021301786305343</v>
      </c>
      <c r="U92" s="287"/>
      <c r="V92" s="287">
        <f t="shared" si="40"/>
        <v>0.41295483130098093</v>
      </c>
      <c r="W92" s="284">
        <f>TB2b!X95/(TB2b!H95+'TB2'!H95)</f>
        <v>8.4351892208778617E-2</v>
      </c>
      <c r="X92" s="287">
        <f>(TB2b!S95+TB2b!T95+TB2b!U95)/(TB2b!C95+TB2b!D95+TB2b!E95+'TB2'!C95+'TB2'!D95+'TB2'!E95)</f>
        <v>0.52248914433171501</v>
      </c>
      <c r="Y92" s="287"/>
      <c r="Z92" s="284">
        <v>8.5807386995031154E-2</v>
      </c>
      <c r="AA92" s="284">
        <v>3.7387810941806973E-2</v>
      </c>
      <c r="AB92" s="284">
        <v>6.6677075770692883E-3</v>
      </c>
      <c r="AC92" s="284">
        <v>7.2400429914099987E-3</v>
      </c>
      <c r="AD92" s="284">
        <v>3.3338537885346442E-3</v>
      </c>
      <c r="AE92" s="284">
        <f t="shared" si="44"/>
        <v>3.4662545999999995E-2</v>
      </c>
      <c r="AF92" s="284">
        <v>0.17693999999999999</v>
      </c>
      <c r="AG92" s="311">
        <f t="shared" si="45"/>
        <v>1.8406517061479305E-3</v>
      </c>
      <c r="AH92" s="240">
        <v>0.19589999999999999</v>
      </c>
      <c r="AI92" s="285"/>
      <c r="AJ92" s="240">
        <v>0.66973151436306633</v>
      </c>
      <c r="AK92" s="240">
        <v>9.9198926538498655E-2</v>
      </c>
      <c r="AL92" s="240">
        <v>2.1784100225553677E-2</v>
      </c>
      <c r="AM92" s="240">
        <v>3.2789042282443358E-2</v>
      </c>
      <c r="AN92" s="240">
        <v>7.5014327764455734E-3</v>
      </c>
      <c r="AO92" s="284">
        <v>8.2018358016338194E-2</v>
      </c>
      <c r="AP92" s="240">
        <f t="shared" si="41"/>
        <v>0.91302337420234581</v>
      </c>
      <c r="AQ92" s="240"/>
      <c r="AR92" s="289">
        <v>4992.745342524694</v>
      </c>
      <c r="AS92" s="289">
        <v>444.50799999999998</v>
      </c>
      <c r="AU92" s="312">
        <v>7825.7259999999997</v>
      </c>
      <c r="AV92" s="284">
        <v>4.332185921152875E-2</v>
      </c>
      <c r="AW92" s="284">
        <v>2.8343057244784704E-2</v>
      </c>
      <c r="AX92" s="284">
        <v>0.13192654585657612</v>
      </c>
      <c r="AY92" s="284">
        <f t="shared" si="31"/>
        <v>0.26542240903824976</v>
      </c>
      <c r="AZ92" s="289">
        <f>busineses!B53</f>
        <v>187.30567441179343</v>
      </c>
      <c r="BA92" s="289">
        <v>705.68899999999996</v>
      </c>
      <c r="BB92" s="284">
        <f t="shared" si="32"/>
        <v>2.3934606758758668E-2</v>
      </c>
      <c r="BC92" s="291">
        <f>scorp!F36</f>
        <v>35.850986480712891</v>
      </c>
      <c r="BD92" s="293">
        <f t="shared" ref="BD92:BD115" si="47">BC92/$AU92</f>
        <v>4.5811706774186688E-3</v>
      </c>
      <c r="BE92" s="293">
        <v>1.242086431769047</v>
      </c>
      <c r="BF92" s="293">
        <f t="shared" ref="BF92:BF115" si="48">BD92*BE92</f>
        <v>5.6902099400399425E-3</v>
      </c>
      <c r="BG92" s="293">
        <f t="shared" ref="BG92:BG115" si="49">BF92/BB92</f>
        <v>0.23773985498874586</v>
      </c>
      <c r="BH92" s="295"/>
      <c r="BI92" s="284"/>
      <c r="BJ92" s="284">
        <f>BK92*'TB15'!K43/('TB15'!L43+'TB15'!M43)</f>
        <v>0.31623206159861977</v>
      </c>
      <c r="BK92" s="284">
        <f>'TB15'!D43</f>
        <v>0.29077018868283788</v>
      </c>
      <c r="BL92" s="211">
        <v>0.30375291181582942</v>
      </c>
      <c r="BM92" s="211">
        <v>0.35960081811052275</v>
      </c>
      <c r="BN92" s="284">
        <v>1.6044890605036777E-2</v>
      </c>
      <c r="BO92" s="284">
        <f t="shared" si="33"/>
        <v>0.37036477420541852</v>
      </c>
      <c r="BP92" s="284">
        <v>0.16923791170120239</v>
      </c>
    </row>
    <row r="93" spans="1:68">
      <c r="A93">
        <v>1999</v>
      </c>
      <c r="B93" s="211">
        <f>'cbo-vs-sz'!F39/100</f>
        <v>0.31819999694824219</v>
      </c>
      <c r="C93" s="211">
        <f>'cbo-vs-sz'!G39/100</f>
        <v>0.37080001831054688</v>
      </c>
      <c r="D93" s="211">
        <f>'cbo-vs-sz'!D39/100</f>
        <v>0.31520000457763669</v>
      </c>
      <c r="E93" s="284"/>
      <c r="F93" s="284">
        <f t="shared" si="38"/>
        <v>0.36119277181571019</v>
      </c>
      <c r="G93" s="284">
        <f t="shared" si="37"/>
        <v>0.30356612240988029</v>
      </c>
      <c r="H93" s="284">
        <f t="shared" si="42"/>
        <v>0.41881942122154009</v>
      </c>
      <c r="I93" s="211">
        <f>'cbo-vs-sz'!E39/100</f>
        <v>0.33909999847412109</v>
      </c>
      <c r="J93" s="282">
        <f>'cbo-vs-sz'!K39/100</f>
        <v>0.32619998931884764</v>
      </c>
      <c r="K93" s="211">
        <f>'cbo-vs-sz'!I39/100</f>
        <v>4.5999999046325686E-2</v>
      </c>
      <c r="L93" s="211">
        <f>'cbo-vs-sz'!J39/100</f>
        <v>4.9200000762939455E-2</v>
      </c>
      <c r="M93" s="211">
        <f>'cbo-vs-sz'!M39/100</f>
        <v>4.7500000000000001E-2</v>
      </c>
      <c r="N93" s="211">
        <f>'cbo-vs-sz'!B39/100</f>
        <v>0.16760000228881836</v>
      </c>
      <c r="O93" s="211">
        <f>'cbo-vs-sz'!C39/100</f>
        <v>0.16809999465942382</v>
      </c>
      <c r="P93" s="211">
        <f>'cbo-vs-sz'!N39/100</f>
        <v>0.16799999237060548</v>
      </c>
      <c r="Q93" s="241">
        <f t="shared" si="26"/>
        <v>0.19530510532233006</v>
      </c>
      <c r="R93" s="242">
        <f t="shared" si="46"/>
        <v>0.30829994987602843</v>
      </c>
      <c r="S93" s="286">
        <f t="shared" si="39"/>
        <v>0.1367841224499465</v>
      </c>
      <c r="T93" s="287">
        <f t="shared" si="43"/>
        <v>0.3654718923513891</v>
      </c>
      <c r="U93" s="287"/>
      <c r="V93" s="287">
        <f t="shared" si="40"/>
        <v>0.40592052557206398</v>
      </c>
      <c r="W93" s="284">
        <f>TB2b!X96/(TB2b!H96+'TB2'!H96)</f>
        <v>9.1939265333062459E-2</v>
      </c>
      <c r="X93" s="287">
        <f>(TB2b!S96+TB2b!T96+TB2b!U96)/(TB2b!C96+TB2b!D96+TB2b!E96+'TB2'!C96+'TB2'!D96+'TB2'!E96)</f>
        <v>0.51058094565173118</v>
      </c>
      <c r="Y93" s="287"/>
      <c r="Z93" s="284">
        <v>8.9882172696794327E-2</v>
      </c>
      <c r="AA93" s="284">
        <v>3.7721042967834989E-2</v>
      </c>
      <c r="AB93" s="284">
        <v>6.8369390379200926E-3</v>
      </c>
      <c r="AC93" s="284">
        <v>6.925347732375956E-3</v>
      </c>
      <c r="AD93" s="284">
        <v>3.271121694866941E-3</v>
      </c>
      <c r="AE93" s="284">
        <f t="shared" si="44"/>
        <v>3.7797227999999995E-2</v>
      </c>
      <c r="AF93" s="284">
        <v>0.18365999999999999</v>
      </c>
      <c r="AG93" s="311">
        <f t="shared" si="45"/>
        <v>1.2261478702076944E-3</v>
      </c>
      <c r="AH93" s="240">
        <v>0.20579999999999998</v>
      </c>
      <c r="AI93" s="285"/>
      <c r="AJ93" s="240">
        <v>0.65710969290083332</v>
      </c>
      <c r="AK93" s="240">
        <v>9.9841126155661708E-2</v>
      </c>
      <c r="AL93" s="240">
        <v>2.2522075202741951E-2</v>
      </c>
      <c r="AM93" s="240">
        <v>2.9868684444933832E-2</v>
      </c>
      <c r="AN93" s="240">
        <v>7.3891232852380815E-3</v>
      </c>
      <c r="AO93" s="284">
        <v>9.0247075672277979E-2</v>
      </c>
      <c r="AP93" s="240">
        <f t="shared" si="41"/>
        <v>0.90697777766168686</v>
      </c>
      <c r="AQ93" s="240"/>
      <c r="AR93" s="289">
        <v>5350.7900549691167</v>
      </c>
      <c r="AS93" s="289">
        <v>521.38036199999976</v>
      </c>
      <c r="AU93" s="312">
        <v>8291.4519999999993</v>
      </c>
      <c r="AV93" s="284">
        <v>4.2500758612604883E-2</v>
      </c>
      <c r="AW93" s="284">
        <v>2.7424147181941114E-2</v>
      </c>
      <c r="AX93" s="284">
        <v>0.1341036527739653</v>
      </c>
      <c r="AY93" s="284">
        <f t="shared" si="31"/>
        <v>0.28820481149710997</v>
      </c>
      <c r="AZ93" s="289">
        <f>busineses!B54</f>
        <v>205.54478951162389</v>
      </c>
      <c r="BA93" s="289">
        <v>713.19</v>
      </c>
      <c r="BB93" s="284">
        <f t="shared" si="32"/>
        <v>2.4789963146578418E-2</v>
      </c>
      <c r="BC93" s="291">
        <f>scorp!F37</f>
        <v>39.845943450927734</v>
      </c>
      <c r="BD93" s="293">
        <f t="shared" si="47"/>
        <v>4.8056653347239705E-3</v>
      </c>
      <c r="BE93" s="293">
        <v>1.2390021695357951</v>
      </c>
      <c r="BF93" s="293">
        <f t="shared" si="48"/>
        <v>5.9542297757859625E-3</v>
      </c>
      <c r="BG93" s="293">
        <f t="shared" si="49"/>
        <v>0.24018711688192979</v>
      </c>
      <c r="BH93" s="295"/>
      <c r="BI93" s="284"/>
      <c r="BJ93" s="284">
        <f>BK93*'TB15'!K44/('TB15'!L44+'TB15'!M44)</f>
        <v>0.31560022712838121</v>
      </c>
      <c r="BK93" s="284">
        <f>'TB15'!D44</f>
        <v>0.29294626699388771</v>
      </c>
      <c r="BL93" s="211">
        <v>0.29830690402172594</v>
      </c>
      <c r="BM93" s="211">
        <v>0.35060201972879618</v>
      </c>
      <c r="BN93" s="284">
        <v>1.6147052040146992E-2</v>
      </c>
      <c r="BO93" s="284">
        <f t="shared" si="33"/>
        <v>0.3799238547087509</v>
      </c>
      <c r="BP93" s="284">
        <v>0.17707523703575134</v>
      </c>
    </row>
    <row r="94" spans="1:68">
      <c r="A94">
        <v>2000</v>
      </c>
      <c r="B94" s="211">
        <f>'cbo-vs-sz'!F40/100</f>
        <v>0.31790000915527344</v>
      </c>
      <c r="C94" s="211">
        <f>'cbo-vs-sz'!G40/100</f>
        <v>0.369900016784668</v>
      </c>
      <c r="D94" s="211">
        <f>'cbo-vs-sz'!D40/100</f>
        <v>0.32500000000000001</v>
      </c>
      <c r="E94" s="284"/>
      <c r="F94" s="284">
        <f t="shared" si="38"/>
        <v>0.34810965062993682</v>
      </c>
      <c r="G94" s="284">
        <f t="shared" si="37"/>
        <v>0.32116843211397073</v>
      </c>
      <c r="H94" s="284">
        <f t="shared" si="42"/>
        <v>0.37505086914590291</v>
      </c>
      <c r="I94" s="211">
        <f>'cbo-vs-sz'!E40/100</f>
        <v>0.34749999999999998</v>
      </c>
      <c r="J94" s="282">
        <f>'cbo-vs-sz'!K40/100</f>
        <v>0.33880001068115234</v>
      </c>
      <c r="K94" s="211">
        <f>'cbo-vs-sz'!I40/100</f>
        <v>4.309999942779541E-2</v>
      </c>
      <c r="L94" s="211">
        <f>'cbo-vs-sz'!J40/100</f>
        <v>4.5799999237060546E-2</v>
      </c>
      <c r="M94" s="211">
        <f>'cbo-vs-sz'!M40/100</f>
        <v>4.4800000190734865E-2</v>
      </c>
      <c r="N94" s="211">
        <f>'cbo-vs-sz'!B40/100</f>
        <v>0.17350000381469727</v>
      </c>
      <c r="O94" s="211">
        <f>'cbo-vs-sz'!C40/100</f>
        <v>0.17389999389648436</v>
      </c>
      <c r="P94" s="211">
        <f>'cbo-vs-sz'!N40/100</f>
        <v>0.17389999389648436</v>
      </c>
      <c r="Q94" s="241">
        <f t="shared" si="26"/>
        <v>0.20188000149395996</v>
      </c>
      <c r="R94" s="242">
        <f t="shared" si="46"/>
        <v>0.29402182702438689</v>
      </c>
      <c r="S94" s="286">
        <f t="shared" si="39"/>
        <v>0.14278344011134858</v>
      </c>
      <c r="T94" s="287">
        <f t="shared" si="43"/>
        <v>0.34443462266206637</v>
      </c>
      <c r="U94" s="287"/>
      <c r="V94" s="287">
        <f t="shared" si="40"/>
        <v>0.41728669800236723</v>
      </c>
      <c r="W94" s="284">
        <f>TB2b!X97/(TB2b!H97+'TB2'!H97)</f>
        <v>0.10039216805958724</v>
      </c>
      <c r="X94" s="287">
        <f>(TB2b!S97+TB2b!T97+TB2b!U97)/(TB2b!C97+TB2b!D97+TB2b!E97+'TB2'!C97+'TB2'!D97+'TB2'!E97)</f>
        <v>0.52291820798329391</v>
      </c>
      <c r="Y94" s="287"/>
      <c r="Z94" s="284">
        <v>9.3825308435983287E-2</v>
      </c>
      <c r="AA94" s="284">
        <v>3.6755692257143924E-2</v>
      </c>
      <c r="AB94" s="284">
        <v>7.4613459565758137E-3</v>
      </c>
      <c r="AC94" s="284">
        <v>7.6400608297872109E-3</v>
      </c>
      <c r="AD94" s="284">
        <v>3.2317606239060906E-3</v>
      </c>
      <c r="AE94" s="284">
        <f t="shared" si="44"/>
        <v>3.6440537000000002E-2</v>
      </c>
      <c r="AF94" s="284">
        <v>0.19295000000000001</v>
      </c>
      <c r="AG94" s="311">
        <f t="shared" si="45"/>
        <v>7.5952948966036687E-3</v>
      </c>
      <c r="AH94" s="240">
        <v>0.18886</v>
      </c>
      <c r="AI94" s="285"/>
      <c r="AJ94" s="240">
        <v>0.65711617791821186</v>
      </c>
      <c r="AK94" s="240">
        <v>9.8894136083291173E-2</v>
      </c>
      <c r="AL94" s="240">
        <v>2.323187838687726E-2</v>
      </c>
      <c r="AM94" s="240">
        <v>3.1503435041717209E-2</v>
      </c>
      <c r="AN94" s="240">
        <v>7.1280680419373169E-3</v>
      </c>
      <c r="AO94" s="284">
        <v>9.7161585261715103E-2</v>
      </c>
      <c r="AP94" s="240">
        <f t="shared" si="41"/>
        <v>0.91503528073374996</v>
      </c>
      <c r="AQ94" s="240"/>
      <c r="AR94" s="289">
        <v>5712.2425007777319</v>
      </c>
      <c r="AS94" s="289">
        <v>614.73961299999985</v>
      </c>
      <c r="AU94" s="312">
        <v>8872.44</v>
      </c>
      <c r="AV94" s="284">
        <v>4.1280076281158283E-2</v>
      </c>
      <c r="AW94" s="284">
        <v>2.6311589596548411E-2</v>
      </c>
      <c r="AX94" s="284">
        <v>0.13934498289083949</v>
      </c>
      <c r="AY94" s="284">
        <f t="shared" si="31"/>
        <v>0.33756651714255548</v>
      </c>
      <c r="AZ94" s="289">
        <f>busineses!B55</f>
        <v>216.34503057059521</v>
      </c>
      <c r="BA94" s="289">
        <v>640.89599999999996</v>
      </c>
      <c r="BB94" s="284">
        <f t="shared" si="32"/>
        <v>2.4383938417233051E-2</v>
      </c>
      <c r="BC94" s="291">
        <f>scorp!F38</f>
        <v>42.075267791748047</v>
      </c>
      <c r="BD94" s="293">
        <f t="shared" si="47"/>
        <v>4.742243147516134E-3</v>
      </c>
      <c r="BE94" s="293">
        <v>1.2367987467250088</v>
      </c>
      <c r="BF94" s="293">
        <f t="shared" si="48"/>
        <v>5.8652003815132152E-3</v>
      </c>
      <c r="BG94" s="293">
        <f t="shared" si="49"/>
        <v>0.24053540003070448</v>
      </c>
      <c r="BH94" s="295"/>
      <c r="BI94" s="284"/>
      <c r="BJ94" s="284">
        <f>BK94*'TB15'!K45/('TB15'!L45+'TB15'!M45)</f>
        <v>0.32478976055208192</v>
      </c>
      <c r="BK94" s="284">
        <f>'TB15'!D45</f>
        <v>0.30228890631685984</v>
      </c>
      <c r="BL94" s="211">
        <v>0.30106548983624704</v>
      </c>
      <c r="BM94" s="211">
        <v>0.34926948784307965</v>
      </c>
      <c r="BN94" s="284">
        <v>1.6073467416719112E-2</v>
      </c>
      <c r="BO94" s="284">
        <f t="shared" si="33"/>
        <v>0.38937591363065438</v>
      </c>
      <c r="BP94" s="284">
        <v>0.18267017602920532</v>
      </c>
    </row>
    <row r="95" spans="1:68">
      <c r="A95">
        <v>2001</v>
      </c>
      <c r="B95" s="211">
        <f>'cbo-vs-sz'!F41/100</f>
        <v>0.31659999847412107</v>
      </c>
      <c r="C95" s="211">
        <f>'cbo-vs-sz'!G41/100</f>
        <v>0.37340000152587893</v>
      </c>
      <c r="D95" s="211">
        <f>'cbo-vs-sz'!D41/100</f>
        <v>0.3096999931335449</v>
      </c>
      <c r="E95" s="284"/>
      <c r="F95" s="284">
        <f t="shared" si="38"/>
        <v>0.36733484872813349</v>
      </c>
      <c r="G95" s="284">
        <f t="shared" si="37"/>
        <v>0.31803496177522245</v>
      </c>
      <c r="H95" s="284">
        <f t="shared" si="42"/>
        <v>0.41663473568104448</v>
      </c>
      <c r="I95" s="211">
        <f>'cbo-vs-sz'!E41/100</f>
        <v>0.35020000457763673</v>
      </c>
      <c r="J95" s="282">
        <f>'cbo-vs-sz'!K41/100</f>
        <v>0.33659999847412109</v>
      </c>
      <c r="K95" s="211">
        <f>'cbo-vs-sz'!I41/100</f>
        <v>3.4000000953674316E-2</v>
      </c>
      <c r="L95" s="211">
        <f>'cbo-vs-sz'!J41/100</f>
        <v>3.8199999332427979E-2</v>
      </c>
      <c r="M95" s="211">
        <f>'cbo-vs-sz'!M41/100</f>
        <v>3.6800000667572025E-2</v>
      </c>
      <c r="N95" s="211">
        <f>'cbo-vs-sz'!B41/100</f>
        <v>0.16610000610351563</v>
      </c>
      <c r="O95" s="211">
        <f>'cbo-vs-sz'!C41/100</f>
        <v>0.16680000305175782</v>
      </c>
      <c r="P95" s="211">
        <f>'cbo-vs-sz'!N41/100</f>
        <v>0.1665999984741211</v>
      </c>
      <c r="Q95" s="241">
        <f t="shared" si="26"/>
        <v>0.19589937723126963</v>
      </c>
      <c r="R95" s="242">
        <f t="shared" si="46"/>
        <v>0.29496669192411157</v>
      </c>
      <c r="S95" s="286">
        <f t="shared" si="39"/>
        <v>0.13004184835258412</v>
      </c>
      <c r="T95" s="287">
        <f t="shared" si="43"/>
        <v>0.34994163978128739</v>
      </c>
      <c r="U95" s="287"/>
      <c r="V95" s="287">
        <f t="shared" si="40"/>
        <v>0.41524167553616015</v>
      </c>
      <c r="W95" s="284">
        <f>TB2b!X98/(TB2b!H98+'TB2'!H98)</f>
        <v>8.6244706755053149E-2</v>
      </c>
      <c r="X95" s="287">
        <f>(TB2b!S98+TB2b!T98+TB2b!U98)/(TB2b!C98+TB2b!D98+TB2b!E98+'TB2'!C98+'TB2'!D98+'TB2'!E98)</f>
        <v>0.52490733179652915</v>
      </c>
      <c r="Y95" s="287"/>
      <c r="Z95" s="284">
        <v>8.9807350037889727E-2</v>
      </c>
      <c r="AA95" s="284">
        <v>3.8619927404002517E-2</v>
      </c>
      <c r="AB95" s="284">
        <v>6.1599657963397701E-3</v>
      </c>
      <c r="AC95" s="284">
        <v>7.3977839823654917E-3</v>
      </c>
      <c r="AD95" s="284">
        <v>3.6260791567106448E-3</v>
      </c>
      <c r="AE95" s="284">
        <f t="shared" si="44"/>
        <v>2.1952248000000004E-2</v>
      </c>
      <c r="AF95" s="284">
        <v>0.16760000000000003</v>
      </c>
      <c r="AG95" s="311">
        <f t="shared" si="45"/>
        <v>3.6645622691872104E-5</v>
      </c>
      <c r="AH95" s="240">
        <v>0.13098000000000001</v>
      </c>
      <c r="AI95" s="285"/>
      <c r="AJ95" s="240">
        <v>0.69060345708401438</v>
      </c>
      <c r="AK95" s="240">
        <v>0.10532538908849932</v>
      </c>
      <c r="AL95" s="240">
        <v>1.936883216221193E-2</v>
      </c>
      <c r="AM95" s="240">
        <v>3.2112156586895001E-2</v>
      </c>
      <c r="AN95" s="240">
        <v>7.665588828066356E-3</v>
      </c>
      <c r="AO95" s="284">
        <v>5.2689433021267794E-2</v>
      </c>
      <c r="AP95" s="240">
        <f t="shared" si="41"/>
        <v>0.90776485677095475</v>
      </c>
      <c r="AQ95" s="240"/>
      <c r="AR95" s="289">
        <v>5846.257532873421</v>
      </c>
      <c r="AS95" s="289">
        <v>325.16899999999998</v>
      </c>
      <c r="AU95" s="312">
        <v>9146.5580000000009</v>
      </c>
      <c r="AV95" s="284">
        <v>3.3841692142552421E-2</v>
      </c>
      <c r="AW95" s="284">
        <v>1.8602407594201009E-2</v>
      </c>
      <c r="AX95" s="284">
        <v>0.13546593155589237</v>
      </c>
      <c r="AY95" s="284">
        <f t="shared" si="31"/>
        <v>0.37930150007052771</v>
      </c>
      <c r="AZ95" s="289">
        <f>busineses!B56</f>
        <v>223.75298930360486</v>
      </c>
      <c r="BA95" s="289">
        <v>589.90800000000002</v>
      </c>
      <c r="BB95" s="284">
        <f t="shared" si="32"/>
        <v>2.4463081008572279E-2</v>
      </c>
      <c r="BC95" s="291">
        <f>scorp!F39</f>
        <v>41.466987609863281</v>
      </c>
      <c r="BD95" s="293">
        <f t="shared" si="47"/>
        <v>4.5336166468154769E-3</v>
      </c>
      <c r="BE95" s="293">
        <v>1.2439868718681886</v>
      </c>
      <c r="BF95" s="293">
        <f t="shared" si="48"/>
        <v>5.639759590721531E-3</v>
      </c>
      <c r="BG95" s="293">
        <f t="shared" si="49"/>
        <v>0.2305416717029741</v>
      </c>
      <c r="BH95" s="295"/>
      <c r="BI95" s="284"/>
      <c r="BJ95" s="284">
        <f>BK95*'TB15'!K46/('TB15'!L46+'TB15'!M46)</f>
        <v>0.30938083742088884</v>
      </c>
      <c r="BK95" s="284">
        <f>'TB15'!D46</f>
        <v>0.28740182949909771</v>
      </c>
      <c r="BL95" s="211">
        <v>0.32960515440480781</v>
      </c>
      <c r="BM95" s="211">
        <v>0.35051309033220274</v>
      </c>
      <c r="BN95" s="284">
        <v>1.2562134917383561E-2</v>
      </c>
      <c r="BO95" s="284">
        <f t="shared" si="33"/>
        <v>0.37120291930047961</v>
      </c>
      <c r="BP95" s="284">
        <v>0.17269401252269745</v>
      </c>
    </row>
    <row r="96" spans="1:68">
      <c r="A96">
        <v>2002</v>
      </c>
      <c r="B96" s="211">
        <f>'cbo-vs-sz'!F42/100</f>
        <v>0.2943000030517578</v>
      </c>
      <c r="C96" s="211">
        <f>'cbo-vs-sz'!G42/100</f>
        <v>0.33369998931884765</v>
      </c>
      <c r="D96" s="211">
        <f>'cbo-vs-sz'!D42/100</f>
        <v>0.28690000534057619</v>
      </c>
      <c r="E96" s="284"/>
      <c r="F96" s="284">
        <f t="shared" si="38"/>
        <v>0.37037645085194937</v>
      </c>
      <c r="G96" s="284">
        <f t="shared" si="37"/>
        <v>0.35592585818122224</v>
      </c>
      <c r="H96" s="284">
        <f t="shared" si="42"/>
        <v>0.38482704352267644</v>
      </c>
      <c r="I96" s="211">
        <f>'cbo-vs-sz'!E42/100</f>
        <v>0.35069999694824217</v>
      </c>
      <c r="J96" s="282">
        <f>'cbo-vs-sz'!K42/100</f>
        <v>0.33250000000000002</v>
      </c>
      <c r="K96" s="211">
        <f>'cbo-vs-sz'!I42/100</f>
        <v>3.0499999523162843E-2</v>
      </c>
      <c r="L96" s="211">
        <f>'cbo-vs-sz'!J42/100</f>
        <v>3.7000000476837158E-2</v>
      </c>
      <c r="M96" s="211">
        <f>'cbo-vs-sz'!M42/100</f>
        <v>3.5199999809265137E-2</v>
      </c>
      <c r="N96" s="211">
        <f>'cbo-vs-sz'!B42/100</f>
        <v>0.16100000381469726</v>
      </c>
      <c r="O96" s="211">
        <f>'cbo-vs-sz'!C42/100</f>
        <v>0.16190000534057616</v>
      </c>
      <c r="P96" s="211">
        <f>'cbo-vs-sz'!N42/100</f>
        <v>0.16180000305175782</v>
      </c>
      <c r="Q96" s="241">
        <f t="shared" si="26"/>
        <v>0.18255419298738607</v>
      </c>
      <c r="R96" s="242">
        <f t="shared" si="46"/>
        <v>0.29759441247956692</v>
      </c>
      <c r="S96" s="286">
        <f t="shared" si="39"/>
        <v>0.12583343549704851</v>
      </c>
      <c r="T96" s="287">
        <f t="shared" si="43"/>
        <v>0.3548480714737397</v>
      </c>
      <c r="U96" s="287"/>
      <c r="V96" s="287">
        <f t="shared" si="40"/>
        <v>0.40667806882328561</v>
      </c>
      <c r="W96" s="284">
        <f>TB2b!X99/(TB2b!H99+'TB2'!H99)</f>
        <v>7.7052487911281789E-2</v>
      </c>
      <c r="X96" s="287">
        <f>(TB2b!S99+TB2b!T99+TB2b!U99)/(TB2b!C99+TB2b!D99+TB2b!E99+'TB2'!C99+'TB2'!D99+'TB2'!E99)</f>
        <v>0.51655326246062028</v>
      </c>
      <c r="Y96" s="287"/>
      <c r="Z96" s="284">
        <v>8.8053315630930287E-2</v>
      </c>
      <c r="AA96" s="284">
        <v>3.9454797191945862E-2</v>
      </c>
      <c r="AB96" s="284">
        <v>6.0622151889814634E-3</v>
      </c>
      <c r="AC96" s="284">
        <v>6.5949989466829225E-3</v>
      </c>
      <c r="AD96" s="284">
        <v>3.815883670023962E-3</v>
      </c>
      <c r="AE96" s="284">
        <f t="shared" si="44"/>
        <v>1.5133262999999999E-2</v>
      </c>
      <c r="AF96" s="284">
        <v>0.15912999999999999</v>
      </c>
      <c r="AG96" s="311">
        <f t="shared" si="45"/>
        <v>1.552637143549529E-5</v>
      </c>
      <c r="AH96" s="240">
        <v>9.5100000000000004E-2</v>
      </c>
      <c r="AI96" s="285"/>
      <c r="AJ96" s="240">
        <v>0.69976088058881314</v>
      </c>
      <c r="AK96" s="240">
        <v>0.11228226188694398</v>
      </c>
      <c r="AL96" s="240">
        <v>1.7032241545920056E-2</v>
      </c>
      <c r="AM96" s="240">
        <v>2.4585386753091684E-2</v>
      </c>
      <c r="AN96" s="240">
        <v>8.127650282190561E-3</v>
      </c>
      <c r="AO96" s="284">
        <v>3.9324842821521329E-2</v>
      </c>
      <c r="AP96" s="240">
        <f t="shared" si="41"/>
        <v>0.90111326387848079</v>
      </c>
      <c r="AQ96" s="240"/>
      <c r="AR96" s="289">
        <v>5823.1550192037785</v>
      </c>
      <c r="AS96" s="289">
        <v>238.36799999999999</v>
      </c>
      <c r="AU96" s="312">
        <v>9394.2479999999996</v>
      </c>
      <c r="AV96" s="284">
        <v>3.3112496072064526E-2</v>
      </c>
      <c r="AW96" s="284">
        <v>1.7103444575872387E-2</v>
      </c>
      <c r="AX96" s="284">
        <v>0.11200236570292801</v>
      </c>
      <c r="AY96" s="284">
        <f t="shared" si="31"/>
        <v>0.31174354380594149</v>
      </c>
      <c r="AZ96" s="289">
        <f>busineses!B57</f>
        <v>235.34611224313841</v>
      </c>
      <c r="BA96" s="289">
        <v>754.93499999999995</v>
      </c>
      <c r="BB96" s="284">
        <f t="shared" si="32"/>
        <v>2.5052150235243782E-2</v>
      </c>
      <c r="BC96" s="291">
        <f>scorp!F40</f>
        <v>42.305156707763672</v>
      </c>
      <c r="BD96" s="293">
        <f t="shared" si="47"/>
        <v>4.5033042248579852E-3</v>
      </c>
      <c r="BE96" s="293">
        <v>1.2641310629279388</v>
      </c>
      <c r="BF96" s="293">
        <f t="shared" si="48"/>
        <v>5.6927667564576024E-3</v>
      </c>
      <c r="BG96" s="293">
        <f t="shared" si="49"/>
        <v>0.22723665246302585</v>
      </c>
      <c r="BH96" s="295"/>
      <c r="BI96" s="284"/>
      <c r="BJ96" s="284">
        <f>BK96*'TB15'!K47/('TB15'!L47+'TB15'!M47)</f>
        <v>0.28716144778920305</v>
      </c>
      <c r="BK96" s="284">
        <f>'TB15'!D47</f>
        <v>0.26478600713826705</v>
      </c>
      <c r="BL96" s="211">
        <v>0.32116217675132858</v>
      </c>
      <c r="BM96" s="211">
        <v>0.32003975381749294</v>
      </c>
      <c r="BN96" s="284">
        <v>1.3007741788737093E-2</v>
      </c>
      <c r="BO96" s="284">
        <f t="shared" si="33"/>
        <v>0.39283483070643893</v>
      </c>
      <c r="BP96" s="284">
        <v>0.17056876420974731</v>
      </c>
    </row>
    <row r="97" spans="1:68">
      <c r="A97">
        <v>2003</v>
      </c>
      <c r="B97" s="211">
        <f>'cbo-vs-sz'!F43/100</f>
        <v>0.28889999389648435</v>
      </c>
      <c r="C97" s="211">
        <f>'cbo-vs-sz'!G43/100</f>
        <v>0.32360000610351564</v>
      </c>
      <c r="D97" s="211">
        <f>'cbo-vs-sz'!D43/100</f>
        <v>0.29780000686645508</v>
      </c>
      <c r="E97" s="284"/>
      <c r="F97" s="284">
        <f t="shared" si="38"/>
        <v>0.40569717910162711</v>
      </c>
      <c r="G97" s="284">
        <f t="shared" si="37"/>
        <v>0.40882160284767199</v>
      </c>
      <c r="H97" s="284">
        <f t="shared" si="42"/>
        <v>0.40257275535558223</v>
      </c>
      <c r="I97" s="211">
        <f>'cbo-vs-sz'!E43/100</f>
        <v>0.37330001831054688</v>
      </c>
      <c r="J97" s="282">
        <f>'cbo-vs-sz'!K43/100</f>
        <v>0.32680000305175783</v>
      </c>
      <c r="K97" s="211">
        <f>'cbo-vs-sz'!I43/100</f>
        <v>3.9700000286102294E-2</v>
      </c>
      <c r="L97" s="211">
        <f>'cbo-vs-sz'!J43/100</f>
        <v>4.9400000572204589E-2</v>
      </c>
      <c r="M97" s="211">
        <f>'cbo-vs-sz'!M43/100</f>
        <v>4.3400001525878903E-2</v>
      </c>
      <c r="N97" s="211">
        <f>'cbo-vs-sz'!B43/100</f>
        <v>0.16329999923706054</v>
      </c>
      <c r="O97" s="211">
        <f>'cbo-vs-sz'!C43/100</f>
        <v>0.16469999313354491</v>
      </c>
      <c r="P97" s="211">
        <f>'cbo-vs-sz'!N43/100</f>
        <v>0.16399999618530273</v>
      </c>
      <c r="Q97" s="241">
        <f t="shared" si="26"/>
        <v>0.18291409437949438</v>
      </c>
      <c r="R97" s="242">
        <f t="shared" si="46"/>
        <v>0.32412329714491683</v>
      </c>
      <c r="S97" s="286">
        <f t="shared" si="39"/>
        <v>0.12595833476346271</v>
      </c>
      <c r="T97" s="287">
        <f t="shared" si="43"/>
        <v>0.39017828460540155</v>
      </c>
      <c r="U97" s="287"/>
      <c r="V97" s="287">
        <f t="shared" si="40"/>
        <v>0.41095871425497793</v>
      </c>
      <c r="W97" s="284">
        <f>TB2b!X100/(TB2b!H100+'TB2'!H100)</f>
        <v>7.714834345324327E-2</v>
      </c>
      <c r="X97" s="287">
        <f>(TB2b!S100+TB2b!T100+TB2b!U100)/(TB2b!C100+TB2b!D100+TB2b!E100+'TB2'!C100+'TB2'!D100+'TB2'!E100)</f>
        <v>0.52222883785555618</v>
      </c>
      <c r="Y97" s="287"/>
      <c r="Z97" s="284">
        <v>8.7225437668877789E-2</v>
      </c>
      <c r="AA97" s="284">
        <v>4.0176477357124409E-2</v>
      </c>
      <c r="AB97" s="284">
        <v>7.5249338680431488E-3</v>
      </c>
      <c r="AC97" s="284">
        <v>6.0605440401580654E-3</v>
      </c>
      <c r="AD97" s="284">
        <v>4.0161978447937419E-3</v>
      </c>
      <c r="AE97" s="284">
        <f t="shared" si="44"/>
        <v>1.8921770399999996E-2</v>
      </c>
      <c r="AF97" s="284">
        <v>0.16390999999999997</v>
      </c>
      <c r="AG97" s="311">
        <f t="shared" si="45"/>
        <v>-1.5361178997183589E-5</v>
      </c>
      <c r="AH97" s="240">
        <v>0.11544</v>
      </c>
      <c r="AI97" s="285"/>
      <c r="AJ97" s="240">
        <v>0.69249436992540847</v>
      </c>
      <c r="AK97" s="240">
        <v>0.11760070896268324</v>
      </c>
      <c r="AL97" s="240">
        <v>1.8406399797925941E-2</v>
      </c>
      <c r="AM97" s="240">
        <v>2.0327662718887054E-2</v>
      </c>
      <c r="AN97" s="240">
        <v>7.8708942255351685E-3</v>
      </c>
      <c r="AO97" s="284">
        <v>4.7002113650952061E-2</v>
      </c>
      <c r="AP97" s="240">
        <f t="shared" si="41"/>
        <v>0.90370214928139192</v>
      </c>
      <c r="AQ97" s="240"/>
      <c r="AR97" s="289">
        <v>5961.4781778232282</v>
      </c>
      <c r="AS97" s="289">
        <v>294.02199999999999</v>
      </c>
      <c r="AU97" s="312">
        <v>9815.7649999999994</v>
      </c>
      <c r="AV97" s="284">
        <v>3.8030759701357969E-2</v>
      </c>
      <c r="AW97" s="284">
        <v>2.1777518104803856E-2</v>
      </c>
      <c r="AX97" s="284">
        <v>0.10223737018968976</v>
      </c>
      <c r="AY97" s="284">
        <f t="shared" si="31"/>
        <v>0.28361188857720032</v>
      </c>
      <c r="AZ97" s="289">
        <f>busineses!B58</f>
        <v>254.49260514131342</v>
      </c>
      <c r="BA97" s="289">
        <v>897.327</v>
      </c>
      <c r="BB97" s="284">
        <f t="shared" si="32"/>
        <v>2.5926925220939319E-2</v>
      </c>
      <c r="BC97" s="291">
        <f>scorp!F41</f>
        <v>40.158863067626953</v>
      </c>
      <c r="BD97" s="293">
        <f t="shared" si="47"/>
        <v>4.0912616660674899E-3</v>
      </c>
      <c r="BE97" s="293">
        <v>1.288849275202246</v>
      </c>
      <c r="BF97" s="293">
        <f t="shared" si="48"/>
        <v>5.2730196329738178E-3</v>
      </c>
      <c r="BG97" s="293">
        <f t="shared" si="49"/>
        <v>0.2033800609998743</v>
      </c>
      <c r="BH97" s="295"/>
      <c r="BI97" s="284"/>
      <c r="BJ97" s="284">
        <f>BK97*'TB15'!K48/('TB15'!L48+'TB15'!M48)</f>
        <v>0.29759032075847142</v>
      </c>
      <c r="BK97" s="284">
        <f>'TB15'!D48</f>
        <v>0.27285742529485046</v>
      </c>
      <c r="BL97" s="211">
        <v>0.32573387381643815</v>
      </c>
      <c r="BM97" s="211">
        <v>0.31077482481619451</v>
      </c>
      <c r="BN97" s="284">
        <v>1.4510032482868529E-2</v>
      </c>
      <c r="BO97" s="284">
        <f t="shared" si="33"/>
        <v>0.38153412124318981</v>
      </c>
      <c r="BP97" s="284">
        <v>0.17203257977962494</v>
      </c>
    </row>
    <row r="98" spans="1:68">
      <c r="A98">
        <v>2004</v>
      </c>
      <c r="B98" s="211">
        <f>'cbo-vs-sz'!F44/100</f>
        <v>0.28690000534057619</v>
      </c>
      <c r="C98" s="211">
        <f>'cbo-vs-sz'!G44/100</f>
        <v>0.31979999542236326</v>
      </c>
      <c r="D98" s="211">
        <f>'cbo-vs-sz'!D44/100</f>
        <v>0.29690000534057615</v>
      </c>
      <c r="E98" s="284"/>
      <c r="F98" s="284">
        <f t="shared" si="38"/>
        <v>0.44157912236402941</v>
      </c>
      <c r="G98" s="284">
        <f t="shared" si="37"/>
        <v>0.46091229470044004</v>
      </c>
      <c r="H98" s="284">
        <f t="shared" si="42"/>
        <v>0.42224595002761878</v>
      </c>
      <c r="I98" s="211">
        <f>'cbo-vs-sz'!E44/100</f>
        <v>0.38639999389648438</v>
      </c>
      <c r="J98" s="282">
        <f>'cbo-vs-sz'!K44/100</f>
        <v>0.33310001373291015</v>
      </c>
      <c r="K98" s="211">
        <f>'cbo-vs-sz'!I44/100</f>
        <v>4.3800001144409177E-2</v>
      </c>
      <c r="L98" s="211">
        <f>'cbo-vs-sz'!J44/100</f>
        <v>5.6199998855590821E-2</v>
      </c>
      <c r="M98" s="211">
        <f>'cbo-vs-sz'!M44/100</f>
        <v>4.8899998664855955E-2</v>
      </c>
      <c r="N98" s="211">
        <f>'cbo-vs-sz'!B44/100</f>
        <v>0.17059999465942383</v>
      </c>
      <c r="O98" s="211">
        <f>'cbo-vs-sz'!C44/100</f>
        <v>0.17270000457763671</v>
      </c>
      <c r="P98" s="211">
        <f>'cbo-vs-sz'!N44/100</f>
        <v>0.17159999847412111</v>
      </c>
      <c r="Q98" s="241">
        <f t="shared" si="26"/>
        <v>0.1901633896673296</v>
      </c>
      <c r="R98" s="242">
        <f t="shared" si="46"/>
        <v>0.35081056350678252</v>
      </c>
      <c r="S98" s="286">
        <f t="shared" si="39"/>
        <v>0.13321705135881884</v>
      </c>
      <c r="T98" s="287">
        <f t="shared" si="43"/>
        <v>0.42334173422277038</v>
      </c>
      <c r="U98" s="287"/>
      <c r="V98" s="287">
        <f t="shared" si="40"/>
        <v>0.42119229964596666</v>
      </c>
      <c r="W98" s="284">
        <f>TB2b!X101/(TB2b!H101+'TB2'!H101)</f>
        <v>8.4051005483594732E-2</v>
      </c>
      <c r="X98" s="287">
        <f>(TB2b!S101+TB2b!T101+TB2b!U101)/(TB2b!C101+TB2b!D101+TB2b!E101+'TB2'!C101+'TB2'!D101+'TB2'!E101)</f>
        <v>0.53357273103342395</v>
      </c>
      <c r="Y98" s="287"/>
      <c r="Z98" s="284">
        <v>8.8842436173583714E-2</v>
      </c>
      <c r="AA98" s="284">
        <v>4.3265049396861661E-2</v>
      </c>
      <c r="AB98" s="284">
        <v>9.8730721021670961E-3</v>
      </c>
      <c r="AC98" s="284">
        <v>6.2372258272550213E-3</v>
      </c>
      <c r="AD98" s="284">
        <v>3.9096757014744883E-3</v>
      </c>
      <c r="AE98" s="284">
        <f t="shared" si="44"/>
        <v>2.9057440299999994E-2</v>
      </c>
      <c r="AF98" s="284">
        <v>0.18118999999999999</v>
      </c>
      <c r="AG98" s="311">
        <f t="shared" si="45"/>
        <v>5.1004986580255318E-6</v>
      </c>
      <c r="AH98" s="240">
        <v>0.16036999999999998</v>
      </c>
      <c r="AI98" s="285"/>
      <c r="AJ98" s="240">
        <v>0.66689988456723504</v>
      </c>
      <c r="AK98" s="240">
        <v>0.12295538975560819</v>
      </c>
      <c r="AL98" s="240">
        <v>2.1420717597875939E-2</v>
      </c>
      <c r="AM98" s="240">
        <v>1.8304061037796398E-2</v>
      </c>
      <c r="AN98" s="240">
        <v>7.387433816818164E-3</v>
      </c>
      <c r="AO98" s="284">
        <v>6.8816386037804197E-2</v>
      </c>
      <c r="AP98" s="240">
        <f t="shared" si="41"/>
        <v>0.90578387281313799</v>
      </c>
      <c r="AQ98" s="240"/>
      <c r="AR98" s="289">
        <v>6383.2544954936247</v>
      </c>
      <c r="AS98" s="289">
        <v>471.73599999999999</v>
      </c>
      <c r="AU98" s="312">
        <v>10495.816999999999</v>
      </c>
      <c r="AV98" s="284">
        <v>4.2679669434023099E-2</v>
      </c>
      <c r="AW98" s="284">
        <v>2.6535523628127285E-2</v>
      </c>
      <c r="AX98" s="284">
        <v>9.9920282527791782E-2</v>
      </c>
      <c r="AY98" s="284">
        <f t="shared" si="31"/>
        <v>0.28371322954135558</v>
      </c>
      <c r="AZ98" s="289">
        <f>busineses!B59</f>
        <v>310.43759719800357</v>
      </c>
      <c r="BA98" s="289">
        <v>1094.1949999999999</v>
      </c>
      <c r="BB98" s="284">
        <f t="shared" si="32"/>
        <v>2.9577268467809947E-2</v>
      </c>
      <c r="BC98" s="291">
        <f>scorp!F42</f>
        <v>50.068126678466797</v>
      </c>
      <c r="BD98" s="293">
        <f t="shared" si="47"/>
        <v>4.7702934110290607E-3</v>
      </c>
      <c r="BE98" s="293">
        <v>1.3060027222269959</v>
      </c>
      <c r="BF98" s="293">
        <f t="shared" si="48"/>
        <v>6.2300161806254552E-3</v>
      </c>
      <c r="BG98" s="293">
        <f t="shared" si="49"/>
        <v>0.21063527848779598</v>
      </c>
      <c r="BH98" s="295"/>
      <c r="BI98" s="284"/>
      <c r="BJ98" s="284">
        <f>BK98*'TB15'!K49/('TB15'!L49+'TB15'!M49)</f>
        <v>0.29770217760904305</v>
      </c>
      <c r="BK98" s="284">
        <f>'TB15'!D49</f>
        <v>0.27397660505694782</v>
      </c>
      <c r="BL98" s="211">
        <v>0.30564231218720089</v>
      </c>
      <c r="BM98" s="211">
        <v>0.30432093290109935</v>
      </c>
      <c r="BN98" s="284">
        <v>1.6890759686558177E-2</v>
      </c>
      <c r="BO98" s="284">
        <f t="shared" si="33"/>
        <v>0.39575657240431461</v>
      </c>
      <c r="BP98" s="284">
        <v>0.18320697546005249</v>
      </c>
    </row>
    <row r="99" spans="1:68">
      <c r="A99">
        <v>2005</v>
      </c>
      <c r="B99" s="211">
        <f>'cbo-vs-sz'!F45/100</f>
        <v>0.29799999237060548</v>
      </c>
      <c r="C99" s="211">
        <f>'cbo-vs-sz'!G45/100</f>
        <v>0.33020000457763671</v>
      </c>
      <c r="D99" s="211">
        <f>'cbo-vs-sz'!D45/100</f>
        <v>0.30030000686645508</v>
      </c>
      <c r="E99" s="284"/>
      <c r="F99" s="284">
        <f t="shared" si="38"/>
        <v>0.45912652153378131</v>
      </c>
      <c r="G99" s="284">
        <f t="shared" si="37"/>
        <v>0.47513274005570283</v>
      </c>
      <c r="H99" s="284">
        <f t="shared" si="42"/>
        <v>0.44312030301185978</v>
      </c>
      <c r="I99" s="211">
        <f>'cbo-vs-sz'!E45/100</f>
        <v>0.39860000610351565</v>
      </c>
      <c r="J99" s="282">
        <f>'cbo-vs-sz'!K45/100</f>
        <v>0.3490999984741211</v>
      </c>
      <c r="K99" s="211">
        <f>'cbo-vs-sz'!I45/100</f>
        <v>5.0999999046325684E-2</v>
      </c>
      <c r="L99" s="211">
        <f>'cbo-vs-sz'!J45/100</f>
        <v>6.6399998664855964E-2</v>
      </c>
      <c r="M99" s="211">
        <f>'cbo-vs-sz'!M45/100</f>
        <v>5.8800001144409177E-2</v>
      </c>
      <c r="N99" s="211">
        <f>'cbo-vs-sz'!B45/100</f>
        <v>0.18079999923706055</v>
      </c>
      <c r="O99" s="211">
        <f>'cbo-vs-sz'!C45/100</f>
        <v>0.18379999160766602</v>
      </c>
      <c r="P99" s="211">
        <f>'cbo-vs-sz'!N45/100</f>
        <v>0.1825</v>
      </c>
      <c r="Q99" s="241">
        <f t="shared" si="26"/>
        <v>0.20033611444348109</v>
      </c>
      <c r="R99" s="242">
        <f t="shared" si="46"/>
        <v>0.36983846933439535</v>
      </c>
      <c r="S99" s="286">
        <f t="shared" si="39"/>
        <v>0.13866893504599492</v>
      </c>
      <c r="T99" s="287">
        <f t="shared" si="43"/>
        <v>0.44689498076386214</v>
      </c>
      <c r="U99" s="287"/>
      <c r="V99" s="287">
        <f t="shared" si="40"/>
        <v>0.44696457254721272</v>
      </c>
      <c r="W99" s="284">
        <f>TB2b!X102/(TB2b!H102+'TB2'!H102)</f>
        <v>8.8770948795227719E-2</v>
      </c>
      <c r="X99" s="287">
        <f>(TB2b!S102+TB2b!T102+TB2b!U102)/(TB2b!C102+TB2b!D102+TB2b!E102+'TB2'!C102+'TB2'!D102+'TB2'!E102)</f>
        <v>0.56636244713120776</v>
      </c>
      <c r="Y99" s="287"/>
      <c r="Z99" s="284">
        <v>8.8237623395189535E-2</v>
      </c>
      <c r="AA99" s="284">
        <v>4.9767631240976301E-2</v>
      </c>
      <c r="AB99" s="284">
        <v>1.0556281885634547E-2</v>
      </c>
      <c r="AC99" s="284">
        <v>8.3805596649312447E-3</v>
      </c>
      <c r="AD99" s="284">
        <v>4.2063962933597196E-3</v>
      </c>
      <c r="AE99" s="284">
        <f t="shared" si="44"/>
        <v>3.9210405300000001E-2</v>
      </c>
      <c r="AF99" s="284">
        <v>0.20036999999999999</v>
      </c>
      <c r="AG99" s="311">
        <f t="shared" si="45"/>
        <v>1.1102219908631916E-5</v>
      </c>
      <c r="AH99" s="240">
        <v>0.19569</v>
      </c>
      <c r="AI99" s="285"/>
      <c r="AJ99" s="240">
        <v>0.63631860564820886</v>
      </c>
      <c r="AK99" s="240">
        <v>0.13331362492121723</v>
      </c>
      <c r="AL99" s="240">
        <v>2.2217542584830014E-2</v>
      </c>
      <c r="AM99" s="240">
        <v>2.1677153007899699E-2</v>
      </c>
      <c r="AN99" s="240">
        <v>7.144650905285768E-3</v>
      </c>
      <c r="AO99" s="284">
        <v>8.8487042984691594E-2</v>
      </c>
      <c r="AP99" s="240">
        <f t="shared" si="41"/>
        <v>0.9091586200521331</v>
      </c>
      <c r="AQ99" s="240"/>
      <c r="AR99" s="289">
        <v>6830.2110000000002</v>
      </c>
      <c r="AS99" s="289">
        <v>663.05700000000002</v>
      </c>
      <c r="AU99" s="312">
        <v>11195.493</v>
      </c>
      <c r="AV99" s="284">
        <v>5.0216814927221159E-2</v>
      </c>
      <c r="AW99" s="284">
        <v>3.3919810409421006E-2</v>
      </c>
      <c r="AX99" s="284">
        <v>0.10829858050913881</v>
      </c>
      <c r="AY99" s="284">
        <f t="shared" si="31"/>
        <v>0.30491177664644858</v>
      </c>
      <c r="AZ99" s="289">
        <f>busineses!B60</f>
        <v>385.07826622700287</v>
      </c>
      <c r="BA99" s="289">
        <v>1262.9169999999999</v>
      </c>
      <c r="BB99" s="284">
        <f t="shared" si="32"/>
        <v>3.4395829306221967E-2</v>
      </c>
      <c r="BC99" s="291">
        <f>scorp!F43</f>
        <v>63.893444061279297</v>
      </c>
      <c r="BD99" s="293">
        <f t="shared" si="47"/>
        <v>5.7070683766475751E-3</v>
      </c>
      <c r="BE99" s="293">
        <v>1.2936769179389618</v>
      </c>
      <c r="BF99" s="293">
        <f t="shared" si="48"/>
        <v>7.3831026279683491E-3</v>
      </c>
      <c r="BG99" s="293">
        <f t="shared" si="49"/>
        <v>0.21465110092963502</v>
      </c>
      <c r="BH99" s="295"/>
      <c r="BI99" s="284"/>
      <c r="BJ99" s="284">
        <f>BK99*'TB15'!K50/('TB15'!L50+'TB15'!M50)</f>
        <v>0.3016294574094619</v>
      </c>
      <c r="BK99" s="284">
        <f>'TB15'!D50</f>
        <v>0.27841474724407489</v>
      </c>
      <c r="BL99" s="211">
        <v>0.29290582636341406</v>
      </c>
      <c r="BM99" s="211">
        <v>0.31526534500652192</v>
      </c>
      <c r="BN99" s="284">
        <v>2.0164662352633034E-2</v>
      </c>
      <c r="BO99" s="284">
        <f t="shared" si="33"/>
        <v>0.4015519977094828</v>
      </c>
      <c r="BP99" s="284">
        <v>0.19373923540115356</v>
      </c>
    </row>
    <row r="100" spans="1:68">
      <c r="A100">
        <v>2006</v>
      </c>
      <c r="B100" s="211">
        <f>'cbo-vs-sz'!F46/100</f>
        <v>0.3021999931335449</v>
      </c>
      <c r="C100" s="211">
        <f>'cbo-vs-sz'!G46/100</f>
        <v>0.33599998474121096</v>
      </c>
      <c r="D100" s="211">
        <f>'cbo-vs-sz'!D46/100</f>
        <v>0.31540000915527344</v>
      </c>
      <c r="E100" s="284"/>
      <c r="F100" s="284">
        <f t="shared" si="38"/>
        <v>0.48141922940336324</v>
      </c>
      <c r="G100" s="284">
        <f t="shared" si="37"/>
        <v>0.48845015433549227</v>
      </c>
      <c r="H100" s="284">
        <f t="shared" si="42"/>
        <v>0.47438830447123415</v>
      </c>
      <c r="I100" s="211">
        <f>'cbo-vs-sz'!E46/100</f>
        <v>0.40189998626708984</v>
      </c>
      <c r="J100" s="282">
        <f>'cbo-vs-sz'!K46/100</f>
        <v>0.35580001831054686</v>
      </c>
      <c r="K100" s="211">
        <f>'cbo-vs-sz'!I46/100</f>
        <v>5.4499998092651367E-2</v>
      </c>
      <c r="L100" s="211">
        <f>'cbo-vs-sz'!J46/100</f>
        <v>6.8200001716613765E-2</v>
      </c>
      <c r="M100" s="211">
        <f>'cbo-vs-sz'!M46/100</f>
        <v>6.1100001335144045E-2</v>
      </c>
      <c r="N100" s="211">
        <f>'cbo-vs-sz'!B46/100</f>
        <v>0.18540000915527344</v>
      </c>
      <c r="O100" s="211">
        <f>'cbo-vs-sz'!C46/100</f>
        <v>0.18829999923706053</v>
      </c>
      <c r="P100" s="211">
        <f>'cbo-vs-sz'!N46/100</f>
        <v>0.18700000762939453</v>
      </c>
      <c r="Q100" s="241">
        <f t="shared" si="26"/>
        <v>0.20613633905565243</v>
      </c>
      <c r="R100" s="242">
        <f t="shared" si="46"/>
        <v>0.3856035518596882</v>
      </c>
      <c r="S100" s="286">
        <f t="shared" si="39"/>
        <v>0.14026428461069484</v>
      </c>
      <c r="T100" s="287">
        <f t="shared" si="43"/>
        <v>0.46738330760935265</v>
      </c>
      <c r="U100" s="287"/>
      <c r="V100" s="287">
        <f t="shared" si="40"/>
        <v>0.46004523098739708</v>
      </c>
      <c r="W100" s="284">
        <f>TB2b!X103/(TB2b!H103+'TB2'!H103)</f>
        <v>8.9850776504061119E-2</v>
      </c>
      <c r="X100" s="287">
        <f>(TB2b!S103+TB2b!T103+TB2b!U103)/(TB2b!C103+TB2b!D103+TB2b!E103+'TB2'!C103+'TB2'!D103+'TB2'!E103)</f>
        <v>0.58344338248184247</v>
      </c>
      <c r="Y100" s="287"/>
      <c r="Z100" s="284">
        <v>8.7360428938370677E-2</v>
      </c>
      <c r="AA100" s="284">
        <v>4.9136157488148653E-2</v>
      </c>
      <c r="AB100" s="284">
        <v>1.2055347149685409E-2</v>
      </c>
      <c r="AC100" s="284">
        <v>1.0879215720447808E-2</v>
      </c>
      <c r="AD100" s="284">
        <v>3.9204380974586697E-3</v>
      </c>
      <c r="AE100" s="284">
        <f t="shared" si="44"/>
        <v>4.5283225600000004E-2</v>
      </c>
      <c r="AF100" s="284">
        <v>0.20864000000000002</v>
      </c>
      <c r="AG100" s="311">
        <f t="shared" si="45"/>
        <v>5.1870058888070503E-6</v>
      </c>
      <c r="AH100" s="240">
        <v>0.21704000000000001</v>
      </c>
      <c r="AI100" s="285"/>
      <c r="AJ100" s="240">
        <v>0.62282732329787704</v>
      </c>
      <c r="AK100" s="240">
        <v>0.12878653905843354</v>
      </c>
      <c r="AL100" s="240">
        <v>2.4680813472330664E-2</v>
      </c>
      <c r="AM100" s="240">
        <v>2.7571350596296899E-2</v>
      </c>
      <c r="AN100" s="240">
        <v>6.6366959535704402E-3</v>
      </c>
      <c r="AO100" s="284">
        <v>9.5456032902147311E-2</v>
      </c>
      <c r="AP100" s="240">
        <f t="shared" si="41"/>
        <v>0.90595875528065595</v>
      </c>
      <c r="AQ100" s="240"/>
      <c r="AR100" s="289">
        <v>7306.4493195187679</v>
      </c>
      <c r="AS100" s="289">
        <v>771.04600000000005</v>
      </c>
      <c r="AU100" s="312">
        <v>11942.26</v>
      </c>
      <c r="AV100" s="284">
        <v>5.2353742089018329E-2</v>
      </c>
      <c r="AW100" s="284">
        <v>3.6018894246147716E-2</v>
      </c>
      <c r="AX100" s="284">
        <v>0.11362698517701005</v>
      </c>
      <c r="AY100" s="284">
        <f t="shared" si="31"/>
        <v>0.28812235732638236</v>
      </c>
      <c r="AZ100" s="289">
        <f>busineses!B61</f>
        <v>405.2573492079938</v>
      </c>
      <c r="BA100" s="289">
        <v>1406.546</v>
      </c>
      <c r="BB100" s="284">
        <f t="shared" si="32"/>
        <v>3.3934728368666719E-2</v>
      </c>
      <c r="BC100" s="291">
        <f>scorp!F44</f>
        <v>66.924232482910156</v>
      </c>
      <c r="BD100" s="293">
        <f t="shared" si="47"/>
        <v>5.6039838759924972E-3</v>
      </c>
      <c r="BE100" s="293">
        <v>1.2851890472767362</v>
      </c>
      <c r="BF100" s="293">
        <f t="shared" si="48"/>
        <v>7.202178698540989E-3</v>
      </c>
      <c r="BG100" s="293">
        <f t="shared" si="49"/>
        <v>0.21223622656697161</v>
      </c>
      <c r="BH100" s="295"/>
      <c r="BI100" s="284"/>
      <c r="BJ100" s="284">
        <f>BK100*'TB15'!K51/('TB15'!L51+'TB15'!M51)</f>
        <v>0.31652798549578326</v>
      </c>
      <c r="BK100" s="284">
        <f>'TB15'!D51</f>
        <v>0.29232619870816456</v>
      </c>
      <c r="BL100" s="211">
        <v>0.30182454606658532</v>
      </c>
      <c r="BM100" s="211">
        <v>0.31922437651683427</v>
      </c>
      <c r="BN100" s="284">
        <v>2.1998809741589076E-2</v>
      </c>
      <c r="BO100" s="284">
        <f t="shared" si="33"/>
        <v>0.42019555553801619</v>
      </c>
      <c r="BP100" s="284">
        <v>0.20098753273487091</v>
      </c>
    </row>
    <row r="101" spans="1:68">
      <c r="A101">
        <v>2007</v>
      </c>
      <c r="B101" s="211">
        <f>'cbo-vs-sz'!F47/100</f>
        <v>0.30420000076293946</v>
      </c>
      <c r="C101" s="211">
        <f>'cbo-vs-sz'!G47/100</f>
        <v>0.33979999542236328</v>
      </c>
      <c r="D101" s="211">
        <f>'cbo-vs-sz'!D47/100</f>
        <v>0.31440000534057616</v>
      </c>
      <c r="E101" s="284"/>
      <c r="F101" s="284">
        <f t="shared" si="38"/>
        <v>0.49831386644158004</v>
      </c>
      <c r="G101" s="284">
        <f t="shared" si="37"/>
        <v>0.50388848792543883</v>
      </c>
      <c r="H101" s="284">
        <f t="shared" si="42"/>
        <v>0.4927392449577212</v>
      </c>
      <c r="I101" s="211">
        <f>'cbo-vs-sz'!E47/100</f>
        <v>0.40270000457763672</v>
      </c>
      <c r="J101" s="282">
        <f>'cbo-vs-sz'!K47/100</f>
        <v>0.35700000762939454</v>
      </c>
      <c r="K101" s="211">
        <f>'cbo-vs-sz'!I47/100</f>
        <v>4.6999998092651367E-2</v>
      </c>
      <c r="L101" s="211">
        <f>'cbo-vs-sz'!J47/100</f>
        <v>5.920000076293945E-2</v>
      </c>
      <c r="M101" s="211">
        <f>'cbo-vs-sz'!M47/100</f>
        <v>5.3000001907348632E-2</v>
      </c>
      <c r="N101" s="211">
        <f>'cbo-vs-sz'!B47/100</f>
        <v>0.18379999160766602</v>
      </c>
      <c r="O101" s="211">
        <f>'cbo-vs-sz'!C47/100</f>
        <v>0.18649999618530275</v>
      </c>
      <c r="P101" s="211">
        <f>'cbo-vs-sz'!N47/100</f>
        <v>0.18520000457763672</v>
      </c>
      <c r="Q101" s="241">
        <f t="shared" si="26"/>
        <v>0.20530978353148058</v>
      </c>
      <c r="R101" s="242">
        <f t="shared" si="46"/>
        <v>0.3964453322944741</v>
      </c>
      <c r="S101" s="286">
        <f t="shared" si="39"/>
        <v>0.14511027592570316</v>
      </c>
      <c r="T101" s="287">
        <f t="shared" si="43"/>
        <v>0.48022368441739771</v>
      </c>
      <c r="U101" s="287"/>
      <c r="V101" s="287">
        <f t="shared" si="40"/>
        <v>0.46084023140889313</v>
      </c>
      <c r="W101" s="284">
        <f>TB2b!X104/(TB2b!H104+'TB2'!H104)</f>
        <v>9.5128513188117894E-2</v>
      </c>
      <c r="X101" s="287">
        <f>(TB2b!S104+TB2b!T104+TB2b!U104)/(TB2b!C104+TB2b!D104+TB2b!E104+'TB2'!C104+'TB2'!D104+'TB2'!E104)</f>
        <v>0.58274413748248488</v>
      </c>
      <c r="Y101" s="287"/>
      <c r="Z101" s="284">
        <v>8.9238870263974909E-2</v>
      </c>
      <c r="AA101" s="284">
        <v>4.5457899093568642E-2</v>
      </c>
      <c r="AB101" s="284">
        <v>1.3727792312162682E-2</v>
      </c>
      <c r="AC101" s="284">
        <v>1.2264590496854326E-2</v>
      </c>
      <c r="AD101" s="284">
        <v>3.7155461826931333E-3</v>
      </c>
      <c r="AE101" s="284">
        <f t="shared" si="44"/>
        <v>5.0721200100000002E-2</v>
      </c>
      <c r="AF101" s="284">
        <v>0.21513000000000002</v>
      </c>
      <c r="AG101" s="311">
        <f t="shared" si="45"/>
        <v>4.1015507463298961E-6</v>
      </c>
      <c r="AH101" s="240">
        <v>0.23577000000000001</v>
      </c>
      <c r="AI101" s="285"/>
      <c r="AJ101" s="240">
        <v>0.61497278324841342</v>
      </c>
      <c r="AK101" s="240">
        <v>0.12232182286297696</v>
      </c>
      <c r="AL101" s="240">
        <v>2.7243710942239277E-2</v>
      </c>
      <c r="AM101" s="240">
        <v>3.0807146590632221E-2</v>
      </c>
      <c r="AN101" s="240">
        <v>6.4945757809223041E-3</v>
      </c>
      <c r="AO101" s="284">
        <v>0.10293720384369234</v>
      </c>
      <c r="AP101" s="240">
        <f t="shared" si="41"/>
        <v>0.90477724326887654</v>
      </c>
      <c r="AQ101" s="240"/>
      <c r="AR101" s="289">
        <v>7805.4947922576039</v>
      </c>
      <c r="AS101" s="289">
        <v>895.67399999999907</v>
      </c>
      <c r="AU101" s="312">
        <v>12297.296</v>
      </c>
      <c r="AV101" s="284">
        <v>4.8933277689664455E-2</v>
      </c>
      <c r="AW101" s="284">
        <v>3.1859198965366042E-2</v>
      </c>
      <c r="AX101" s="284">
        <v>0.12136725016621541</v>
      </c>
      <c r="AY101" s="284">
        <f t="shared" si="31"/>
        <v>0.34492855777887643</v>
      </c>
      <c r="AZ101" s="289">
        <f>busineses!B62</f>
        <v>412.32690811175331</v>
      </c>
      <c r="BA101" s="289">
        <v>1195.3979999999999</v>
      </c>
      <c r="BB101" s="284">
        <f t="shared" si="32"/>
        <v>3.3529883977075389E-2</v>
      </c>
      <c r="BC101" s="291">
        <f>scorp!F45</f>
        <v>66.654472351074219</v>
      </c>
      <c r="BD101" s="293">
        <f t="shared" si="47"/>
        <v>5.4202543673889138E-3</v>
      </c>
      <c r="BE101" s="293">
        <v>1.274650034460642</v>
      </c>
      <c r="BF101" s="293">
        <f t="shared" si="48"/>
        <v>6.9089274161777238E-3</v>
      </c>
      <c r="BG101" s="293">
        <f t="shared" si="49"/>
        <v>0.20605282800565025</v>
      </c>
      <c r="BH101" s="295"/>
      <c r="BI101" s="284"/>
      <c r="BJ101" s="284">
        <f>BK101*'TB15'!K52/('TB15'!L52+'TB15'!M52)</f>
        <v>0.31516219380852084</v>
      </c>
      <c r="BK101" s="284">
        <f>'TB15'!D52</f>
        <v>0.29129926311814175</v>
      </c>
      <c r="BL101" s="211">
        <v>0.29706452810532347</v>
      </c>
      <c r="BM101" s="211">
        <v>0.32538676968691455</v>
      </c>
      <c r="BN101" s="284">
        <v>2.1136588160743486E-2</v>
      </c>
      <c r="BO101" s="284">
        <f t="shared" si="33"/>
        <v>0.43194711571932765</v>
      </c>
      <c r="BP101" s="284">
        <v>0.19863876700401306</v>
      </c>
    </row>
    <row r="102" spans="1:68">
      <c r="A102">
        <v>2008</v>
      </c>
      <c r="B102" s="211">
        <f>'cbo-vs-sz'!F48/100</f>
        <v>0.30659999847412112</v>
      </c>
      <c r="C102" s="211">
        <f>'cbo-vs-sz'!G48/100</f>
        <v>0.36119998931884767</v>
      </c>
      <c r="D102" s="211">
        <f>'cbo-vs-sz'!D48/100</f>
        <v>0.32159999847412107</v>
      </c>
      <c r="E102" s="284"/>
      <c r="F102" s="284">
        <f t="shared" si="38"/>
        <v>0.47837130542805462</v>
      </c>
      <c r="G102" s="284">
        <f t="shared" si="37"/>
        <v>0.47937279733591942</v>
      </c>
      <c r="H102" s="284">
        <f t="shared" si="42"/>
        <v>0.47736981352018987</v>
      </c>
      <c r="I102" s="211">
        <f>'cbo-vs-sz'!E48/100</f>
        <v>0.41729999542236329</v>
      </c>
      <c r="J102" s="282">
        <f>'cbo-vs-sz'!K48/100</f>
        <v>0.35</v>
      </c>
      <c r="K102" s="211">
        <f>'cbo-vs-sz'!I48/100</f>
        <v>3.6099998950958251E-2</v>
      </c>
      <c r="L102" s="211">
        <f>'cbo-vs-sz'!J48/100</f>
        <v>4.6300001144409179E-2</v>
      </c>
      <c r="M102" s="211">
        <f>'cbo-vs-sz'!M48/100</f>
        <v>3.9100000858306887E-2</v>
      </c>
      <c r="N102" s="211">
        <f>'cbo-vs-sz'!B48/100</f>
        <v>0.17940000534057618</v>
      </c>
      <c r="O102" s="211">
        <f>'cbo-vs-sz'!C48/100</f>
        <v>0.18120000839233399</v>
      </c>
      <c r="P102" s="211">
        <f>'cbo-vs-sz'!N48/100</f>
        <v>0.18</v>
      </c>
      <c r="Q102" s="241">
        <f t="shared" ref="Q102:Q114" si="50">N102*C102/B102</f>
        <v>0.21134794629911513</v>
      </c>
      <c r="R102" s="242">
        <f t="shared" si="46"/>
        <v>0.38112040195072594</v>
      </c>
      <c r="S102" s="286">
        <f t="shared" si="39"/>
        <v>0.14401608413039224</v>
      </c>
      <c r="T102" s="287">
        <f t="shared" si="43"/>
        <v>0.46015517455750382</v>
      </c>
      <c r="U102" s="287"/>
      <c r="V102" s="287">
        <f t="shared" si="40"/>
        <v>0.44269291128077115</v>
      </c>
      <c r="W102" s="284">
        <f>TB2b!X105/(TB2b!H105+'TB2'!H105)</f>
        <v>9.0679314929093494E-2</v>
      </c>
      <c r="X102" s="287">
        <f>(TB2b!S105+TB2b!T105+TB2b!U105)/(TB2b!C105+TB2b!D105+TB2b!E105+'TB2'!C105+'TB2'!D105+'TB2'!E105)</f>
        <v>0.56003077673133039</v>
      </c>
      <c r="Y102" s="287"/>
      <c r="Z102" s="284">
        <v>9.4060227431265325E-2</v>
      </c>
      <c r="AA102" s="284">
        <v>4.7832099140688318E-2</v>
      </c>
      <c r="AB102" s="284">
        <v>1.2696695571407558E-2</v>
      </c>
      <c r="AC102" s="284">
        <v>9.387450449072611E-3</v>
      </c>
      <c r="AD102" s="284">
        <v>4.8794481650755112E-3</v>
      </c>
      <c r="AE102" s="284">
        <f t="shared" si="44"/>
        <v>2.6896633400000005E-2</v>
      </c>
      <c r="AF102" s="284">
        <v>0.19574000000000003</v>
      </c>
      <c r="AG102" s="311">
        <f t="shared" si="45"/>
        <v>-1.2554157509309105E-5</v>
      </c>
      <c r="AH102" s="240">
        <v>0.13741</v>
      </c>
      <c r="AI102" s="285"/>
      <c r="AJ102" s="240">
        <v>0.65312307301803285</v>
      </c>
      <c r="AK102" s="240">
        <v>0.12828097546521078</v>
      </c>
      <c r="AL102" s="240">
        <v>2.6486057702832848E-2</v>
      </c>
      <c r="AM102" s="240">
        <v>2.6964309458223791E-2</v>
      </c>
      <c r="AN102" s="240">
        <v>7.254209991213594E-3</v>
      </c>
      <c r="AO102" s="284">
        <v>5.6343389628390146E-2</v>
      </c>
      <c r="AP102" s="240">
        <f t="shared" si="41"/>
        <v>0.89845201526390395</v>
      </c>
      <c r="AQ102" s="240"/>
      <c r="AR102" s="289">
        <v>7814.4070000000002</v>
      </c>
      <c r="AS102" s="289">
        <v>466.57900000000001</v>
      </c>
      <c r="AU102" s="312">
        <v>12359.268</v>
      </c>
      <c r="AV102" s="284">
        <v>3.8294905491166625E-2</v>
      </c>
      <c r="AW102" s="284">
        <v>2.0706566117022464E-2</v>
      </c>
      <c r="AX102" s="284">
        <v>0.12197332398650147</v>
      </c>
      <c r="AY102" s="284">
        <f t="shared" si="31"/>
        <v>0.45044515936513191</v>
      </c>
      <c r="AZ102" s="289">
        <f>busineses!B63</f>
        <v>403.44390965633659</v>
      </c>
      <c r="BA102" s="289">
        <v>895.65599999999995</v>
      </c>
      <c r="BB102" s="284">
        <f t="shared" si="32"/>
        <v>3.2643026242034447E-2</v>
      </c>
      <c r="BC102" s="291">
        <f>scorp!F46</f>
        <v>63.531913757324219</v>
      </c>
      <c r="BD102" s="293">
        <f t="shared" si="47"/>
        <v>5.1404269053251551E-3</v>
      </c>
      <c r="BE102" s="293">
        <v>1.2812011582220764</v>
      </c>
      <c r="BF102" s="293">
        <f t="shared" si="48"/>
        <v>6.5859209048585122E-3</v>
      </c>
      <c r="BG102" s="293">
        <f t="shared" si="49"/>
        <v>0.2017558315833419</v>
      </c>
      <c r="BH102" s="295"/>
      <c r="BI102" s="284"/>
      <c r="BJ102" s="284">
        <f>BK102*'TB15'!K53/('TB15'!L53+'TB15'!M53)</f>
        <v>0.32178711412420585</v>
      </c>
      <c r="BK102" s="284">
        <f>'TB15'!D53</f>
        <v>0.29681960210167263</v>
      </c>
      <c r="BL102" s="211">
        <v>0.34780564796787722</v>
      </c>
      <c r="BM102" s="211">
        <v>0.33909913626418003</v>
      </c>
      <c r="BN102" s="284">
        <v>1.7007218729980678E-2</v>
      </c>
      <c r="BO102" s="284">
        <f t="shared" si="33"/>
        <v>0.4441117822814234</v>
      </c>
      <c r="BP102" s="284">
        <v>0.19521696865558624</v>
      </c>
    </row>
    <row r="103" spans="1:68">
      <c r="A103">
        <v>2009</v>
      </c>
      <c r="B103" s="211">
        <f>'cbo-vs-sz'!F49/100</f>
        <v>0.27850000381469725</v>
      </c>
      <c r="C103" s="211">
        <f>'cbo-vs-sz'!G49/100</f>
        <v>0.31889999389648438</v>
      </c>
      <c r="D103" s="211">
        <f>'cbo-vs-sz'!D49/100</f>
        <v>0.29770000457763673</v>
      </c>
      <c r="E103" s="284"/>
      <c r="F103" s="284">
        <f t="shared" si="38"/>
        <v>0.44349994017215266</v>
      </c>
      <c r="G103" s="284">
        <f t="shared" si="37"/>
        <v>0.45361863481071074</v>
      </c>
      <c r="H103" s="284">
        <f t="shared" si="42"/>
        <v>0.43338124553359458</v>
      </c>
      <c r="I103" s="211">
        <f>'cbo-vs-sz'!E49/100</f>
        <v>0.4090999984741211</v>
      </c>
      <c r="J103" s="282">
        <f>'cbo-vs-sz'!K49/100</f>
        <v>0.32700000762939452</v>
      </c>
      <c r="K103" s="211">
        <f>'cbo-vs-sz'!I49/100</f>
        <v>3.0099999904632569E-2</v>
      </c>
      <c r="L103" s="211">
        <f>'cbo-vs-sz'!J49/100</f>
        <v>4.0900001525878908E-2</v>
      </c>
      <c r="M103" s="211">
        <f>'cbo-vs-sz'!M49/100</f>
        <v>3.2899999618530275E-2</v>
      </c>
      <c r="N103" s="211">
        <f>'cbo-vs-sz'!B49/100</f>
        <v>0.16760000228881836</v>
      </c>
      <c r="O103" s="211">
        <f>'cbo-vs-sz'!C49/100</f>
        <v>0.16930000305175782</v>
      </c>
      <c r="P103" s="211">
        <f>'cbo-vs-sz'!N49/100</f>
        <v>0.16809999465942382</v>
      </c>
      <c r="Q103" s="241">
        <f t="shared" si="50"/>
        <v>0.19191252773740305</v>
      </c>
      <c r="R103" s="242">
        <f t="shared" si="46"/>
        <v>0.34683770796455676</v>
      </c>
      <c r="S103" s="286">
        <f t="shared" si="39"/>
        <v>0.13346630826921427</v>
      </c>
      <c r="T103" s="287">
        <f t="shared" si="43"/>
        <v>0.41796150786300423</v>
      </c>
      <c r="U103" s="287"/>
      <c r="V103" s="287">
        <f t="shared" si="40"/>
        <v>0.40063058181757044</v>
      </c>
      <c r="W103" s="284">
        <f>TB2b!X106/(TB2b!H106+'TB2'!H106)</f>
        <v>8.1308056665281431E-2</v>
      </c>
      <c r="X103" s="287">
        <f>(TB2b!S106+TB2b!T106+TB2b!U106)/(TB2b!C106+TB2b!D106+TB2b!E106+'TB2'!C106+'TB2'!D106+'TB2'!E106)</f>
        <v>0.50707142353500012</v>
      </c>
      <c r="Y103" s="287"/>
      <c r="Z103" s="284">
        <v>9.1165476673177218E-2</v>
      </c>
      <c r="AA103" s="284">
        <v>4.9601652821826249E-2</v>
      </c>
      <c r="AB103" s="284">
        <v>9.7359618515615899E-3</v>
      </c>
      <c r="AC103" s="284">
        <v>7.0998127123513919E-3</v>
      </c>
      <c r="AD103" s="284">
        <v>4.1402096910295146E-3</v>
      </c>
      <c r="AE103" s="284">
        <f t="shared" si="44"/>
        <v>1.3155690600000002E-2</v>
      </c>
      <c r="AF103" s="284">
        <v>0.17478000000000002</v>
      </c>
      <c r="AG103" s="311">
        <f t="shared" si="45"/>
        <v>-1.188043499459196E-4</v>
      </c>
      <c r="AH103" s="240">
        <v>7.5270000000000004E-2</v>
      </c>
      <c r="AI103" s="285"/>
      <c r="AJ103" s="240">
        <v>0.6830598512494086</v>
      </c>
      <c r="AK103" s="240">
        <v>0.12563773530805153</v>
      </c>
      <c r="AL103" s="240">
        <v>2.1462878956955291E-2</v>
      </c>
      <c r="AM103" s="240">
        <v>2.205931485629797E-2</v>
      </c>
      <c r="AN103" s="240">
        <v>7.7841210588901408E-3</v>
      </c>
      <c r="AO103" s="284">
        <v>3.0355929647583716E-2</v>
      </c>
      <c r="AP103" s="240">
        <f t="shared" si="41"/>
        <v>0.89035983107718719</v>
      </c>
      <c r="AQ103" s="240"/>
      <c r="AR103" s="289">
        <v>7384.6989999999996</v>
      </c>
      <c r="AS103" s="289">
        <v>231.18700000000001</v>
      </c>
      <c r="AU103" s="312">
        <v>12054.793</v>
      </c>
      <c r="AV103" s="284">
        <v>3.6119989783316889E-2</v>
      </c>
      <c r="AW103" s="284">
        <v>1.6917171452052307E-2</v>
      </c>
      <c r="AX103" s="284">
        <v>9.5595005239824532E-2</v>
      </c>
      <c r="AY103" s="284">
        <f t="shared" si="31"/>
        <v>0.34786736200346158</v>
      </c>
      <c r="AZ103" s="289">
        <f>busineses!B64</f>
        <v>361.09710564781523</v>
      </c>
      <c r="BA103" s="289">
        <v>1038.0309999999999</v>
      </c>
      <c r="BB103" s="284">
        <f t="shared" si="32"/>
        <v>2.9954650042337123E-2</v>
      </c>
      <c r="BC103" s="291">
        <f>scorp!F47</f>
        <v>55.113563537597656</v>
      </c>
      <c r="BD103" s="293">
        <f t="shared" si="47"/>
        <v>4.5719211883271374E-3</v>
      </c>
      <c r="BE103" s="293">
        <v>1.3298428715183856</v>
      </c>
      <c r="BF103" s="293">
        <f t="shared" si="48"/>
        <v>6.07993680144071E-3</v>
      </c>
      <c r="BG103" s="293">
        <f t="shared" si="49"/>
        <v>0.20297138483833013</v>
      </c>
      <c r="BH103" s="295"/>
      <c r="BI103" s="284"/>
      <c r="BJ103" s="284">
        <f>BK103*'TB15'!K54/('TB15'!L54+'TB15'!M54)</f>
        <v>0.29768420751469826</v>
      </c>
      <c r="BK103" s="284">
        <f>'TB15'!D54</f>
        <v>0.27385601193064446</v>
      </c>
      <c r="BL103" s="211">
        <v>0.3419196064023034</v>
      </c>
      <c r="BM103" s="211">
        <v>0.29449499760986642</v>
      </c>
      <c r="BN103" s="284">
        <v>1.5788386921911757E-2</v>
      </c>
      <c r="BO103" s="284">
        <f t="shared" si="33"/>
        <v>0.43710939611627747</v>
      </c>
      <c r="BP103" s="284">
        <v>0.18539862334728241</v>
      </c>
    </row>
    <row r="104" spans="1:68">
      <c r="A104">
        <v>2010</v>
      </c>
      <c r="B104" s="211">
        <f>'cbo-vs-sz'!F50/100</f>
        <v>0.27829999923706056</v>
      </c>
      <c r="C104" s="211">
        <f>'cbo-vs-sz'!G50/100</f>
        <v>0.3072999954223633</v>
      </c>
      <c r="D104" s="211">
        <f>'cbo-vs-sz'!D50/100</f>
        <v>0.31590000152587888</v>
      </c>
      <c r="E104" s="284"/>
      <c r="F104" s="284">
        <f t="shared" si="38"/>
        <v>0.49351516731801937</v>
      </c>
      <c r="G104" s="284">
        <f t="shared" si="37"/>
        <v>0.50853905396533117</v>
      </c>
      <c r="H104" s="284">
        <f t="shared" si="42"/>
        <v>0.47849128067070756</v>
      </c>
      <c r="I104" s="211">
        <f>'cbo-vs-sz'!E50/100</f>
        <v>0.44549999237060545</v>
      </c>
      <c r="J104" s="282">
        <f>'cbo-vs-sz'!K50/100</f>
        <v>0.34270000457763672</v>
      </c>
      <c r="K104" s="211">
        <f>'cbo-vs-sz'!I50/100</f>
        <v>3.7499999999999999E-2</v>
      </c>
      <c r="L104" s="211">
        <f>'cbo-vs-sz'!J50/100</f>
        <v>5.2199997901916505E-2</v>
      </c>
      <c r="M104" s="211">
        <f>'cbo-vs-sz'!M50/100</f>
        <v>4.0599999427795408E-2</v>
      </c>
      <c r="N104" s="211">
        <f>'cbo-vs-sz'!B50/100</f>
        <v>0.17940000534057618</v>
      </c>
      <c r="O104" s="211">
        <f>'cbo-vs-sz'!C50/100</f>
        <v>0.18190000534057618</v>
      </c>
      <c r="P104" s="211">
        <f>'cbo-vs-sz'!N50/100</f>
        <v>0.18</v>
      </c>
      <c r="Q104" s="241">
        <f t="shared" si="50"/>
        <v>0.19809421836530686</v>
      </c>
      <c r="R104" s="242">
        <f t="shared" si="46"/>
        <v>0.39261416488250805</v>
      </c>
      <c r="S104" s="286">
        <f t="shared" si="39"/>
        <v>0.14351366332706442</v>
      </c>
      <c r="T104" s="287">
        <f t="shared" si="43"/>
        <v>0.47564766540098929</v>
      </c>
      <c r="U104" s="287"/>
      <c r="V104" s="287">
        <f t="shared" si="40"/>
        <v>0.40643236555927309</v>
      </c>
      <c r="W104" s="284">
        <f>TB2b!X107/(TB2b!H107+'TB2'!H107)</f>
        <v>8.4834994600502367E-2</v>
      </c>
      <c r="X104" s="287">
        <f>(TB2b!S107+TB2b!T107+TB2b!U107)/(TB2b!C107+TB2b!D107+TB2b!E107+'TB2'!C107+'TB2'!D107+'TB2'!E107)</f>
        <v>0.5136314892121967</v>
      </c>
      <c r="Y104" s="287"/>
      <c r="Z104" s="284">
        <v>9.5251472700813161E-2</v>
      </c>
      <c r="AA104" s="284">
        <v>4.8650393613149281E-2</v>
      </c>
      <c r="AB104" s="284">
        <v>1.1612782311083921E-2</v>
      </c>
      <c r="AC104" s="284">
        <v>6.7310818560658596E-3</v>
      </c>
      <c r="AD104" s="284">
        <v>4.3818676439240627E-3</v>
      </c>
      <c r="AE104" s="284">
        <f t="shared" si="44"/>
        <v>2.16585808E-2</v>
      </c>
      <c r="AF104" s="284">
        <v>0.18827000000000002</v>
      </c>
      <c r="AG104" s="311">
        <f t="shared" si="45"/>
        <v>-1.6178925036261504E-5</v>
      </c>
      <c r="AH104" s="240">
        <v>0.11503999999999999</v>
      </c>
      <c r="AI104" s="285"/>
      <c r="AJ104" s="240">
        <v>0.66371013388277322</v>
      </c>
      <c r="AK104" s="240">
        <v>0.12607737092978349</v>
      </c>
      <c r="AL104" s="240">
        <v>2.2835576187380888E-2</v>
      </c>
      <c r="AM104" s="240">
        <v>1.737014203034672E-2</v>
      </c>
      <c r="AN104" s="240">
        <v>7.8433899252780773E-3</v>
      </c>
      <c r="AO104" s="284">
        <v>4.5264316561089431E-2</v>
      </c>
      <c r="AP104" s="240">
        <f t="shared" si="41"/>
        <v>0.88310092951665187</v>
      </c>
      <c r="AQ104" s="240"/>
      <c r="AR104" s="289">
        <v>7673.6180000000004</v>
      </c>
      <c r="AS104" s="289">
        <v>363.80799999999999</v>
      </c>
      <c r="AU104" s="312">
        <v>12781.147000000001</v>
      </c>
      <c r="AV104" s="284">
        <v>3.9326595649044643E-2</v>
      </c>
      <c r="AW104" s="284">
        <v>2.1302235237572964E-2</v>
      </c>
      <c r="AX104" s="284">
        <v>9.6831684981011468E-2</v>
      </c>
      <c r="AY104" s="284">
        <f t="shared" si="31"/>
        <v>0.28482959326284724</v>
      </c>
      <c r="AZ104" s="289">
        <f>busineses!B65</f>
        <v>382.51247193152722</v>
      </c>
      <c r="BA104" s="289">
        <v>1342.952</v>
      </c>
      <c r="BB104" s="284">
        <f t="shared" si="32"/>
        <v>2.9927867344889093E-2</v>
      </c>
      <c r="BC104" s="291">
        <f>scorp!F48</f>
        <v>56.6859130859375</v>
      </c>
      <c r="BD104" s="293">
        <f t="shared" si="47"/>
        <v>4.4351194056321784E-3</v>
      </c>
      <c r="BE104" s="293">
        <v>1.3116369868022371</v>
      </c>
      <c r="BF104" s="293">
        <f t="shared" si="48"/>
        <v>5.8172666533115192E-3</v>
      </c>
      <c r="BG104" s="293">
        <f t="shared" si="49"/>
        <v>0.19437625094609215</v>
      </c>
      <c r="BH104" s="295"/>
      <c r="BI104" s="284"/>
      <c r="BJ104" s="284">
        <f>BK104*'TB15'!K55/('TB15'!L55+'TB15'!M55)</f>
        <v>0.31675333691575797</v>
      </c>
      <c r="BK104" s="284">
        <f>'TB15'!D55</f>
        <v>0.29213563516069668</v>
      </c>
      <c r="BL104" s="211">
        <v>0.34823126460001363</v>
      </c>
      <c r="BM104" s="211">
        <v>0.28674596052902401</v>
      </c>
      <c r="BN104" s="284">
        <v>1.8964644950246079E-2</v>
      </c>
      <c r="BO104" s="284">
        <f t="shared" si="33"/>
        <v>0.48223459562808063</v>
      </c>
      <c r="BP104" s="284">
        <v>0.19798023998737335</v>
      </c>
    </row>
    <row r="105" spans="1:68">
      <c r="A105">
        <v>2011</v>
      </c>
      <c r="B105" s="211">
        <f>'cbo-vs-sz'!F51/100</f>
        <v>0.28040000915527341</v>
      </c>
      <c r="C105" s="211">
        <f>'cbo-vs-sz'!G51/100</f>
        <v>0.3120000076293945</v>
      </c>
      <c r="D105" s="211">
        <f>'cbo-vs-sz'!D51/100</f>
        <v>0.31879999160766603</v>
      </c>
      <c r="E105" s="284"/>
      <c r="F105" s="284">
        <f t="shared" si="38"/>
        <v>0.47069426228560285</v>
      </c>
      <c r="G105" s="284">
        <f t="shared" si="37"/>
        <v>0.45991841880072393</v>
      </c>
      <c r="H105" s="284">
        <f t="shared" si="42"/>
        <v>0.48147010577048172</v>
      </c>
      <c r="I105" s="211">
        <f>'cbo-vs-sz'!E51/100</f>
        <v>0.43900001525878907</v>
      </c>
      <c r="J105" s="282">
        <f>'cbo-vs-sz'!K51/100</f>
        <v>0.34599998474121096</v>
      </c>
      <c r="K105" s="211">
        <f>'cbo-vs-sz'!I51/100</f>
        <v>3.6800000667572025E-2</v>
      </c>
      <c r="L105" s="211">
        <f>'cbo-vs-sz'!J51/100</f>
        <v>0.05</v>
      </c>
      <c r="M105" s="211">
        <f>'cbo-vs-sz'!M51/100</f>
        <v>3.9800000190734861E-2</v>
      </c>
      <c r="N105" s="211">
        <f>'cbo-vs-sz'!B51/100</f>
        <v>0.18190000534057618</v>
      </c>
      <c r="O105" s="211">
        <f>'cbo-vs-sz'!C51/100</f>
        <v>0.18409999847412109</v>
      </c>
      <c r="P105" s="211">
        <f>'cbo-vs-sz'!N51/100</f>
        <v>0.18239999771118165</v>
      </c>
      <c r="Q105" s="241">
        <f t="shared" si="50"/>
        <v>0.20239943366984492</v>
      </c>
      <c r="R105" s="242">
        <f t="shared" si="46"/>
        <v>0.38948583840674028</v>
      </c>
      <c r="S105" s="286">
        <f t="shared" si="39"/>
        <v>0.14616686666816966</v>
      </c>
      <c r="T105" s="287">
        <f t="shared" si="43"/>
        <v>0.47059216231959716</v>
      </c>
      <c r="U105" s="287"/>
      <c r="V105" s="287">
        <f t="shared" si="40"/>
        <v>0.40480779006774098</v>
      </c>
      <c r="W105" s="284">
        <f>TB2b!X108/(TB2b!H108+'TB2'!H108)</f>
        <v>8.4613725073758334E-2</v>
      </c>
      <c r="X105" s="287">
        <f>(TB2b!S108+TB2b!T108+TB2b!U108)/(TB2b!C108+TB2b!D108+TB2b!E108+'TB2'!C108+'TB2'!D108+'TB2'!E108)</f>
        <v>0.51153914506573517</v>
      </c>
      <c r="Y105" s="287"/>
      <c r="Z105" s="284">
        <v>9.7403228751046664E-2</v>
      </c>
      <c r="AA105" s="284">
        <v>4.8443051257585121E-2</v>
      </c>
      <c r="AB105" s="284">
        <v>1.0726199021565852E-2</v>
      </c>
      <c r="AC105" s="284">
        <v>5.7717960520401006E-3</v>
      </c>
      <c r="AD105" s="284">
        <v>4.4706397166090952E-3</v>
      </c>
      <c r="AE105" s="284">
        <f t="shared" si="44"/>
        <v>2.1652169400000001E-2</v>
      </c>
      <c r="AF105" s="284">
        <v>0.18845999999999999</v>
      </c>
      <c r="AG105" s="311">
        <f t="shared" si="45"/>
        <v>-7.0841988468461903E-6</v>
      </c>
      <c r="AH105" s="240">
        <v>0.11489000000000001</v>
      </c>
      <c r="AI105" s="285"/>
      <c r="AJ105" s="240">
        <v>0.66638377746834387</v>
      </c>
      <c r="AK105" s="240">
        <v>0.12415038186267532</v>
      </c>
      <c r="AL105" s="240">
        <v>2.3321960119656267E-2</v>
      </c>
      <c r="AM105" s="240">
        <v>1.4394134114758813E-2</v>
      </c>
      <c r="AN105" s="240">
        <v>7.8814060849921892E-3</v>
      </c>
      <c r="AO105" s="284">
        <v>4.4970952797475774E-2</v>
      </c>
      <c r="AP105" s="240">
        <f t="shared" si="41"/>
        <v>0.88110261244790222</v>
      </c>
      <c r="AQ105" s="240"/>
      <c r="AR105" s="289">
        <v>7969.2280000000001</v>
      </c>
      <c r="AS105" s="289">
        <v>375.26</v>
      </c>
      <c r="AU105" s="312">
        <v>13375.512000000001</v>
      </c>
      <c r="AV105" s="284">
        <v>3.8118241754035283E-2</v>
      </c>
      <c r="AW105" s="284">
        <v>2.0990822631686917E-2</v>
      </c>
      <c r="AX105" s="284">
        <v>0.10868301714356803</v>
      </c>
      <c r="AY105" s="284">
        <f t="shared" si="31"/>
        <v>0.28734982641944617</v>
      </c>
      <c r="AZ105" s="289">
        <f>busineses!B66</f>
        <v>401.49207386908421</v>
      </c>
      <c r="BA105" s="289">
        <v>1397.2239999999999</v>
      </c>
      <c r="BB105" s="284">
        <f t="shared" si="32"/>
        <v>3.0016949920801849E-2</v>
      </c>
      <c r="BC105" s="291">
        <f>scorp!F49</f>
        <v>62.164512634277344</v>
      </c>
      <c r="BD105" s="293">
        <f t="shared" si="47"/>
        <v>4.6476361154830816E-3</v>
      </c>
      <c r="BE105" s="293">
        <v>1.2855852955794411</v>
      </c>
      <c r="BF105" s="293">
        <f t="shared" si="48"/>
        <v>5.9749326492690028E-3</v>
      </c>
      <c r="BG105" s="293">
        <f t="shared" si="49"/>
        <v>0.19905195781162144</v>
      </c>
      <c r="BH105" s="295"/>
      <c r="BI105" s="284"/>
      <c r="BJ105" s="284">
        <f>BK105*'TB15'!K56/('TB15'!L56+'TB15'!M56)</f>
        <v>0.3200690348237476</v>
      </c>
      <c r="BK105" s="284">
        <f>'TB15'!D56</f>
        <v>0.29464448786881225</v>
      </c>
      <c r="BL105" s="211">
        <v>0.35164376734080133</v>
      </c>
      <c r="BM105" s="211">
        <v>0.29282891934808664</v>
      </c>
      <c r="BN105" s="284">
        <v>1.8130516264657115E-2</v>
      </c>
      <c r="BO105" s="284">
        <f t="shared" si="33"/>
        <v>0.47563883931602846</v>
      </c>
      <c r="BP105" s="284">
        <v>0.19600512087345123</v>
      </c>
    </row>
    <row r="106" spans="1:68">
      <c r="A106">
        <v>2012</v>
      </c>
      <c r="B106" s="211">
        <f>'cbo-vs-sz'!F52/100</f>
        <v>0.27510000228881837</v>
      </c>
      <c r="C106" s="211">
        <f>'cbo-vs-sz'!G52/100</f>
        <v>0.3021999931335449</v>
      </c>
      <c r="D106" s="211">
        <f>'cbo-vs-sz'!D52/100</f>
        <v>0.34</v>
      </c>
      <c r="E106" s="284"/>
      <c r="F106" s="284">
        <f t="shared" si="38"/>
        <v>0.54464126711882765</v>
      </c>
      <c r="G106" s="284">
        <f t="shared" si="37"/>
        <v>0.56295342020871852</v>
      </c>
      <c r="H106" s="284">
        <f t="shared" si="42"/>
        <v>0.52632911402893667</v>
      </c>
      <c r="I106" s="211">
        <f>'cbo-vs-sz'!E52/100</f>
        <v>0.46529998779296877</v>
      </c>
      <c r="J106" s="282">
        <f>'cbo-vs-sz'!K52/100</f>
        <v>0.36400001525878906</v>
      </c>
      <c r="K106" s="211">
        <f>'cbo-vs-sz'!I52/100</f>
        <v>3.9100000858306887E-2</v>
      </c>
      <c r="L106" s="211">
        <f>'cbo-vs-sz'!J52/100</f>
        <v>5.2699999809265138E-2</v>
      </c>
      <c r="M106" s="211">
        <f>'cbo-vs-sz'!M52/100</f>
        <v>4.1700000762939456E-2</v>
      </c>
      <c r="N106" s="211">
        <f>'cbo-vs-sz'!B52/100</f>
        <v>0.19540000915527345</v>
      </c>
      <c r="O106" s="211">
        <f>'cbo-vs-sz'!C52/100</f>
        <v>0.1981999969482422</v>
      </c>
      <c r="P106" s="211">
        <f>'cbo-vs-sz'!N52/100</f>
        <v>0.19600000381469726</v>
      </c>
      <c r="Q106" s="241">
        <f t="shared" si="50"/>
        <v>0.21464878565512965</v>
      </c>
      <c r="R106" s="242">
        <f t="shared" si="46"/>
        <v>0.43831846639665251</v>
      </c>
      <c r="S106" s="286">
        <f t="shared" ref="S106:S115" si="51">Z106/AJ106</f>
        <v>0.15216919967899978</v>
      </c>
      <c r="T106" s="287">
        <f t="shared" si="43"/>
        <v>0.53370155530253671</v>
      </c>
      <c r="U106" s="287"/>
      <c r="V106" s="287">
        <f t="shared" ref="V106:V113" si="52">0.75*X106+0.25*W106</f>
        <v>0.42206737149568063</v>
      </c>
      <c r="W106" s="284">
        <f>TB2b!X109/(TB2b!H109+'TB2'!H109)</f>
        <v>9.0310283916706174E-2</v>
      </c>
      <c r="X106" s="287">
        <f>(TB2b!S109+TB2b!T109+TB2b!U109)/(TB2b!C109+TB2b!D109+TB2b!E109+'TB2'!C109+'TB2'!D109+'TB2'!E109)</f>
        <v>0.53265306735533879</v>
      </c>
      <c r="Y106" s="287"/>
      <c r="Z106" s="284">
        <v>9.651891545424976E-2</v>
      </c>
      <c r="AA106" s="284">
        <v>5.2701051704197623E-2</v>
      </c>
      <c r="AB106" s="284">
        <v>1.6095281144639793E-2</v>
      </c>
      <c r="AC106" s="284">
        <v>5.6289507828248455E-3</v>
      </c>
      <c r="AD106" s="284">
        <v>4.9429224061680677E-3</v>
      </c>
      <c r="AE106" s="284">
        <f t="shared" si="44"/>
        <v>3.6290443999999998E-2</v>
      </c>
      <c r="AF106" s="284">
        <v>0.2122</v>
      </c>
      <c r="AG106" s="311">
        <f t="shared" si="45"/>
        <v>2.2434507919916191E-5</v>
      </c>
      <c r="AH106" s="240">
        <v>0.17102000000000001</v>
      </c>
      <c r="AI106" s="285"/>
      <c r="AJ106" s="240">
        <v>0.63428680480580801</v>
      </c>
      <c r="AK106" s="240">
        <v>0.13157167782276835</v>
      </c>
      <c r="AL106" s="240">
        <v>2.8590786674095283E-2</v>
      </c>
      <c r="AM106" s="240">
        <v>1.2487877710247803E-2</v>
      </c>
      <c r="AN106" s="240">
        <v>7.9352901850526184E-3</v>
      </c>
      <c r="AO106" s="284">
        <v>6.895009801415776E-2</v>
      </c>
      <c r="AP106" s="240">
        <f t="shared" si="41"/>
        <v>0.88382253521212983</v>
      </c>
      <c r="AQ106" s="240"/>
      <c r="AR106" s="289">
        <v>8499.5235683758656</v>
      </c>
      <c r="AS106" s="289">
        <v>620.67028900000082</v>
      </c>
      <c r="AU106" s="312">
        <v>14099.598</v>
      </c>
      <c r="AV106" s="284">
        <v>4.0242423932937657E-2</v>
      </c>
      <c r="AW106" s="284">
        <v>2.3730392880704824E-2</v>
      </c>
      <c r="AX106" s="284">
        <v>0.10706078286771013</v>
      </c>
      <c r="AY106" s="284">
        <f t="shared" si="31"/>
        <v>0.30240237278830895</v>
      </c>
      <c r="AZ106" s="289">
        <f>busineses!B67</f>
        <v>481.44</v>
      </c>
      <c r="BA106" s="289">
        <v>1592.0509999999999</v>
      </c>
      <c r="BB106" s="284">
        <f t="shared" si="32"/>
        <v>3.4145654365464885E-2</v>
      </c>
      <c r="BC106" s="291">
        <f>scorp!F50</f>
        <v>75.639007568359375</v>
      </c>
      <c r="BD106" s="293">
        <f t="shared" si="47"/>
        <v>5.364621570654665E-3</v>
      </c>
      <c r="BE106" s="293">
        <v>1.2941815952708582</v>
      </c>
      <c r="BF106" s="293">
        <f t="shared" si="48"/>
        <v>6.9427945023343108E-3</v>
      </c>
      <c r="BG106" s="293">
        <f t="shared" si="49"/>
        <v>0.20332878755301564</v>
      </c>
      <c r="BH106" s="295"/>
      <c r="BI106" s="284"/>
      <c r="BJ106" s="284">
        <f>BK106*'TB15'!K57/('TB15'!L57+'TB15'!M57)</f>
        <v>0.34129332060074957</v>
      </c>
      <c r="BK106" s="284">
        <f>'TB15'!D57</f>
        <v>0.31354535460152883</v>
      </c>
      <c r="BL106" s="211">
        <v>0.35236833692623559</v>
      </c>
      <c r="BM106" s="211">
        <v>0.28638260953142641</v>
      </c>
      <c r="BN106" s="284">
        <v>2.0253983024364097E-2</v>
      </c>
      <c r="BO106" s="284">
        <f t="shared" si="33"/>
        <v>0.50329928083150577</v>
      </c>
      <c r="BP106" s="284">
        <v>0.20779828727245331</v>
      </c>
    </row>
    <row r="107" spans="1:68">
      <c r="A107">
        <v>2013</v>
      </c>
      <c r="B107" s="211">
        <f>'cbo-vs-sz'!F53/100</f>
        <v>0.29840000152587892</v>
      </c>
      <c r="C107" s="211">
        <f>'cbo-vs-sz'!G53/100</f>
        <v>0.34549999237060547</v>
      </c>
      <c r="D107" s="211">
        <f>'cbo-vs-sz'!D53/100</f>
        <v>0.31610000610351563</v>
      </c>
      <c r="E107" s="284"/>
      <c r="F107" s="284">
        <f t="shared" si="38"/>
        <v>0.46036702680805019</v>
      </c>
      <c r="G107" s="284">
        <f t="shared" si="37"/>
        <v>0.46540147347745475</v>
      </c>
      <c r="H107" s="284">
        <f t="shared" si="42"/>
        <v>0.45533258013864564</v>
      </c>
      <c r="I107" s="211">
        <f>'cbo-vs-sz'!E53/100</f>
        <v>0.41049999237060547</v>
      </c>
      <c r="J107" s="282">
        <f>'cbo-vs-sz'!K53/100</f>
        <v>0.34990001678466798</v>
      </c>
      <c r="K107" s="211">
        <f>'cbo-vs-sz'!I53/100</f>
        <v>4.2399997711181643E-2</v>
      </c>
      <c r="L107" s="211">
        <f>'cbo-vs-sz'!J53/100</f>
        <v>5.4299998283386233E-2</v>
      </c>
      <c r="M107" s="211">
        <f>'cbo-vs-sz'!M53/100</f>
        <v>4.6700000762939453E-2</v>
      </c>
      <c r="N107" s="211">
        <f>'cbo-vs-sz'!B53/100</f>
        <v>0.18469999313354493</v>
      </c>
      <c r="O107" s="211">
        <f>'cbo-vs-sz'!C53/100</f>
        <v>0.18670000076293947</v>
      </c>
      <c r="P107" s="211">
        <f>'cbo-vs-sz'!N53/100</f>
        <v>0.18549999237060547</v>
      </c>
      <c r="Q107" s="241">
        <f t="shared" si="50"/>
        <v>0.21385337095233345</v>
      </c>
      <c r="R107" s="242">
        <f t="shared" si="46"/>
        <v>0.39019399581913072</v>
      </c>
      <c r="S107" s="286">
        <f t="shared" si="51"/>
        <v>0.14369332021532599</v>
      </c>
      <c r="T107" s="287">
        <f t="shared" si="43"/>
        <v>0.47236088768706563</v>
      </c>
      <c r="U107" s="287"/>
      <c r="V107" s="287">
        <f t="shared" si="52"/>
        <v>0.38542309241850758</v>
      </c>
      <c r="W107" s="284">
        <f>TB2b!X110/(TB2b!H110+'TB2'!H110)</f>
        <v>8.7384607249636814E-2</v>
      </c>
      <c r="X107" s="287">
        <f>(TB2b!S110+TB2b!T110+TB2b!U110)/(TB2b!C110+TB2b!D110+TB2b!E110+'TB2'!C110+'TB2'!D110+'TB2'!E110)</f>
        <v>0.48476925414146449</v>
      </c>
      <c r="Y107" s="287"/>
      <c r="Z107" s="284">
        <v>9.3545030126342313E-2</v>
      </c>
      <c r="AA107" s="284">
        <v>5.0444021361126912E-2</v>
      </c>
      <c r="AB107" s="284">
        <v>1.0973266014114949E-2</v>
      </c>
      <c r="AC107" s="284">
        <v>5.1483593930885165E-3</v>
      </c>
      <c r="AD107" s="284">
        <v>4.9008421145746456E-3</v>
      </c>
      <c r="AE107" s="284">
        <f t="shared" si="44"/>
        <v>2.4141214499999997E-2</v>
      </c>
      <c r="AF107" s="284">
        <v>0.18914999999999998</v>
      </c>
      <c r="AG107" s="311">
        <f t="shared" si="45"/>
        <v>-2.7335092473573797E-6</v>
      </c>
      <c r="AH107" s="240">
        <v>0.12762999999999999</v>
      </c>
      <c r="AI107" s="285"/>
      <c r="AJ107" s="240">
        <v>0.65100472301818957</v>
      </c>
      <c r="AK107" s="240">
        <v>0.13343627866929053</v>
      </c>
      <c r="AL107" s="240">
        <v>2.3578064616176002E-2</v>
      </c>
      <c r="AM107" s="240">
        <v>1.104041960850995E-2</v>
      </c>
      <c r="AN107" s="240">
        <v>7.9753176449173582E-3</v>
      </c>
      <c r="AO107" s="284">
        <v>5.3018860395733516E-2</v>
      </c>
      <c r="AP107" s="240">
        <f t="shared" si="41"/>
        <v>0.88005366395281692</v>
      </c>
      <c r="AQ107" s="240"/>
      <c r="AR107" s="289">
        <v>8634.4088309788567</v>
      </c>
      <c r="AS107" s="289">
        <v>483.41365699999966</v>
      </c>
      <c r="AU107" s="312">
        <v>14507.111999999999</v>
      </c>
      <c r="AV107" s="284">
        <v>4.15201178566761E-2</v>
      </c>
      <c r="AW107" s="284">
        <v>2.4997532244874103E-2</v>
      </c>
      <c r="AX107" s="284">
        <v>0.11555511531171744</v>
      </c>
      <c r="AY107" s="284">
        <f t="shared" si="31"/>
        <v>0.30287234451755551</v>
      </c>
      <c r="AZ107" s="289">
        <f>busineses!B68</f>
        <v>488.18599999999998</v>
      </c>
      <c r="BA107" s="289">
        <v>1611.854</v>
      </c>
      <c r="BB107" s="284">
        <f t="shared" si="32"/>
        <v>3.3651494522135075E-2</v>
      </c>
      <c r="BC107" s="291">
        <f>scorp!F51</f>
        <v>81.814239501953125</v>
      </c>
      <c r="BD107" s="293">
        <f t="shared" si="47"/>
        <v>5.6395952207409115E-3</v>
      </c>
      <c r="BE107" s="293">
        <v>1.2866953217945274</v>
      </c>
      <c r="BF107" s="293">
        <f t="shared" si="48"/>
        <v>7.2564407873421059E-3</v>
      </c>
      <c r="BG107" s="293">
        <f t="shared" si="49"/>
        <v>0.21563502276456126</v>
      </c>
      <c r="BH107" s="295"/>
      <c r="BI107" s="284"/>
      <c r="BJ107" s="284">
        <f>BK107*'TB15'!K58/('TB15'!L58+'TB15'!M58)</f>
        <v>0.31855660876277736</v>
      </c>
      <c r="BK107" s="284">
        <f>'TB15'!D58</f>
        <v>0.2933786310341655</v>
      </c>
      <c r="BL107" s="211">
        <v>0.34359052961192266</v>
      </c>
      <c r="BM107" s="211">
        <v>0.32809205351141874</v>
      </c>
      <c r="BN107" s="284">
        <v>1.9550928608248253E-2</v>
      </c>
      <c r="BO107" s="284">
        <f t="shared" si="33"/>
        <v>0.47087844682272789</v>
      </c>
      <c r="BP107" s="284">
        <v>0.1959569901227951</v>
      </c>
    </row>
    <row r="108" spans="1:68">
      <c r="A108">
        <v>2014</v>
      </c>
      <c r="B108" s="211">
        <f>'cbo-vs-sz'!F54/100</f>
        <v>0.29749999999999999</v>
      </c>
      <c r="C108" s="211">
        <f>'cbo-vs-sz'!G54/100</f>
        <v>0.33950000762939453</v>
      </c>
      <c r="D108" s="211">
        <f>'cbo-vs-sz'!D54/100</f>
        <v>0.32939998626708983</v>
      </c>
      <c r="E108" s="284"/>
      <c r="F108" s="284">
        <f t="shared" si="38"/>
        <v>0.48128651755166041</v>
      </c>
      <c r="G108" s="284">
        <f t="shared" si="37"/>
        <v>0.48888603671822395</v>
      </c>
      <c r="H108" s="284">
        <f t="shared" si="42"/>
        <v>0.47368699838509681</v>
      </c>
      <c r="I108" s="211">
        <f>'cbo-vs-sz'!E54/100</f>
        <v>0.42509998321533204</v>
      </c>
      <c r="J108" s="282">
        <f>'cbo-vs-sz'!K54/100</f>
        <v>0.36040000915527343</v>
      </c>
      <c r="K108" s="211">
        <f>'cbo-vs-sz'!I54/100</f>
        <v>4.4200000762939451E-2</v>
      </c>
      <c r="L108" s="211">
        <f>'cbo-vs-sz'!J54/100</f>
        <v>5.6199998855590821E-2</v>
      </c>
      <c r="M108" s="211">
        <f>'cbo-vs-sz'!M54/100</f>
        <v>4.8200001716613768E-2</v>
      </c>
      <c r="N108" s="211">
        <f>'cbo-vs-sz'!B54/100</f>
        <v>0.18969999313354491</v>
      </c>
      <c r="O108" s="211">
        <f>'cbo-vs-sz'!C54/100</f>
        <v>0.19190000534057616</v>
      </c>
      <c r="P108" s="211">
        <f>'cbo-vs-sz'!N54/100</f>
        <v>0.19049999237060547</v>
      </c>
      <c r="Q108" s="241">
        <f t="shared" si="50"/>
        <v>0.21648117349961205</v>
      </c>
      <c r="R108" s="242">
        <f t="shared" ref="R108:R115" si="53">0.25*S108+0.75*T108</f>
        <v>0.40716808233857127</v>
      </c>
      <c r="S108" s="286">
        <f t="shared" si="51"/>
        <v>0.14609519058836423</v>
      </c>
      <c r="T108" s="287">
        <f t="shared" si="43"/>
        <v>0.49419237958864026</v>
      </c>
      <c r="U108" s="287"/>
      <c r="V108" s="287">
        <f t="shared" si="52"/>
        <v>0.4038424359843879</v>
      </c>
      <c r="W108" s="284">
        <f>TB2b!X111/(TB2b!H111+'TB2'!H111)</f>
        <v>8.9767695740832237E-2</v>
      </c>
      <c r="X108" s="287">
        <f>(TB2b!S111+TB2b!T111+TB2b!U111)/(TB2b!C111+TB2b!D111+TB2b!E111+'TB2'!C111+'TB2'!D111+'TB2'!E111)</f>
        <v>0.50853401606557314</v>
      </c>
      <c r="Y108" s="287"/>
      <c r="Z108" s="284">
        <v>9.2695875218764462E-2</v>
      </c>
      <c r="AA108" s="284">
        <v>5.0097824327912356E-2</v>
      </c>
      <c r="AB108" s="284">
        <v>1.268173609887008E-2</v>
      </c>
      <c r="AC108" s="284">
        <v>4.6190657592490242E-3</v>
      </c>
      <c r="AD108" s="284">
        <v>5.4634111130902434E-3</v>
      </c>
      <c r="AE108" s="284">
        <f t="shared" si="44"/>
        <v>3.3160406400000002E-2</v>
      </c>
      <c r="AF108" s="284">
        <v>0.19872000000000001</v>
      </c>
      <c r="AG108" s="311">
        <f t="shared" si="45"/>
        <v>1.6810821138468768E-6</v>
      </c>
      <c r="AH108" s="240">
        <v>0.16687000000000002</v>
      </c>
      <c r="AI108" s="285"/>
      <c r="AJ108" s="240">
        <v>0.63448957385560401</v>
      </c>
      <c r="AK108" s="240">
        <v>0.13471056261924097</v>
      </c>
      <c r="AL108" s="240">
        <v>2.5940066081656919E-2</v>
      </c>
      <c r="AM108" s="240">
        <v>9.5639867343100659E-3</v>
      </c>
      <c r="AN108" s="240">
        <v>7.654718724485028E-3</v>
      </c>
      <c r="AO108" s="284">
        <v>7.0004890387642307E-2</v>
      </c>
      <c r="AP108" s="240">
        <f t="shared" si="41"/>
        <v>0.88236379840293933</v>
      </c>
      <c r="AQ108" s="240"/>
      <c r="AR108" s="289">
        <v>9131.8959291883239</v>
      </c>
      <c r="AS108" s="289">
        <v>687.38777999999934</v>
      </c>
      <c r="AU108" s="312">
        <v>15228.066999999999</v>
      </c>
      <c r="AV108" s="284">
        <v>4.3105667974799436E-2</v>
      </c>
      <c r="AW108" s="284">
        <v>2.6731495205530684E-2</v>
      </c>
      <c r="AX108" s="284">
        <v>0.11719005439101365</v>
      </c>
      <c r="AY108" s="284">
        <f t="shared" ref="AY108:AY115" si="54">AZ108/BA108</f>
        <v>0.31641985427944808</v>
      </c>
      <c r="AZ108" s="289">
        <f>busineses!B69</f>
        <v>542.76699999999994</v>
      </c>
      <c r="BA108" s="289">
        <v>1715.338</v>
      </c>
      <c r="BB108" s="284">
        <f t="shared" ref="BB108:BB114" si="55">AZ108/AU108</f>
        <v>3.5642540842511394E-2</v>
      </c>
      <c r="BC108" s="291">
        <f>scorp!F52</f>
        <v>90.374755859375</v>
      </c>
      <c r="BD108" s="293">
        <f t="shared" si="47"/>
        <v>5.9347490301543196E-3</v>
      </c>
      <c r="BE108" s="293">
        <v>1.2713141515408621</v>
      </c>
      <c r="BF108" s="293">
        <f t="shared" si="48"/>
        <v>7.5449304278785928E-3</v>
      </c>
      <c r="BG108" s="293">
        <f t="shared" si="49"/>
        <v>0.2116832933212113</v>
      </c>
      <c r="BH108" s="295"/>
      <c r="BI108" s="284"/>
      <c r="BJ108" s="284">
        <f>BK108*'TB15'!K59/('TB15'!L59+'TB15'!M59)</f>
        <v>0.3331454760373268</v>
      </c>
      <c r="BK108" s="284">
        <f>'TB15'!D59</f>
        <v>0.30783789435030473</v>
      </c>
      <c r="BL108" s="211">
        <v>0.34213721969914607</v>
      </c>
      <c r="BM108" s="211">
        <v>0.31724570681053299</v>
      </c>
      <c r="BN108" s="284">
        <v>2.0943728020888619E-2</v>
      </c>
      <c r="BO108" s="284">
        <f t="shared" si="33"/>
        <v>0.48586946925710101</v>
      </c>
      <c r="BP108" s="284">
        <v>0.20195885002613068</v>
      </c>
    </row>
    <row r="109" spans="1:68">
      <c r="A109">
        <v>2015</v>
      </c>
      <c r="B109" s="211">
        <f>'cbo-vs-sz'!F55/100</f>
        <v>0.30280000686645508</v>
      </c>
      <c r="C109" s="211">
        <f>'cbo-vs-sz'!G55/100</f>
        <v>0.35</v>
      </c>
      <c r="D109" s="211">
        <f>'cbo-vs-sz'!D55/100</f>
        <v>0.32959999084472658</v>
      </c>
      <c r="E109" s="284"/>
      <c r="F109" s="284">
        <f t="shared" si="38"/>
        <v>0.46971826299941644</v>
      </c>
      <c r="G109" s="284">
        <f t="shared" si="37"/>
        <v>0.4978859184890897</v>
      </c>
      <c r="H109" s="284">
        <f t="shared" si="42"/>
        <v>0.44155060750974318</v>
      </c>
      <c r="I109" s="211">
        <f>'cbo-vs-sz'!E55/100</f>
        <v>0.42590000152587892</v>
      </c>
      <c r="J109" s="282">
        <f>'cbo-vs-sz'!K55/100</f>
        <v>0.36369998931884767</v>
      </c>
      <c r="K109" s="211">
        <f>'cbo-vs-sz'!I55/100</f>
        <v>4.1900000572204589E-2</v>
      </c>
      <c r="L109" s="211">
        <f>'cbo-vs-sz'!J55/100</f>
        <v>5.3400001525878905E-2</v>
      </c>
      <c r="M109" s="211">
        <f>'cbo-vs-sz'!M55/100</f>
        <v>4.5999999046325686E-2</v>
      </c>
      <c r="N109" s="211">
        <f>'cbo-vs-sz'!B55/100</f>
        <v>0.18909999847412109</v>
      </c>
      <c r="O109" s="211">
        <f>'cbo-vs-sz'!C55/100</f>
        <v>0.19120000839233398</v>
      </c>
      <c r="P109" s="211">
        <f>'cbo-vs-sz'!N55/100</f>
        <v>0.19</v>
      </c>
      <c r="Q109" s="241">
        <f t="shared" si="50"/>
        <v>0.2185766115095637</v>
      </c>
      <c r="R109" s="242">
        <f t="shared" si="53"/>
        <v>0.38759822906061242</v>
      </c>
      <c r="S109" s="286">
        <f t="shared" si="51"/>
        <v>0.14841642393646218</v>
      </c>
      <c r="T109" s="287">
        <f t="shared" si="43"/>
        <v>0.46732549743532914</v>
      </c>
      <c r="U109" s="287"/>
      <c r="V109" s="287">
        <f t="shared" si="52"/>
        <v>0.40962037898506887</v>
      </c>
      <c r="W109" s="284">
        <f>TB2b!X112/(TB2b!H112+'TB2'!H112)</f>
        <v>9.1755958731252668E-2</v>
      </c>
      <c r="X109" s="287">
        <f>(TB2b!S112+TB2b!T112+TB2b!U112)/(TB2b!C112+TB2b!D112+TB2b!E112+'TB2'!C112+'TB2'!D112+'TB2'!E112)</f>
        <v>0.51557518573634098</v>
      </c>
      <c r="Y109" s="287"/>
      <c r="Z109" s="284">
        <v>9.4329344394241538E-2</v>
      </c>
      <c r="AA109" s="284">
        <v>5.2498671871215409E-2</v>
      </c>
      <c r="AB109" s="284">
        <v>1.2619873045965242E-2</v>
      </c>
      <c r="AC109" s="284">
        <v>4.5431542965474877E-3</v>
      </c>
      <c r="AD109" s="284">
        <v>4.2739303382335623E-3</v>
      </c>
      <c r="AE109" s="284">
        <f t="shared" si="44"/>
        <v>2.9884983000000004E-2</v>
      </c>
      <c r="AF109" s="284">
        <v>0.19815000000000002</v>
      </c>
      <c r="AG109" s="311">
        <f t="shared" si="45"/>
        <v>4.3053796805470057E-8</v>
      </c>
      <c r="AH109" s="240">
        <v>0.15082000000000001</v>
      </c>
      <c r="AI109" s="285"/>
      <c r="AJ109" s="240">
        <v>0.63557214149442387</v>
      </c>
      <c r="AK109" s="240">
        <v>0.13583925581866471</v>
      </c>
      <c r="AL109" s="240">
        <v>2.5346916989060789E-2</v>
      </c>
      <c r="AM109" s="240">
        <v>9.3394455923747066E-3</v>
      </c>
      <c r="AN109" s="240">
        <v>7.4522845250896766E-3</v>
      </c>
      <c r="AO109" s="284">
        <v>6.7681897593902793E-2</v>
      </c>
      <c r="AP109" s="240">
        <f t="shared" si="41"/>
        <v>0.88123194201351662</v>
      </c>
      <c r="AQ109" s="240"/>
      <c r="AR109" s="289">
        <v>9573.1307868447784</v>
      </c>
      <c r="AS109" s="289">
        <v>694.951773</v>
      </c>
      <c r="AU109" s="312">
        <v>15749.525</v>
      </c>
      <c r="AV109" s="284">
        <v>4.1516871143732911E-2</v>
      </c>
      <c r="AW109" s="284">
        <v>2.5161139780406076E-2</v>
      </c>
      <c r="AX109" s="284">
        <v>0.12317501638938316</v>
      </c>
      <c r="AY109" s="284">
        <f t="shared" si="54"/>
        <v>0.3682195377236635</v>
      </c>
      <c r="AZ109" s="289">
        <f>busineses!B70</f>
        <v>613.18900000000008</v>
      </c>
      <c r="BA109" s="289">
        <v>1665.2809999999999</v>
      </c>
      <c r="BB109" s="284">
        <f t="shared" si="55"/>
        <v>3.8933809114878072E-2</v>
      </c>
      <c r="BC109" s="291">
        <f>scorp!F53</f>
        <v>100.56264495849609</v>
      </c>
      <c r="BD109" s="293">
        <f t="shared" si="47"/>
        <v>6.3851224058183399E-3</v>
      </c>
      <c r="BE109" s="293">
        <v>1.2658070258088006</v>
      </c>
      <c r="BF109" s="293">
        <f t="shared" si="48"/>
        <v>8.0823328019340463E-3</v>
      </c>
      <c r="BG109" s="293">
        <f t="shared" si="49"/>
        <v>0.20759162757710967</v>
      </c>
      <c r="BH109" s="295"/>
      <c r="BI109" s="284"/>
      <c r="BJ109" s="284">
        <f>BK109*'TB15'!K60/('TB15'!L60+'TB15'!M60)</f>
        <v>0.33325888707946827</v>
      </c>
      <c r="BK109" s="284">
        <f>'TB15'!D60</f>
        <v>0.30829110473713872</v>
      </c>
      <c r="BL109" s="211">
        <v>0.34686637089075922</v>
      </c>
      <c r="BM109" s="211">
        <v>0.3269329327717011</v>
      </c>
      <c r="BN109" s="284"/>
      <c r="BO109" s="284"/>
      <c r="BP109" s="284"/>
    </row>
    <row r="110" spans="1:68">
      <c r="A110">
        <v>2016</v>
      </c>
      <c r="B110" s="211">
        <f>'cbo-vs-sz'!F56/100</f>
        <v>0.30350000381469727</v>
      </c>
      <c r="C110" s="211">
        <f>'cbo-vs-sz'!G56/100</f>
        <v>0.34869998931884766</v>
      </c>
      <c r="D110" s="211">
        <f>'cbo-vs-sz'!D56/100</f>
        <v>0.32680000305175783</v>
      </c>
      <c r="E110" s="284"/>
      <c r="F110" s="284">
        <f t="shared" si="38"/>
        <v>0.45874725237040892</v>
      </c>
      <c r="G110" s="284">
        <f t="shared" si="37"/>
        <v>0.48384770093834856</v>
      </c>
      <c r="H110" s="284">
        <f t="shared" si="42"/>
        <v>0.43364680380246928</v>
      </c>
      <c r="I110" s="211">
        <f>'cbo-vs-sz'!E56/100</f>
        <v>0.42389999389648436</v>
      </c>
      <c r="J110" s="282">
        <f>'cbo-vs-sz'!K56/100</f>
        <v>0.36340000152587892</v>
      </c>
      <c r="K110" s="211">
        <f>'cbo-vs-sz'!I56/100</f>
        <v>0.04</v>
      </c>
      <c r="L110" s="211">
        <f>'cbo-vs-sz'!J56/100</f>
        <v>5.1199998855590817E-2</v>
      </c>
      <c r="M110" s="211">
        <f>'cbo-vs-sz'!M56/100</f>
        <v>4.4200000762939451E-2</v>
      </c>
      <c r="N110" s="211">
        <f>'cbo-vs-sz'!B56/100</f>
        <v>0.18670000076293947</v>
      </c>
      <c r="O110" s="211">
        <f>'cbo-vs-sz'!C56/100</f>
        <v>0.18870000839233397</v>
      </c>
      <c r="P110" s="211">
        <f>'cbo-vs-sz'!N56/100</f>
        <v>0.18760000228881835</v>
      </c>
      <c r="Q110" s="241">
        <f t="shared" si="50"/>
        <v>0.21450506574495537</v>
      </c>
      <c r="R110" s="242">
        <f t="shared" si="53"/>
        <v>0.37870962246017326</v>
      </c>
      <c r="S110" s="286">
        <f t="shared" si="51"/>
        <v>0.14394014072651595</v>
      </c>
      <c r="T110" s="287">
        <f t="shared" si="43"/>
        <v>0.45696611637139239</v>
      </c>
      <c r="U110" s="287"/>
      <c r="V110" s="287">
        <f t="shared" si="52"/>
        <v>0.41214682662812219</v>
      </c>
      <c r="W110" s="284">
        <f>TB2b!X113/(TB2b!H113+'TB2'!H113)</f>
        <v>8.9884433185009258E-2</v>
      </c>
      <c r="X110" s="287">
        <f>(TB2b!S113+TB2b!T113+TB2b!U113)/(TB2b!C113+TB2b!D113+TB2b!E113+'TB2'!C113+'TB2'!D113+'TB2'!E113)</f>
        <v>0.51956762444249316</v>
      </c>
      <c r="Y110" s="287"/>
      <c r="Z110" s="284">
        <v>9.3375570339278E-2</v>
      </c>
      <c r="AA110" s="284">
        <v>5.2398041251451713E-2</v>
      </c>
      <c r="AB110" s="284">
        <v>1.1969095717336687E-2</v>
      </c>
      <c r="AC110" s="284">
        <v>4.5715296142605395E-3</v>
      </c>
      <c r="AD110" s="284">
        <v>3.9232035962381362E-3</v>
      </c>
      <c r="AE110" s="284">
        <f t="shared" si="44"/>
        <v>2.5933341499999995E-2</v>
      </c>
      <c r="AF110" s="284">
        <v>0.19216999999999998</v>
      </c>
      <c r="AG110" s="311">
        <f t="shared" si="45"/>
        <v>-7.8201856507087442E-7</v>
      </c>
      <c r="AH110" s="240">
        <v>0.13494999999999999</v>
      </c>
      <c r="AI110" s="285"/>
      <c r="AJ110" s="240">
        <v>0.64871112302641243</v>
      </c>
      <c r="AK110" s="240">
        <v>0.13602592961057447</v>
      </c>
      <c r="AL110" s="240">
        <v>2.4737320636482221E-2</v>
      </c>
      <c r="AM110" s="240">
        <v>9.4107323457771584E-3</v>
      </c>
      <c r="AN110" s="240">
        <v>7.5821004253857601E-3</v>
      </c>
      <c r="AO110" s="284">
        <v>5.9802911661290391E-2</v>
      </c>
      <c r="AP110" s="240">
        <f t="shared" si="41"/>
        <v>0.88627011770592246</v>
      </c>
      <c r="AQ110" s="240"/>
      <c r="AR110" s="289">
        <v>9656.7620041133596</v>
      </c>
      <c r="AS110" s="289">
        <v>639.72150699999929</v>
      </c>
      <c r="AU110" s="312">
        <v>16033.409</v>
      </c>
      <c r="AV110" s="284">
        <v>4.0243282011953915E-2</v>
      </c>
      <c r="AW110" s="284">
        <v>2.3460949570986434E-2</v>
      </c>
      <c r="AX110" s="284">
        <v>0.12213397662343672</v>
      </c>
      <c r="AY110" s="284">
        <f t="shared" si="54"/>
        <v>0.38793336312719323</v>
      </c>
      <c r="AZ110" s="289">
        <f>busineses!B71</f>
        <v>627.59199999999998</v>
      </c>
      <c r="BA110" s="289">
        <v>1617.7829999999999</v>
      </c>
      <c r="BB110" s="284">
        <f t="shared" si="55"/>
        <v>3.914276745513072E-2</v>
      </c>
      <c r="BC110" s="291">
        <f>scorp!F54</f>
        <v>99.086517333984375</v>
      </c>
      <c r="BD110" s="293">
        <f t="shared" si="47"/>
        <v>6.1800031006496734E-3</v>
      </c>
      <c r="BE110" s="293">
        <v>1.2650467135158463</v>
      </c>
      <c r="BF110" s="293">
        <f t="shared" si="48"/>
        <v>7.8179926119946088E-3</v>
      </c>
      <c r="BG110" s="293">
        <f t="shared" si="49"/>
        <v>0.19973019590289212</v>
      </c>
      <c r="BH110" s="295">
        <f t="shared" ref="BH110:BH114" si="56">BF110/(BF110+AW110)</f>
        <v>0.24994427772715408</v>
      </c>
      <c r="BI110" s="284"/>
      <c r="BJ110" s="284">
        <f>BK110*'TB15'!K61/('TB15'!L61+'TB15'!M61)</f>
        <v>0.32996399788232444</v>
      </c>
      <c r="BK110" s="284">
        <f>'TB15'!D61</f>
        <v>0.30486923022695978</v>
      </c>
      <c r="BL110" s="211">
        <v>0.35436618782108043</v>
      </c>
      <c r="BM110" s="211">
        <v>0.33226982374527675</v>
      </c>
      <c r="BN110" s="284"/>
      <c r="BO110" s="284"/>
      <c r="BP110" s="284"/>
    </row>
    <row r="111" spans="1:68">
      <c r="A111">
        <v>2017</v>
      </c>
      <c r="B111" s="211">
        <f>'cbo-vs-sz'!F57/100</f>
        <v>0.29370000839233401</v>
      </c>
      <c r="C111" s="211">
        <f>'cbo-vs-sz'!G57/100</f>
        <v>0.33419998168945314</v>
      </c>
      <c r="D111" s="211">
        <f>'cbo-vs-sz'!D57/100</f>
        <v>0.32889999389648439</v>
      </c>
      <c r="E111" s="284"/>
      <c r="F111" s="284">
        <f t="shared" si="38"/>
        <v>0.46160591000469847</v>
      </c>
      <c r="G111" s="284">
        <f t="shared" si="37"/>
        <v>0.49234173908686768</v>
      </c>
      <c r="H111" s="284">
        <f t="shared" si="42"/>
        <v>0.43087008092252926</v>
      </c>
      <c r="I111" s="211">
        <f>'cbo-vs-sz'!E57/100</f>
        <v>0.41490001678466798</v>
      </c>
      <c r="J111" s="282">
        <f>'cbo-vs-sz'!K57/100</f>
        <v>0.37009998321533205</v>
      </c>
      <c r="K111" s="211">
        <f>'cbo-vs-sz'!I57/100</f>
        <v>2.8599998950958251E-2</v>
      </c>
      <c r="L111" s="211">
        <f>'cbo-vs-sz'!J57/100</f>
        <v>3.5799999237060544E-2</v>
      </c>
      <c r="M111" s="211">
        <f>'cbo-vs-sz'!M57/100</f>
        <v>3.2100000381469727E-2</v>
      </c>
      <c r="N111" s="211">
        <f>'cbo-vs-sz'!B57/100</f>
        <v>0.18920000076293944</v>
      </c>
      <c r="O111" s="211">
        <f>'cbo-vs-sz'!C57/100</f>
        <v>0.19059999465942382</v>
      </c>
      <c r="P111" s="211">
        <f>'cbo-vs-sz'!N57/100</f>
        <v>0.19</v>
      </c>
      <c r="Q111" s="241">
        <f t="shared" si="50"/>
        <v>0.21528987056123383</v>
      </c>
      <c r="R111" s="242">
        <f t="shared" si="53"/>
        <v>0.38102860825291723</v>
      </c>
      <c r="S111" s="286">
        <f t="shared" si="51"/>
        <v>0.14409875110485906</v>
      </c>
      <c r="T111" s="287">
        <f t="shared" si="43"/>
        <v>0.46000522730226995</v>
      </c>
      <c r="U111" s="287"/>
      <c r="V111" s="287">
        <f t="shared" si="52"/>
        <v>0.41470559461937656</v>
      </c>
      <c r="W111" s="284">
        <f>TB2b!X114/(TB2b!H114+'TB2'!H114)</f>
        <v>9.2023382475931295E-2</v>
      </c>
      <c r="X111" s="287">
        <f>(TB2b!S114+TB2b!T114+TB2b!U114)/(TB2b!C114+TB2b!D114+TB2b!E114+'TB2'!C114+'TB2'!D114+'TB2'!E114)</f>
        <v>0.52226633200052497</v>
      </c>
      <c r="Y111" s="287"/>
      <c r="Z111" s="284">
        <v>9.221940413017847E-2</v>
      </c>
      <c r="AA111" s="284">
        <v>5.3723301149931027E-2</v>
      </c>
      <c r="AB111" s="284">
        <v>1.2608187238624438E-2</v>
      </c>
      <c r="AC111" s="284">
        <v>5.0029824195873271E-3</v>
      </c>
      <c r="AD111" s="284">
        <v>4.3314411552131896E-3</v>
      </c>
      <c r="AE111" s="284">
        <f t="shared" si="44"/>
        <v>3.4250601599999993E-2</v>
      </c>
      <c r="AF111" s="284">
        <v>0.20213999999999999</v>
      </c>
      <c r="AG111" s="311">
        <f t="shared" si="45"/>
        <v>4.0823064655359786E-6</v>
      </c>
      <c r="AH111" s="240">
        <v>0.16943999999999998</v>
      </c>
      <c r="AI111" s="285"/>
      <c r="AJ111" s="240">
        <v>0.63997365295047859</v>
      </c>
      <c r="AK111" s="240">
        <v>0.13355321168513079</v>
      </c>
      <c r="AL111" s="240">
        <v>2.5608609300540895E-2</v>
      </c>
      <c r="AM111" s="240">
        <v>9.6367706565223359E-3</v>
      </c>
      <c r="AN111" s="240">
        <v>7.4206744725296286E-3</v>
      </c>
      <c r="AO111" s="284">
        <v>7.9491714826581975E-2</v>
      </c>
      <c r="AP111" s="240">
        <f t="shared" si="41"/>
        <v>0.89568463389178421</v>
      </c>
      <c r="AQ111" s="240"/>
      <c r="AR111" s="289">
        <v>10223.903873977244</v>
      </c>
      <c r="AS111" s="289">
        <v>843.11553099999946</v>
      </c>
      <c r="AU111" s="312">
        <v>16766.827000000001</v>
      </c>
      <c r="AV111" s="284">
        <v>3.4565275827084033E-2</v>
      </c>
      <c r="AW111" s="284">
        <v>1.7733587875630851E-2</v>
      </c>
      <c r="AX111" s="284">
        <v>0.12218310596274416</v>
      </c>
      <c r="AY111" s="284">
        <f t="shared" si="54"/>
        <v>0.38377164723309365</v>
      </c>
      <c r="AZ111" s="289">
        <f>busineses!B72</f>
        <v>625.41499999999996</v>
      </c>
      <c r="BA111" s="289">
        <v>1629.654</v>
      </c>
      <c r="BB111" s="284">
        <f t="shared" si="55"/>
        <v>3.7300736746433888E-2</v>
      </c>
      <c r="BC111" s="291">
        <f>scorp!F55</f>
        <v>102.38707733154297</v>
      </c>
      <c r="BD111" s="293">
        <f t="shared" si="47"/>
        <v>6.1065267346972069E-3</v>
      </c>
      <c r="BE111" s="293">
        <v>1.2699928956579203</v>
      </c>
      <c r="BF111" s="293">
        <f t="shared" si="48"/>
        <v>7.7552455702106105E-3</v>
      </c>
      <c r="BG111" s="293">
        <f t="shared" si="49"/>
        <v>0.2079113241899182</v>
      </c>
      <c r="BH111" s="295">
        <f t="shared" si="56"/>
        <v>0.30426051418512012</v>
      </c>
      <c r="BI111" s="284"/>
      <c r="BJ111" s="284">
        <f>BK111*'TB15'!K62/('TB15'!L62+'TB15'!M62)</f>
        <v>0.32782074916273996</v>
      </c>
      <c r="BK111" s="284">
        <f>'TB15'!D62</f>
        <v>0.30306142829618582</v>
      </c>
      <c r="BL111" s="211">
        <v>0.3515382984819817</v>
      </c>
      <c r="BM111" s="211">
        <v>0.32452059783709564</v>
      </c>
      <c r="BN111" s="284"/>
      <c r="BO111" s="284"/>
      <c r="BP111" s="284"/>
    </row>
    <row r="112" spans="1:68">
      <c r="A112">
        <v>2018</v>
      </c>
      <c r="B112" s="211">
        <f>'cbo-vs-sz'!F58/100</f>
        <v>0.28819999694824217</v>
      </c>
      <c r="C112" s="211">
        <f>'cbo-vs-sz'!G58/100</f>
        <v>0.32240001678466795</v>
      </c>
      <c r="D112" s="211">
        <f>'cbo-vs-sz'!D58/100</f>
        <v>0.33549999237060546</v>
      </c>
      <c r="E112" s="284"/>
      <c r="F112" s="284">
        <f t="shared" si="38"/>
        <v>0.48211777765899688</v>
      </c>
      <c r="G112" s="284">
        <f t="shared" si="37"/>
        <v>0.53213634250772335</v>
      </c>
      <c r="H112" s="284">
        <f t="shared" si="42"/>
        <v>0.43209921281027047</v>
      </c>
      <c r="I112" s="211">
        <f>'cbo-vs-sz'!E58/100</f>
        <v>0.41069999694824216</v>
      </c>
      <c r="J112" s="282">
        <f>'cbo-vs-sz'!K58/100</f>
        <v>0.37340000152587893</v>
      </c>
      <c r="K112" s="211">
        <f>'cbo-vs-sz'!I58/100</f>
        <v>2.7300000190734863E-2</v>
      </c>
      <c r="L112" s="211">
        <f>'cbo-vs-sz'!J58/100</f>
        <v>3.3199999332427982E-2</v>
      </c>
      <c r="M112" s="211">
        <f>'cbo-vs-sz'!M58/100</f>
        <v>3.0299999713897706E-2</v>
      </c>
      <c r="N112" s="211">
        <f>'cbo-vs-sz'!B58/100</f>
        <v>0.19110000610351563</v>
      </c>
      <c r="O112" s="211">
        <f>'cbo-vs-sz'!C58/100</f>
        <v>0.19219999313354491</v>
      </c>
      <c r="P112" s="211">
        <f>'cbo-vs-sz'!N58/100</f>
        <v>0.19170000076293944</v>
      </c>
      <c r="Q112" s="241">
        <f t="shared" si="50"/>
        <v>0.21377739704274959</v>
      </c>
      <c r="R112" s="242">
        <f t="shared" si="53"/>
        <v>0.39301004222283537</v>
      </c>
      <c r="S112" s="286">
        <f t="shared" si="51"/>
        <v>0.14864219957498709</v>
      </c>
      <c r="T112" s="287">
        <f t="shared" si="43"/>
        <v>0.47446598977211807</v>
      </c>
      <c r="U112" s="287"/>
      <c r="V112" s="287">
        <f t="shared" si="52"/>
        <v>0.42936216765400059</v>
      </c>
      <c r="W112" s="284">
        <f>TB2b!X115/(TB2b!H115+'TB2'!H115)</f>
        <v>8.9131430561063762E-2</v>
      </c>
      <c r="X112" s="287">
        <f>(TB2b!S115+TB2b!T115+TB2b!U115)/(TB2b!C115+TB2b!D115+TB2b!E115+'TB2'!C115+'TB2'!D115+'TB2'!E115)</f>
        <v>0.54277241335164617</v>
      </c>
      <c r="Y112" s="287"/>
      <c r="Z112" s="284">
        <v>9.265060731237762E-2</v>
      </c>
      <c r="AA112" s="284">
        <v>5.1333444591993016E-2</v>
      </c>
      <c r="AB112" s="284">
        <v>1.4652196116237951E-2</v>
      </c>
      <c r="AC112" s="284">
        <v>5.9894658489009637E-3</v>
      </c>
      <c r="AD112" s="284">
        <v>4.5682366644159899E-3</v>
      </c>
      <c r="AE112" s="284">
        <f t="shared" si="44"/>
        <v>3.5630487199999998E-2</v>
      </c>
      <c r="AF112" s="284">
        <v>0.20482</v>
      </c>
      <c r="AG112" s="311">
        <f t="shared" si="45"/>
        <v>-4.4377339255552428E-6</v>
      </c>
      <c r="AH112" s="240">
        <v>0.17396</v>
      </c>
      <c r="AI112" s="285"/>
      <c r="AJ112" s="240">
        <v>0.62331294596886799</v>
      </c>
      <c r="AK112" s="240">
        <v>0.1330134391460103</v>
      </c>
      <c r="AL112" s="240">
        <v>2.753466535886015E-2</v>
      </c>
      <c r="AM112" s="240">
        <v>1.1058893596234725E-2</v>
      </c>
      <c r="AN112" s="240">
        <v>7.1765810562782169E-3</v>
      </c>
      <c r="AO112" s="284">
        <v>8.2459042145130945E-2</v>
      </c>
      <c r="AP112" s="240">
        <f t="shared" si="41"/>
        <v>0.88455556727138229</v>
      </c>
      <c r="AQ112" s="240"/>
      <c r="AR112" s="289">
        <v>10776.367108427621</v>
      </c>
      <c r="AS112" s="289">
        <v>911.82340799999986</v>
      </c>
      <c r="AU112" s="312">
        <v>17661.737000000001</v>
      </c>
      <c r="AV112" s="284">
        <v>3.341013400890297E-2</v>
      </c>
      <c r="AW112" s="284">
        <v>1.685479746414523E-2</v>
      </c>
      <c r="AX112" s="284">
        <v>0.11748097030320404</v>
      </c>
      <c r="AY112" s="284">
        <f t="shared" si="54"/>
        <v>0.3794900594301715</v>
      </c>
      <c r="AZ112" s="289">
        <f>busineses!B73</f>
        <v>679.798</v>
      </c>
      <c r="BA112" s="289">
        <v>1791.346</v>
      </c>
      <c r="BB112" s="284">
        <f t="shared" si="55"/>
        <v>3.8489872202264137E-2</v>
      </c>
      <c r="BC112" s="291">
        <f>scorp!F56</f>
        <v>94.741325378417969</v>
      </c>
      <c r="BD112" s="293">
        <f t="shared" si="47"/>
        <v>5.3642133488013078E-3</v>
      </c>
      <c r="BE112" s="293">
        <v>1.2848179294603985</v>
      </c>
      <c r="BF112" s="293">
        <f t="shared" si="48"/>
        <v>6.892037487990727E-3</v>
      </c>
      <c r="BG112" s="293">
        <f t="shared" si="49"/>
        <v>0.17906106447361256</v>
      </c>
      <c r="BH112" s="295">
        <f t="shared" si="56"/>
        <v>0.29022972964112037</v>
      </c>
      <c r="BI112" s="284"/>
      <c r="BJ112" s="284">
        <f>BK112*'TB15'!K63/('TB15'!L63+'TB15'!M63)</f>
        <v>0.33385055973608035</v>
      </c>
      <c r="BK112" s="284">
        <f>'TB15'!D63</f>
        <v>0.30890677222151802</v>
      </c>
      <c r="BL112" s="211">
        <v>0.33839321435566344</v>
      </c>
      <c r="BM112" s="211">
        <v>0.301166095998746</v>
      </c>
      <c r="BN112" s="284"/>
      <c r="BO112" s="284"/>
      <c r="BP112" s="284"/>
    </row>
    <row r="113" spans="1:68">
      <c r="A113">
        <v>2019</v>
      </c>
      <c r="B113" s="211">
        <f>'cbo-vs-sz'!F59/100</f>
        <v>0.29219999313354494</v>
      </c>
      <c r="C113" s="211">
        <f>'cbo-vs-sz'!G59/100</f>
        <v>0.32590000152587889</v>
      </c>
      <c r="D113" s="211">
        <f>'cbo-vs-sz'!D59/100</f>
        <v>0.33790000915527346</v>
      </c>
      <c r="E113" s="284"/>
      <c r="F113" s="284">
        <f t="shared" si="38"/>
        <v>0.45085208391240039</v>
      </c>
      <c r="G113" s="284">
        <f t="shared" si="37"/>
        <v>0.49056760915799386</v>
      </c>
      <c r="H113" s="284">
        <f t="shared" si="42"/>
        <v>0.41113655866680698</v>
      </c>
      <c r="I113" s="211">
        <f>'cbo-vs-sz'!E59/100</f>
        <v>0.39639999389648439</v>
      </c>
      <c r="J113" s="282">
        <f>'cbo-vs-sz'!K59/100</f>
        <v>0.36900001525878906</v>
      </c>
      <c r="K113" s="211">
        <f>'cbo-vs-sz'!I59/100</f>
        <v>2.7200000286102297E-2</v>
      </c>
      <c r="L113" s="211">
        <f>'cbo-vs-sz'!J59/100</f>
        <v>3.1700000762939454E-2</v>
      </c>
      <c r="M113" s="211">
        <f>'cbo-vs-sz'!M59/100</f>
        <v>2.9600000381469725E-2</v>
      </c>
      <c r="N113" s="211">
        <f>'cbo-vs-sz'!B59/100</f>
        <v>0.18959999084472656</v>
      </c>
      <c r="O113" s="211">
        <f>'cbo-vs-sz'!C59/100</f>
        <v>0.19040000915527344</v>
      </c>
      <c r="P113" s="211">
        <f>'cbo-vs-sz'!N59/100</f>
        <v>0.19010000228881835</v>
      </c>
      <c r="Q113" s="241">
        <f t="shared" si="50"/>
        <v>0.21146693619996995</v>
      </c>
      <c r="R113" s="242">
        <f t="shared" si="53"/>
        <v>0.37023248721653257</v>
      </c>
      <c r="S113" s="286">
        <f t="shared" si="51"/>
        <v>0.13884720366142514</v>
      </c>
      <c r="T113" s="287">
        <f t="shared" si="43"/>
        <v>0.447360915068235</v>
      </c>
      <c r="U113" s="287"/>
      <c r="V113" s="287">
        <f t="shared" si="52"/>
        <v>0.42992595013262308</v>
      </c>
      <c r="W113" s="284">
        <f>TB2b!X116/(TB2b!H116+'TB2'!H116)</f>
        <v>8.8768113153299313E-2</v>
      </c>
      <c r="X113" s="287">
        <f>(TB2b!S116+TB2b!T116+TB2b!U116)/(TB2b!C116+TB2b!D116+TB2b!E116+'TB2'!C116+'TB2'!D116+'TB2'!E116)</f>
        <v>0.54364522912573099</v>
      </c>
      <c r="Y113" s="287"/>
      <c r="Z113" s="284">
        <v>8.9460207776711098E-2</v>
      </c>
      <c r="AA113" s="284">
        <v>4.9613017748384142E-2</v>
      </c>
      <c r="AB113" s="284">
        <v>1.3734215907304498E-2</v>
      </c>
      <c r="AC113" s="284">
        <v>6.2057099224443616E-3</v>
      </c>
      <c r="AD113" s="284">
        <v>4.2950044989549145E-3</v>
      </c>
      <c r="AE113" s="284">
        <f t="shared" si="44"/>
        <v>3.0996331200000001E-2</v>
      </c>
      <c r="AF113" s="284">
        <v>0.19431000000000001</v>
      </c>
      <c r="AG113" s="311">
        <f t="shared" si="45"/>
        <v>5.5129462009639862E-6</v>
      </c>
      <c r="AH113" s="240">
        <v>0.15952</v>
      </c>
      <c r="AI113" s="285"/>
      <c r="AJ113" s="240">
        <v>0.64430687415828125</v>
      </c>
      <c r="AK113" s="240">
        <v>0.12655537173117656</v>
      </c>
      <c r="AL113" s="240">
        <v>2.7996581206977345E-2</v>
      </c>
      <c r="AM113" s="240">
        <v>1.2943013095143079E-2</v>
      </c>
      <c r="AN113" s="240">
        <v>7.1287765437261378E-3</v>
      </c>
      <c r="AO113" s="284">
        <v>7.5391814584701108E-2</v>
      </c>
      <c r="AP113" s="240">
        <f t="shared" si="41"/>
        <v>0.89432243132000555</v>
      </c>
      <c r="AQ113" s="240"/>
      <c r="AR113" s="289">
        <v>11095.609179501587</v>
      </c>
      <c r="AS113" s="289">
        <v>853.48654199999942</v>
      </c>
      <c r="AU113" s="312">
        <v>18327.928</v>
      </c>
      <c r="AV113" s="284">
        <v>3.3075042634388346E-2</v>
      </c>
      <c r="AW113" s="284">
        <v>1.6227639043540545E-2</v>
      </c>
      <c r="AX113" s="284">
        <v>0.11994831057826066</v>
      </c>
      <c r="AY113" s="284">
        <f t="shared" si="54"/>
        <v>0.36427342621473069</v>
      </c>
      <c r="AZ113" s="289">
        <f>busineses!B74</f>
        <v>682.44367906087268</v>
      </c>
      <c r="BA113" s="289">
        <v>1873.4380000000001</v>
      </c>
      <c r="BB113" s="284">
        <f t="shared" si="55"/>
        <v>3.7235178960811757E-2</v>
      </c>
      <c r="BC113" s="291">
        <f>scorp!F57</f>
        <v>95.4869384765625</v>
      </c>
      <c r="BD113" s="293">
        <f t="shared" si="47"/>
        <v>5.2099145346141962E-3</v>
      </c>
      <c r="BE113" s="293">
        <v>1.2917950830316467</v>
      </c>
      <c r="BF113" s="293">
        <f t="shared" si="48"/>
        <v>6.7301419788297285E-3</v>
      </c>
      <c r="BG113" s="293">
        <f t="shared" si="49"/>
        <v>0.18074686806025239</v>
      </c>
      <c r="BH113" s="295">
        <f t="shared" si="56"/>
        <v>0.29315298252352073</v>
      </c>
      <c r="BI113" s="284"/>
      <c r="BJ113" s="284">
        <f>BK113*'TB15'!K64/('TB15'!L64+'TB15'!M64)</f>
        <v>0.33723848710551646</v>
      </c>
      <c r="BK113" s="284">
        <f>'TB15'!D64</f>
        <v>0.31342486927713725</v>
      </c>
      <c r="BL113" s="211">
        <v>0.36500077378237111</v>
      </c>
      <c r="BM113" s="210"/>
      <c r="BN113" s="284"/>
      <c r="BO113" s="284"/>
      <c r="BP113" s="284"/>
    </row>
    <row r="114" spans="1:68">
      <c r="A114">
        <v>2020</v>
      </c>
      <c r="B114" s="211">
        <f>'cbo-vs-sz'!F60/100</f>
        <v>0.29809999465942383</v>
      </c>
      <c r="C114" s="211">
        <f>'cbo-vs-sz'!G60/100</f>
        <v>0.33759998321533202</v>
      </c>
      <c r="D114" s="211">
        <f>'cbo-vs-sz'!D60/100</f>
        <v>0.34220001220703122</v>
      </c>
      <c r="E114" s="284"/>
      <c r="F114" s="284">
        <f t="shared" si="38"/>
        <v>0.46909159527963074</v>
      </c>
      <c r="G114" s="284">
        <f t="shared" si="37"/>
        <v>0.51878840230281209</v>
      </c>
      <c r="H114" s="284">
        <f t="shared" si="42"/>
        <v>0.41939478825644932</v>
      </c>
      <c r="I114" s="211">
        <f>'cbo-vs-sz'!E60/100</f>
        <v>0.39400001525878908</v>
      </c>
      <c r="J114" s="282">
        <f>'cbo-vs-sz'!K60/100</f>
        <v>0.3622999954223633</v>
      </c>
      <c r="K114" s="211">
        <f>'cbo-vs-sz'!I60/100</f>
        <v>2.5899999141693116E-2</v>
      </c>
      <c r="L114" s="211">
        <f>'cbo-vs-sz'!J60/100</f>
        <v>2.9700000286102295E-2</v>
      </c>
      <c r="M114" s="211">
        <f>'cbo-vs-sz'!M60/100</f>
        <v>2.740000009536743E-2</v>
      </c>
      <c r="N114" s="211">
        <f>'cbo-vs-sz'!B60/100</f>
        <v>0.18870000839233397</v>
      </c>
      <c r="O114" s="211">
        <f>'cbo-vs-sz'!C60/100</f>
        <v>0.18950000762939453</v>
      </c>
      <c r="P114" s="211">
        <f>'cbo-vs-sz'!N60/100</f>
        <v>0.18909999847412109</v>
      </c>
      <c r="Q114" s="241">
        <f t="shared" si="50"/>
        <v>0.21370386047395742</v>
      </c>
      <c r="R114" s="242">
        <f t="shared" si="53"/>
        <v>0.37507387845684559</v>
      </c>
      <c r="S114" s="286">
        <f t="shared" si="51"/>
        <v>0.15228587852541933</v>
      </c>
      <c r="T114" s="287">
        <f t="shared" si="43"/>
        <v>0.44933654510065435</v>
      </c>
      <c r="U114" s="287"/>
      <c r="V114" s="287"/>
      <c r="W114" s="284"/>
      <c r="X114" s="287"/>
      <c r="Y114" s="287"/>
      <c r="Z114" s="284">
        <v>9.653747469557665E-2</v>
      </c>
      <c r="AA114" s="284">
        <v>5.5376058203876401E-2</v>
      </c>
      <c r="AB114" s="284">
        <v>1.3865816148687161E-2</v>
      </c>
      <c r="AC114" s="284">
        <v>4.953323001543589E-3</v>
      </c>
      <c r="AD114" s="284">
        <v>3.697550972983243E-3</v>
      </c>
      <c r="AE114" s="284">
        <f t="shared" si="44"/>
        <v>3.9977024000000007E-2</v>
      </c>
      <c r="AF114" s="284">
        <v>0.21440000000000001</v>
      </c>
      <c r="AG114" s="311">
        <f t="shared" si="45"/>
        <v>-7.247022667009051E-6</v>
      </c>
      <c r="AH114" s="240">
        <v>0.18646000000000001</v>
      </c>
      <c r="AI114" s="285"/>
      <c r="AJ114" s="240">
        <v>0.63392269611829277</v>
      </c>
      <c r="AK114" s="240">
        <v>0.12487298461871293</v>
      </c>
      <c r="AL114" s="240">
        <v>2.6727305558758057E-2</v>
      </c>
      <c r="AM114" s="240">
        <v>1.0186587365585078E-2</v>
      </c>
      <c r="AN114" s="240">
        <v>6.8453333053994786E-3</v>
      </c>
      <c r="AO114" s="284">
        <v>9.5320745797048551E-2</v>
      </c>
      <c r="AP114" s="240">
        <f t="shared" si="41"/>
        <v>0.89787565276379688</v>
      </c>
      <c r="AQ114" s="240"/>
      <c r="AR114" s="289">
        <v>11103.286859822327</v>
      </c>
      <c r="AS114" s="289">
        <v>1117.7095439999998</v>
      </c>
      <c r="AU114" s="312">
        <v>17894.591</v>
      </c>
      <c r="AV114" s="284">
        <v>3.4031345002520585E-2</v>
      </c>
      <c r="AW114" s="284">
        <v>1.6145213936434758E-2</v>
      </c>
      <c r="AX114" s="284">
        <v>0.12497497148719409</v>
      </c>
      <c r="AY114" s="284">
        <f t="shared" si="54"/>
        <v>0.40892385838035544</v>
      </c>
      <c r="AZ114" s="289">
        <f>busineses!B75</f>
        <v>748.52449074492267</v>
      </c>
      <c r="BA114" s="289">
        <v>1830.4739999999999</v>
      </c>
      <c r="BB114" s="284">
        <f t="shared" si="55"/>
        <v>4.1829650688575262E-2</v>
      </c>
      <c r="BC114" s="291">
        <f>scorp!F58</f>
        <v>111.59918212890625</v>
      </c>
      <c r="BD114" s="293">
        <f t="shared" si="47"/>
        <v>6.2364757109512172E-3</v>
      </c>
      <c r="BE114" s="293">
        <v>1.2923883840984363</v>
      </c>
      <c r="BF114" s="293">
        <f t="shared" si="48"/>
        <v>8.0599487665453905E-3</v>
      </c>
      <c r="BG114" s="298">
        <f t="shared" si="49"/>
        <v>0.19268506033082333</v>
      </c>
      <c r="BH114" s="295">
        <f t="shared" si="56"/>
        <v>0.33298469691976279</v>
      </c>
      <c r="BI114" s="284"/>
      <c r="BL114" s="210"/>
      <c r="BM114" s="210"/>
      <c r="BP114" s="284"/>
    </row>
    <row r="115" spans="1:68">
      <c r="A115">
        <v>2021</v>
      </c>
      <c r="B115" s="211">
        <f>'cbo-vs-sz'!F61/100</f>
        <v>0.29510000228881839</v>
      </c>
      <c r="C115" s="211">
        <f>'cbo-vs-sz'!G61/100</f>
        <v>0.32669998168945313</v>
      </c>
      <c r="D115" s="211">
        <f>'cbo-vs-sz'!D61/100</f>
        <v>0.36759998321533205</v>
      </c>
      <c r="E115" s="284"/>
      <c r="F115" s="284">
        <f t="shared" si="38"/>
        <v>0.50080379399191921</v>
      </c>
      <c r="G115" s="284">
        <f t="shared" si="37"/>
        <v>0.56873395263364301</v>
      </c>
      <c r="H115" s="284">
        <f t="shared" si="42"/>
        <v>0.43287363535019535</v>
      </c>
      <c r="I115" s="211">
        <f>'cbo-vs-sz'!E61/100</f>
        <v>0.40529998779296877</v>
      </c>
      <c r="J115" s="282">
        <f>'cbo-vs-sz'!K61/100</f>
        <v>0.3827000045776367</v>
      </c>
      <c r="K115" s="211">
        <f>'cbo-vs-sz'!I61/100</f>
        <v>2.7899999618530274E-2</v>
      </c>
      <c r="L115" s="211">
        <f>'cbo-vs-sz'!J61/100</f>
        <v>3.0599999427795409E-2</v>
      </c>
      <c r="M115" s="211">
        <f>'cbo-vs-sz'!M61/100</f>
        <v>2.9100000858306885E-2</v>
      </c>
      <c r="N115" s="211">
        <f>'cbo-vs-sz'!B61/100</f>
        <v>0.20360000610351561</v>
      </c>
      <c r="O115" s="211">
        <f>'cbo-vs-sz'!C61/100</f>
        <v>0.20420000076293945</v>
      </c>
      <c r="P115" s="211">
        <f>'cbo-vs-sz'!N61/100</f>
        <v>0.20389999389648439</v>
      </c>
      <c r="Q115" s="241">
        <f>N115*C115/B115</f>
        <v>0.22540195781120623</v>
      </c>
      <c r="R115" s="242">
        <f t="shared" si="53"/>
        <v>0.38745722022625317</v>
      </c>
      <c r="S115" s="286">
        <f t="shared" si="51"/>
        <v>0.16196172113227505</v>
      </c>
      <c r="T115" s="287">
        <f t="shared" si="43"/>
        <v>0.46262238659091254</v>
      </c>
      <c r="U115" s="287"/>
      <c r="V115" s="287"/>
      <c r="W115" s="284"/>
      <c r="X115" s="287"/>
      <c r="Y115" s="287"/>
      <c r="Z115" s="284">
        <v>9.4227991869435507E-2</v>
      </c>
      <c r="AA115" s="284">
        <v>6.0845175673450783E-2</v>
      </c>
      <c r="AB115" s="284">
        <v>1.5032966908768762E-2</v>
      </c>
      <c r="AC115" s="284">
        <v>4.0301904168229419E-3</v>
      </c>
      <c r="AD115" s="284">
        <v>4.1906847254574841E-3</v>
      </c>
      <c r="AE115" s="284">
        <f t="shared" si="44"/>
        <v>6.2662029399999999E-2</v>
      </c>
      <c r="AF115" s="284">
        <v>0.24098</v>
      </c>
      <c r="AG115" s="311">
        <f t="shared" si="45"/>
        <v>-9.0389939354923454E-6</v>
      </c>
      <c r="AH115" s="240">
        <v>0.26002999999999998</v>
      </c>
      <c r="AI115" s="285"/>
      <c r="AJ115" s="240">
        <v>0.58179174196647965</v>
      </c>
      <c r="AK115" s="240">
        <v>0.14253626301884351</v>
      </c>
      <c r="AL115" s="240">
        <v>2.6432335961578214E-2</v>
      </c>
      <c r="AM115" s="240">
        <v>8.0530101364535284E-3</v>
      </c>
      <c r="AN115" s="240">
        <v>6.4713076804926621E-3</v>
      </c>
      <c r="AO115" s="284">
        <v>0.14475824878848612</v>
      </c>
      <c r="AP115" s="240">
        <f>AO115+AN115+AM115+AL115+AK115+AJ115</f>
        <v>0.91004290755233375</v>
      </c>
      <c r="AQ115" s="240"/>
      <c r="AR115" s="289">
        <v>12603.372670562088</v>
      </c>
      <c r="AS115" s="289">
        <v>2027.895</v>
      </c>
      <c r="AU115" s="312">
        <v>19785.526000000002</v>
      </c>
      <c r="AV115" s="284">
        <v>3.6794119094938391E-2</v>
      </c>
      <c r="AW115" s="284">
        <v>1.9622071204980853E-2</v>
      </c>
      <c r="AX115" s="284">
        <v>0.13452753290460914</v>
      </c>
      <c r="AY115" s="284">
        <f t="shared" si="54"/>
        <v>0.40431231938780293</v>
      </c>
      <c r="AZ115" s="289">
        <f>busineses!B76</f>
        <v>953.65308498928835</v>
      </c>
      <c r="BA115" s="289">
        <v>2358.7040000000002</v>
      </c>
      <c r="BB115" s="284">
        <f>AZ115/AU115</f>
        <v>4.8199531566120016E-2</v>
      </c>
      <c r="BC115" s="291">
        <f>scorp!F59</f>
        <v>163.29005432128906</v>
      </c>
      <c r="BD115" s="293">
        <f t="shared" si="47"/>
        <v>8.253005470832013E-3</v>
      </c>
      <c r="BE115" s="293">
        <v>1.2627555389404079</v>
      </c>
      <c r="BF115" s="293">
        <f t="shared" si="48"/>
        <v>1.0421528371198613E-2</v>
      </c>
      <c r="BG115" s="298">
        <f t="shared" si="49"/>
        <v>0.21621638286883313</v>
      </c>
      <c r="BH115" s="295">
        <f>BF115/(BF115+AW115)</f>
        <v>0.34688015145367213</v>
      </c>
      <c r="BI115" s="284"/>
      <c r="BL115" s="210"/>
      <c r="BM115" s="210"/>
    </row>
    <row r="116" spans="1:68">
      <c r="A116">
        <v>2022</v>
      </c>
      <c r="B116" s="210"/>
      <c r="C116" s="210"/>
      <c r="D116" s="210"/>
      <c r="I116" s="210"/>
      <c r="J116" s="210"/>
      <c r="K116" s="210"/>
      <c r="L116" s="210"/>
      <c r="M116" s="210"/>
      <c r="N116" s="211"/>
      <c r="O116" s="211"/>
      <c r="P116" s="211"/>
      <c r="Q116" s="241"/>
      <c r="R116" s="210"/>
      <c r="AP116" s="240"/>
      <c r="AQ116" s="240"/>
      <c r="AU116" s="289"/>
      <c r="AV116" s="284"/>
      <c r="BC116" s="292"/>
      <c r="BD116" s="292"/>
      <c r="BE116" s="292"/>
      <c r="BF116" s="292"/>
      <c r="BG116" s="292"/>
      <c r="BH116" s="292"/>
      <c r="BL116" s="210"/>
      <c r="BM116" s="210"/>
    </row>
    <row r="117" spans="1:68">
      <c r="A117">
        <v>2023</v>
      </c>
      <c r="B117" s="210"/>
      <c r="C117" s="210"/>
      <c r="D117" s="210"/>
      <c r="I117" s="210"/>
      <c r="J117" s="210"/>
      <c r="K117" s="210"/>
      <c r="L117" s="210"/>
      <c r="M117" s="210"/>
      <c r="N117" s="211"/>
      <c r="O117" s="210"/>
      <c r="P117" s="210"/>
      <c r="Q117" s="241"/>
      <c r="R117" s="210"/>
      <c r="AP117" s="240"/>
      <c r="AQ117" s="240"/>
      <c r="AU117" s="289"/>
      <c r="AV117" s="289"/>
      <c r="BL117" s="210"/>
    </row>
    <row r="118" spans="1:68">
      <c r="B118" s="210"/>
      <c r="C118" s="210"/>
      <c r="D118" s="210"/>
      <c r="I118" s="210"/>
      <c r="J118" s="210"/>
      <c r="K118" s="210"/>
      <c r="L118" s="210"/>
      <c r="M118" s="210"/>
      <c r="N118" s="210"/>
      <c r="O118" s="210"/>
      <c r="P118" s="210"/>
      <c r="Q118" s="210"/>
      <c r="R118" s="210"/>
      <c r="AU118" s="289"/>
      <c r="AV118" s="289"/>
      <c r="BL118" s="210"/>
    </row>
    <row r="119" spans="1:68">
      <c r="B119" s="208"/>
      <c r="C119" s="208"/>
      <c r="D119" s="208"/>
      <c r="I119" s="208"/>
      <c r="J119" s="208"/>
      <c r="K119" s="208"/>
      <c r="L119" s="208"/>
      <c r="M119" s="208"/>
      <c r="N119" s="208"/>
      <c r="O119" s="208"/>
      <c r="P119" s="208"/>
      <c r="Q119" s="208"/>
      <c r="R119" s="208"/>
      <c r="AU119" s="289"/>
      <c r="AV119" s="289"/>
      <c r="BL119" s="208"/>
    </row>
    <row r="120" spans="1:68">
      <c r="B120" s="208"/>
      <c r="C120" s="208"/>
      <c r="D120" s="208"/>
      <c r="I120" s="208"/>
      <c r="J120" s="208"/>
      <c r="K120" s="208"/>
      <c r="L120" s="208"/>
      <c r="M120" s="208"/>
      <c r="N120" s="208"/>
      <c r="O120" s="208"/>
      <c r="P120" s="208"/>
      <c r="Q120" s="208"/>
      <c r="R120" s="208"/>
      <c r="BL120" s="208"/>
    </row>
    <row r="121" spans="1:68">
      <c r="A121" t="s">
        <v>349</v>
      </c>
      <c r="B121" s="208"/>
      <c r="C121" s="319">
        <f>C115-C44</f>
        <v>-0.12627668475888471</v>
      </c>
      <c r="D121" s="208"/>
      <c r="I121" s="208"/>
      <c r="J121" s="208"/>
      <c r="K121" s="319">
        <f>K115-K44</f>
        <v>-0.2047653790543851</v>
      </c>
      <c r="L121" s="319">
        <f>L115-L44</f>
        <v>-0.1475337538521235</v>
      </c>
      <c r="M121" s="319">
        <f>M115-M44</f>
        <v>-0.10775460279090746</v>
      </c>
      <c r="N121" s="319"/>
      <c r="O121" s="319"/>
      <c r="P121" s="208"/>
      <c r="Q121" s="208"/>
      <c r="R121" s="208"/>
      <c r="BL121" s="208"/>
    </row>
    <row r="122" spans="1:68">
      <c r="K122" s="320"/>
    </row>
    <row r="123" spans="1:68">
      <c r="K123" s="320"/>
    </row>
  </sheetData>
  <mergeCells count="1">
    <mergeCell ref="AJ3:AO3"/>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976B-69E5-0B4A-9B98-B6FD47460175}">
  <dimension ref="A1:O114"/>
  <sheetViews>
    <sheetView workbookViewId="0">
      <pane xSplit="1" ySplit="2" topLeftCell="B53" activePane="bottomRight" state="frozen"/>
      <selection pane="topRight" activeCell="B1" sqref="B1"/>
      <selection pane="bottomLeft" activeCell="A3" sqref="A3"/>
      <selection pane="bottomRight" activeCell="K23" sqref="K23:K114"/>
    </sheetView>
  </sheetViews>
  <sheetFormatPr baseColWidth="10" defaultRowHeight="16"/>
  <cols>
    <col min="1" max="16384" width="10.83203125" style="301"/>
  </cols>
  <sheetData>
    <row r="1" spans="1:15">
      <c r="B1" s="302" t="s">
        <v>174</v>
      </c>
      <c r="M1" s="301" t="s">
        <v>346</v>
      </c>
    </row>
    <row r="2" spans="1:15" ht="85">
      <c r="B2" s="303" t="s">
        <v>175</v>
      </c>
      <c r="C2" s="304" t="s">
        <v>43</v>
      </c>
      <c r="D2" s="304" t="s">
        <v>176</v>
      </c>
      <c r="E2" s="305" t="s">
        <v>348</v>
      </c>
      <c r="F2" s="305" t="s">
        <v>347</v>
      </c>
      <c r="G2" s="305" t="s">
        <v>178</v>
      </c>
      <c r="H2" s="304" t="s">
        <v>48</v>
      </c>
      <c r="I2" s="305" t="s">
        <v>179</v>
      </c>
      <c r="J2" s="306" t="s">
        <v>84</v>
      </c>
      <c r="M2" s="305" t="s">
        <v>348</v>
      </c>
      <c r="N2" s="305" t="s">
        <v>177</v>
      </c>
      <c r="O2" s="305" t="s">
        <v>178</v>
      </c>
    </row>
    <row r="3" spans="1:15">
      <c r="A3" s="301">
        <v>1910</v>
      </c>
      <c r="B3" s="307">
        <f>C3+D3+E3+H3</f>
        <v>0.11098753314260763</v>
      </c>
      <c r="C3" s="307">
        <f>C4</f>
        <v>5.0217238499201287E-3</v>
      </c>
      <c r="D3" s="307">
        <v>0</v>
      </c>
      <c r="E3" s="307">
        <f t="shared" ref="E3:G5" si="0">E4</f>
        <v>0.10596580929268751</v>
      </c>
      <c r="F3" s="313">
        <f t="shared" si="0"/>
        <v>9.3006944082605347E-2</v>
      </c>
      <c r="G3" s="313">
        <f t="shared" si="0"/>
        <v>1.2958865210082153E-2</v>
      </c>
      <c r="H3" s="307">
        <v>0</v>
      </c>
      <c r="I3" s="308">
        <f>C3+G3</f>
        <v>1.7980589060002283E-2</v>
      </c>
      <c r="J3" s="309">
        <f>B3-D3-I3-H3-F3</f>
        <v>0</v>
      </c>
      <c r="M3" s="318">
        <v>0.12074429261322228</v>
      </c>
      <c r="N3" s="317">
        <v>0.10788578424130357</v>
      </c>
      <c r="O3" s="317">
        <v>1.2858508371918707E-2</v>
      </c>
    </row>
    <row r="4" spans="1:15">
      <c r="A4" s="301">
        <v>1911</v>
      </c>
      <c r="B4" s="310">
        <f>C4+D4+E4+H4</f>
        <v>0.11098753314260763</v>
      </c>
      <c r="C4" s="310">
        <f>C5</f>
        <v>5.0217238499201287E-3</v>
      </c>
      <c r="D4" s="310">
        <v>0</v>
      </c>
      <c r="E4" s="310">
        <f t="shared" si="0"/>
        <v>0.10596580929268751</v>
      </c>
      <c r="F4" s="313">
        <f t="shared" si="0"/>
        <v>9.3006944082605347E-2</v>
      </c>
      <c r="G4" s="313">
        <f t="shared" si="0"/>
        <v>1.2958865210082153E-2</v>
      </c>
      <c r="H4" s="310">
        <v>0</v>
      </c>
      <c r="I4" s="308">
        <f>C4+G4</f>
        <v>1.7980589060002283E-2</v>
      </c>
      <c r="J4" s="309">
        <f>B4-D4-I4-H4-F4</f>
        <v>0</v>
      </c>
      <c r="M4" s="318">
        <v>0.12074429261322228</v>
      </c>
      <c r="N4" s="316">
        <v>0.10788578424130357</v>
      </c>
      <c r="O4" s="316">
        <v>1.2858508371918707E-2</v>
      </c>
    </row>
    <row r="5" spans="1:15">
      <c r="A5" s="301">
        <v>1912</v>
      </c>
      <c r="B5" s="310">
        <f>C5+D5+E5+H5</f>
        <v>0.11098753314260763</v>
      </c>
      <c r="C5" s="310">
        <f>C6</f>
        <v>5.0217238499201287E-3</v>
      </c>
      <c r="D5" s="310">
        <v>0</v>
      </c>
      <c r="E5" s="310">
        <f t="shared" si="0"/>
        <v>0.10596580929268751</v>
      </c>
      <c r="F5" s="313">
        <f>F6</f>
        <v>9.3006944082605347E-2</v>
      </c>
      <c r="G5" s="313">
        <f>G6</f>
        <v>1.2958865210082153E-2</v>
      </c>
      <c r="H5" s="310">
        <v>0</v>
      </c>
      <c r="I5" s="308">
        <f>C5+G5</f>
        <v>1.7980589060002283E-2</v>
      </c>
      <c r="J5" s="309">
        <f>B5-D5-I5-H5-F5</f>
        <v>0</v>
      </c>
      <c r="M5" s="318">
        <v>0.12074429261322228</v>
      </c>
      <c r="N5" s="316">
        <v>0.10788578424130357</v>
      </c>
      <c r="O5" s="316">
        <v>1.2858508371918707E-2</v>
      </c>
    </row>
    <row r="6" spans="1:15">
      <c r="A6" s="301">
        <v>1913</v>
      </c>
      <c r="B6" s="310">
        <f>TG2c!I10</f>
        <v>0.16805728238360895</v>
      </c>
      <c r="C6" s="310">
        <f>TG2c!J10</f>
        <v>5.0217238499201287E-3</v>
      </c>
      <c r="D6" s="310">
        <f>TG2c!M10+TG2c!L10</f>
        <v>5.7069749241001326E-2</v>
      </c>
      <c r="E6" s="310">
        <f>TG2c!N10+TG2c!K10</f>
        <v>0.10596580929268751</v>
      </c>
      <c r="F6" s="317">
        <f>TG2c!N10</f>
        <v>9.3006944082605347E-2</v>
      </c>
      <c r="G6" s="317">
        <f>TG2c!K10</f>
        <v>1.2958865210082153E-2</v>
      </c>
      <c r="H6" s="310">
        <f>TG2c!O10</f>
        <v>0</v>
      </c>
      <c r="I6" s="308">
        <f>C6+G6</f>
        <v>1.7980589060002283E-2</v>
      </c>
      <c r="J6" s="309">
        <f>B6-D6-I6-H6-F6</f>
        <v>0</v>
      </c>
      <c r="M6" s="318">
        <v>0.12074429261322228</v>
      </c>
      <c r="N6" s="316">
        <v>0.10788578424130357</v>
      </c>
      <c r="O6" s="316">
        <v>1.2858508371918707E-2</v>
      </c>
    </row>
    <row r="7" spans="1:15">
      <c r="A7" s="301">
        <v>1914</v>
      </c>
      <c r="B7" s="310">
        <f>TG2c!I11</f>
        <v>0.18868685000545904</v>
      </c>
      <c r="C7" s="310">
        <f>TG2c!J11</f>
        <v>3.1124966247241133E-3</v>
      </c>
      <c r="D7" s="310">
        <f>TG2c!M11+TG2c!L11</f>
        <v>6.4284828629084537E-2</v>
      </c>
      <c r="E7" s="310">
        <f>TG2c!N11+TG2c!K11</f>
        <v>0.12128952475165039</v>
      </c>
      <c r="F7" s="317">
        <f>TG2c!N11</f>
        <v>0.10643640550556191</v>
      </c>
      <c r="G7" s="317">
        <f>TG2c!K11</f>
        <v>1.4853119246088479E-2</v>
      </c>
      <c r="H7" s="310">
        <f>TG2c!O11</f>
        <v>0</v>
      </c>
      <c r="I7" s="308">
        <f t="shared" ref="I7:I70" si="1">C7+G7</f>
        <v>1.7965615870812593E-2</v>
      </c>
      <c r="J7" s="309">
        <f t="shared" ref="J7:J70" si="2">B7-D7-I7-H7-F7</f>
        <v>0</v>
      </c>
      <c r="M7" s="318">
        <v>0.13869901130532053</v>
      </c>
      <c r="N7" s="316">
        <v>0.12394989815182506</v>
      </c>
      <c r="O7" s="316">
        <v>1.4749113153495466E-2</v>
      </c>
    </row>
    <row r="8" spans="1:15">
      <c r="A8" s="301">
        <v>1915</v>
      </c>
      <c r="B8" s="310">
        <f>TG2c!I12</f>
        <v>0.19407091689556163</v>
      </c>
      <c r="C8" s="310">
        <f>TG2c!J12</f>
        <v>2.6167002434311875E-3</v>
      </c>
      <c r="D8" s="310">
        <f>TG2c!M12+TG2c!L12</f>
        <v>6.5166826009647197E-2</v>
      </c>
      <c r="E8" s="310">
        <f>TG2c!N12+TG2c!K12</f>
        <v>0.12628739064248326</v>
      </c>
      <c r="F8" s="317">
        <f>TG2c!N12</f>
        <v>0.11057728328582242</v>
      </c>
      <c r="G8" s="317">
        <f>TG2c!K12</f>
        <v>1.571010735666083E-2</v>
      </c>
      <c r="H8" s="310">
        <f>TG2c!O12</f>
        <v>0</v>
      </c>
      <c r="I8" s="308">
        <f t="shared" si="1"/>
        <v>1.8326807600092018E-2</v>
      </c>
      <c r="J8" s="309">
        <f t="shared" si="2"/>
        <v>0</v>
      </c>
      <c r="M8" s="318">
        <v>0.14228675457229001</v>
      </c>
      <c r="N8" s="316">
        <v>0.12676284240757668</v>
      </c>
      <c r="O8" s="316">
        <v>1.5523912164713341E-2</v>
      </c>
    </row>
    <row r="9" spans="1:15">
      <c r="A9" s="301">
        <v>1916</v>
      </c>
      <c r="B9" s="310">
        <f>TG2c!I13</f>
        <v>0.16755466012445788</v>
      </c>
      <c r="C9" s="310">
        <f>TG2c!J13</f>
        <v>3.5828875226189289E-3</v>
      </c>
      <c r="D9" s="310">
        <f>TG2c!M13+TG2c!L13</f>
        <v>5.8815996060566936E-2</v>
      </c>
      <c r="E9" s="310">
        <f>TG2c!N13+TG2c!K13</f>
        <v>0.10515577654127202</v>
      </c>
      <c r="F9" s="317">
        <f>TG2c!N13</f>
        <v>9.1764888163917327E-2</v>
      </c>
      <c r="G9" s="317">
        <f>TG2c!K13</f>
        <v>1.3390888377354694E-2</v>
      </c>
      <c r="H9" s="310">
        <f>TG2c!O13</f>
        <v>0</v>
      </c>
      <c r="I9" s="308">
        <f t="shared" si="1"/>
        <v>1.6973775899973623E-2</v>
      </c>
      <c r="J9" s="309">
        <f t="shared" si="2"/>
        <v>0</v>
      </c>
      <c r="M9" s="318">
        <v>0.11345152366358408</v>
      </c>
      <c r="N9" s="316">
        <v>0.10052427663359237</v>
      </c>
      <c r="O9" s="316">
        <v>1.2927247029991701E-2</v>
      </c>
    </row>
    <row r="10" spans="1:15">
      <c r="A10" s="301">
        <v>1917</v>
      </c>
      <c r="B10" s="310">
        <f>TG2c!I14</f>
        <v>0.21165874924384465</v>
      </c>
      <c r="C10" s="310">
        <f>TG2c!J14</f>
        <v>4.8839710002779209E-3</v>
      </c>
      <c r="D10" s="310">
        <f>TG2c!M14+TG2c!L14</f>
        <v>8.1660866213061276E-2</v>
      </c>
      <c r="E10" s="310">
        <f>TG2c!N14+TG2c!K14</f>
        <v>0.11497735172733128</v>
      </c>
      <c r="F10" s="317">
        <f>TG2c!N14</f>
        <v>0.10523601757780113</v>
      </c>
      <c r="G10" s="317">
        <f>TG2c!K14</f>
        <v>9.7413341495301547E-3</v>
      </c>
      <c r="H10" s="310">
        <f>TG2c!O14</f>
        <v>1.0136560303174174E-2</v>
      </c>
      <c r="I10" s="308">
        <f t="shared" si="1"/>
        <v>1.4625305149808076E-2</v>
      </c>
      <c r="J10" s="309">
        <f t="shared" si="2"/>
        <v>0</v>
      </c>
      <c r="K10" s="308">
        <f>C10+D10+G10</f>
        <v>9.6286171362869349E-2</v>
      </c>
      <c r="M10" s="318">
        <v>0.12589866754151413</v>
      </c>
      <c r="N10" s="316">
        <v>0.11685951671314312</v>
      </c>
      <c r="O10" s="316">
        <v>9.0391508283710204E-3</v>
      </c>
    </row>
    <row r="11" spans="1:15">
      <c r="A11" s="301">
        <v>1918</v>
      </c>
      <c r="B11" s="310">
        <f>TG2c!I15</f>
        <v>0.32800737647642519</v>
      </c>
      <c r="C11" s="310">
        <f>TG2c!J15</f>
        <v>7.2932320950286726E-3</v>
      </c>
      <c r="D11" s="310">
        <f>TG2c!M15+TG2c!L15</f>
        <v>0.16740855111580066</v>
      </c>
      <c r="E11" s="310">
        <f>TG2c!N15+TG2c!K15</f>
        <v>0.12856258036349069</v>
      </c>
      <c r="F11" s="317">
        <f>TG2c!N15</f>
        <v>0.11945649711203853</v>
      </c>
      <c r="G11" s="317">
        <f>TG2c!K15</f>
        <v>9.1060832514521604E-3</v>
      </c>
      <c r="H11" s="310">
        <f>TG2c!O15</f>
        <v>2.474301290210518E-2</v>
      </c>
      <c r="I11" s="308">
        <f t="shared" si="1"/>
        <v>1.6399315346480835E-2</v>
      </c>
      <c r="J11" s="309">
        <f t="shared" si="2"/>
        <v>0</v>
      </c>
      <c r="K11" s="308">
        <f t="shared" ref="K11:K74" si="3">C11+D11+G11</f>
        <v>0.18380786646228148</v>
      </c>
      <c r="M11" s="318">
        <v>0.14096336496570411</v>
      </c>
      <c r="N11" s="316">
        <v>0.13301596250048109</v>
      </c>
      <c r="O11" s="316">
        <v>7.9474024652230277E-3</v>
      </c>
    </row>
    <row r="12" spans="1:15">
      <c r="A12" s="301">
        <v>1919</v>
      </c>
      <c r="B12" s="310">
        <f>TG2c!I16</f>
        <v>0.30579194123285602</v>
      </c>
      <c r="C12" s="310">
        <f>TG2c!J16</f>
        <v>7.1175863973985337E-3</v>
      </c>
      <c r="D12" s="310">
        <f>TG2c!M16+TG2c!L16</f>
        <v>0.16386069402309178</v>
      </c>
      <c r="E12" s="310">
        <f>TG2c!N16+TG2c!K16</f>
        <v>0.11071761535882554</v>
      </c>
      <c r="F12" s="317">
        <f>TG2c!N16</f>
        <v>0.10153162883476138</v>
      </c>
      <c r="G12" s="317">
        <f>TG2c!K16</f>
        <v>9.1859865240641533E-3</v>
      </c>
      <c r="H12" s="310">
        <f>TG2c!O16</f>
        <v>2.4096045453540139E-2</v>
      </c>
      <c r="I12" s="308">
        <f t="shared" si="1"/>
        <v>1.6303572921462686E-2</v>
      </c>
      <c r="J12" s="309">
        <f t="shared" si="2"/>
        <v>0</v>
      </c>
      <c r="K12" s="308">
        <f t="shared" si="3"/>
        <v>0.18016426694455448</v>
      </c>
      <c r="M12" s="318">
        <v>0.12132757346963619</v>
      </c>
      <c r="N12" s="316">
        <v>0.11322864226068929</v>
      </c>
      <c r="O12" s="316">
        <v>8.0989312089468843E-3</v>
      </c>
    </row>
    <row r="13" spans="1:15">
      <c r="A13" s="301">
        <v>1920</v>
      </c>
      <c r="B13" s="310">
        <f>TG2c!I17</f>
        <v>0.35876441335684106</v>
      </c>
      <c r="C13" s="310">
        <f>TG2c!J17</f>
        <v>1.0004968062672559E-2</v>
      </c>
      <c r="D13" s="310">
        <f>TG2c!M17+TG2c!L17</f>
        <v>0.20979753484858837</v>
      </c>
      <c r="E13" s="310">
        <f>TG2c!N17+TG2c!K17</f>
        <v>0.10892647774819005</v>
      </c>
      <c r="F13" s="317">
        <f>TG2c!N17</f>
        <v>9.7746744343637337E-2</v>
      </c>
      <c r="G13" s="317">
        <f>TG2c!K17</f>
        <v>1.1179733404552705E-2</v>
      </c>
      <c r="H13" s="310">
        <f>TG2c!O17</f>
        <v>3.0035432697390143E-2</v>
      </c>
      <c r="I13" s="308">
        <f t="shared" si="1"/>
        <v>2.1184701467225266E-2</v>
      </c>
      <c r="J13" s="309">
        <f t="shared" si="2"/>
        <v>0</v>
      </c>
      <c r="K13" s="308">
        <f t="shared" si="3"/>
        <v>0.23098223631581363</v>
      </c>
      <c r="M13" s="318">
        <v>0.12361700121998857</v>
      </c>
      <c r="N13" s="316">
        <v>0.11375978844963372</v>
      </c>
      <c r="O13" s="316">
        <v>9.8572127703548517E-3</v>
      </c>
    </row>
    <row r="14" spans="1:15">
      <c r="A14" s="301">
        <v>1921</v>
      </c>
      <c r="B14" s="310">
        <f>TG2c!I18</f>
        <v>0.35008758660885753</v>
      </c>
      <c r="C14" s="310">
        <f>TG2c!J18</f>
        <v>6.6333998841128488E-3</v>
      </c>
      <c r="D14" s="310">
        <f>TG2c!M18+TG2c!L18</f>
        <v>0.18178244632420829</v>
      </c>
      <c r="E14" s="310">
        <f>TG2c!N18+TG2c!K18</f>
        <v>0.13218775209674372</v>
      </c>
      <c r="F14" s="317">
        <f>TG2c!N18</f>
        <v>0.1185280737847709</v>
      </c>
      <c r="G14" s="317">
        <f>TG2c!K18</f>
        <v>1.3659678311972805E-2</v>
      </c>
      <c r="H14" s="310">
        <f>TG2c!O18</f>
        <v>2.9483988303792757E-2</v>
      </c>
      <c r="I14" s="308">
        <f t="shared" si="1"/>
        <v>2.0293078196085654E-2</v>
      </c>
      <c r="J14" s="309">
        <f t="shared" si="2"/>
        <v>0</v>
      </c>
      <c r="K14" s="308">
        <f t="shared" si="3"/>
        <v>0.20207552452029395</v>
      </c>
      <c r="M14" s="318">
        <v>0.15301700391662054</v>
      </c>
      <c r="N14" s="316">
        <v>0.14044714537027891</v>
      </c>
      <c r="O14" s="316">
        <v>1.2569858546341619E-2</v>
      </c>
    </row>
    <row r="15" spans="1:15">
      <c r="A15" s="301">
        <v>1922</v>
      </c>
      <c r="B15" s="310">
        <f>TG2c!I19</f>
        <v>0.33647192550870564</v>
      </c>
      <c r="C15" s="310">
        <f>TG2c!J19</f>
        <v>6.2351422168986327E-3</v>
      </c>
      <c r="D15" s="310">
        <f>TG2c!M19+TG2c!L19</f>
        <v>0.14728969123650296</v>
      </c>
      <c r="E15" s="310">
        <f>TG2c!N19+TG2c!K19</f>
        <v>0.1532079699706955</v>
      </c>
      <c r="F15" s="317">
        <f>TG2c!N19</f>
        <v>0.13304196806920032</v>
      </c>
      <c r="G15" s="317">
        <f>TG2c!K19</f>
        <v>2.0166001901495176E-2</v>
      </c>
      <c r="H15" s="310">
        <f>TG2c!O19</f>
        <v>2.9739122084608535E-2</v>
      </c>
      <c r="I15" s="308">
        <f t="shared" si="1"/>
        <v>2.640114411839381E-2</v>
      </c>
      <c r="J15" s="309">
        <f t="shared" si="2"/>
        <v>0</v>
      </c>
      <c r="K15" s="308">
        <f t="shared" si="3"/>
        <v>0.17369083535489677</v>
      </c>
      <c r="M15" s="318">
        <v>0.17599673824751683</v>
      </c>
      <c r="N15" s="316">
        <v>0.15634900812163519</v>
      </c>
      <c r="O15" s="316">
        <v>1.9647730125881654E-2</v>
      </c>
    </row>
    <row r="16" spans="1:15">
      <c r="A16" s="301">
        <v>1923</v>
      </c>
      <c r="B16" s="310">
        <f>TG2c!I20</f>
        <v>0.35824583335187588</v>
      </c>
      <c r="C16" s="310">
        <f>TG2c!J20</f>
        <v>7.5119208597686634E-3</v>
      </c>
      <c r="D16" s="310">
        <f>TG2c!M20+TG2c!L20</f>
        <v>0.16562480255920314</v>
      </c>
      <c r="E16" s="310">
        <f>TG2c!N20+TG2c!K20</f>
        <v>0.15397131745215381</v>
      </c>
      <c r="F16" s="317">
        <f>TG2c!N20</f>
        <v>0.13931925441706614</v>
      </c>
      <c r="G16" s="317">
        <f>TG2c!K20</f>
        <v>1.4652063035087674E-2</v>
      </c>
      <c r="H16" s="310">
        <f>TG2c!O20</f>
        <v>3.113779248075027E-2</v>
      </c>
      <c r="I16" s="308">
        <f t="shared" si="1"/>
        <v>2.2163983894856337E-2</v>
      </c>
      <c r="J16" s="309">
        <f t="shared" si="2"/>
        <v>0</v>
      </c>
      <c r="K16" s="308">
        <f t="shared" si="3"/>
        <v>0.18778878645405947</v>
      </c>
      <c r="M16" s="318">
        <v>0.17317485999216131</v>
      </c>
      <c r="N16" s="316">
        <v>0.16008307514884754</v>
      </c>
      <c r="O16" s="316">
        <v>1.3091784843313786E-2</v>
      </c>
    </row>
    <row r="17" spans="1:15">
      <c r="A17" s="301">
        <v>1924</v>
      </c>
      <c r="B17" s="310">
        <f>TG2c!I21</f>
        <v>0.32038371923752179</v>
      </c>
      <c r="C17" s="310">
        <f>TG2c!J21</f>
        <v>6.1380503986283889E-3</v>
      </c>
      <c r="D17" s="310">
        <f>TG2c!M21+TG2c!L21</f>
        <v>0.12524588525332514</v>
      </c>
      <c r="E17" s="310">
        <f>TG2c!N21+TG2c!K21</f>
        <v>0.15940986211566122</v>
      </c>
      <c r="F17" s="317">
        <f>TG2c!N21</f>
        <v>0.1449287842176116</v>
      </c>
      <c r="G17" s="317">
        <f>TG2c!K21</f>
        <v>1.4481077898049626E-2</v>
      </c>
      <c r="H17" s="310">
        <f>TG2c!O21</f>
        <v>2.9589921469907045E-2</v>
      </c>
      <c r="I17" s="308">
        <f t="shared" si="1"/>
        <v>2.0619128296678016E-2</v>
      </c>
      <c r="J17" s="309">
        <f t="shared" si="2"/>
        <v>0</v>
      </c>
      <c r="K17" s="308">
        <f t="shared" si="3"/>
        <v>0.14586501355000314</v>
      </c>
      <c r="M17" s="318">
        <v>0.17891783209728992</v>
      </c>
      <c r="N17" s="316">
        <v>0.16585115286919583</v>
      </c>
      <c r="O17" s="316">
        <v>1.30666792280941E-2</v>
      </c>
    </row>
    <row r="18" spans="1:15">
      <c r="A18" s="301">
        <v>1925</v>
      </c>
      <c r="B18" s="310">
        <f>TG2c!I22</f>
        <v>0.31808823357192506</v>
      </c>
      <c r="C18" s="310">
        <f>TG2c!J22</f>
        <v>4.9374493422830994E-3</v>
      </c>
      <c r="D18" s="310">
        <f>TG2c!M22+TG2c!L22</f>
        <v>0.12978450405635319</v>
      </c>
      <c r="E18" s="310">
        <f>TG2c!N22+TG2c!K22</f>
        <v>0.15769622033834388</v>
      </c>
      <c r="F18" s="317">
        <f>TG2c!N22</f>
        <v>0.14369150536431144</v>
      </c>
      <c r="G18" s="317">
        <f>TG2c!K22</f>
        <v>1.4004714974032443E-2</v>
      </c>
      <c r="H18" s="310">
        <f>TG2c!O22</f>
        <v>2.5670059834944841E-2</v>
      </c>
      <c r="I18" s="308">
        <f t="shared" si="1"/>
        <v>1.8942164316315541E-2</v>
      </c>
      <c r="J18" s="309">
        <f t="shared" si="2"/>
        <v>0</v>
      </c>
      <c r="K18" s="308">
        <f t="shared" si="3"/>
        <v>0.14872666837266874</v>
      </c>
      <c r="M18" s="318">
        <v>0.17479788453603778</v>
      </c>
      <c r="N18" s="316">
        <v>0.1620395634552948</v>
      </c>
      <c r="O18" s="316">
        <v>1.2758321080742999E-2</v>
      </c>
    </row>
    <row r="19" spans="1:15">
      <c r="A19" s="301">
        <v>1926</v>
      </c>
      <c r="B19" s="310">
        <f>TG2c!I23</f>
        <v>0.30603024490075059</v>
      </c>
      <c r="C19" s="310">
        <f>TG2c!J23</f>
        <v>5.564907217963308E-3</v>
      </c>
      <c r="D19" s="310">
        <f>TG2c!M23+TG2c!L23</f>
        <v>0.12071559662226808</v>
      </c>
      <c r="E19" s="310">
        <f>TG2c!N23+TG2c!K23</f>
        <v>0.15619945768341631</v>
      </c>
      <c r="F19" s="317">
        <f>TG2c!N23</f>
        <v>0.14467685205654293</v>
      </c>
      <c r="G19" s="317">
        <f>TG2c!K23</f>
        <v>1.1522605626873371E-2</v>
      </c>
      <c r="H19" s="310">
        <f>TG2c!O23</f>
        <v>2.3550283377102924E-2</v>
      </c>
      <c r="I19" s="308">
        <f t="shared" si="1"/>
        <v>1.7087512844836679E-2</v>
      </c>
      <c r="J19" s="309">
        <f t="shared" si="2"/>
        <v>0</v>
      </c>
      <c r="K19" s="308">
        <f t="shared" si="3"/>
        <v>0.13780310946710475</v>
      </c>
      <c r="M19" s="318">
        <v>0.17014272512370587</v>
      </c>
      <c r="N19" s="316">
        <v>0.1597404547201664</v>
      </c>
      <c r="O19" s="316">
        <v>1.0402270403539464E-2</v>
      </c>
    </row>
    <row r="20" spans="1:15">
      <c r="A20" s="301">
        <v>1927</v>
      </c>
      <c r="B20" s="310">
        <f>TG2c!I24</f>
        <v>0.31759494768857938</v>
      </c>
      <c r="C20" s="310">
        <f>TG2c!J24</f>
        <v>5.5076907589507902E-3</v>
      </c>
      <c r="D20" s="310">
        <f>TG2c!M24+TG2c!L24</f>
        <v>0.12878257626529688</v>
      </c>
      <c r="E20" s="310">
        <f>TG2c!N24+TG2c!K24</f>
        <v>0.15846332863939391</v>
      </c>
      <c r="F20" s="317">
        <f>TG2c!N24</f>
        <v>0.14527087030023647</v>
      </c>
      <c r="G20" s="317">
        <f>TG2c!K24</f>
        <v>1.3192458339157451E-2</v>
      </c>
      <c r="H20" s="310">
        <f>TG2c!O24</f>
        <v>2.4841352024937789E-2</v>
      </c>
      <c r="I20" s="308">
        <f t="shared" si="1"/>
        <v>1.8700149098108243E-2</v>
      </c>
      <c r="J20" s="309">
        <f t="shared" si="2"/>
        <v>0</v>
      </c>
      <c r="K20" s="308">
        <f t="shared" si="3"/>
        <v>0.14748272536340512</v>
      </c>
      <c r="M20" s="318">
        <v>0.17566251006575567</v>
      </c>
      <c r="N20" s="316">
        <v>0.16325835245645526</v>
      </c>
      <c r="O20" s="316">
        <v>1.2404157609300418E-2</v>
      </c>
    </row>
    <row r="21" spans="1:15">
      <c r="A21" s="301">
        <v>1928</v>
      </c>
      <c r="B21" s="310">
        <f>TG2c!I25</f>
        <v>0.30619858109249254</v>
      </c>
      <c r="C21" s="310">
        <f>TG2c!J25</f>
        <v>4.1323700316566606E-3</v>
      </c>
      <c r="D21" s="310">
        <f>TG2c!M25+TG2c!L25</f>
        <v>0.12517534957188281</v>
      </c>
      <c r="E21" s="310">
        <f>TG2c!N25+TG2c!K25</f>
        <v>0.15436376995989598</v>
      </c>
      <c r="F21" s="317">
        <f>TG2c!N25</f>
        <v>0.1410442499006882</v>
      </c>
      <c r="G21" s="317">
        <f>TG2c!K25</f>
        <v>1.3319520059207791E-2</v>
      </c>
      <c r="H21" s="310">
        <f>TG2c!O25</f>
        <v>2.2527091529057058E-2</v>
      </c>
      <c r="I21" s="308">
        <f t="shared" si="1"/>
        <v>1.7451890090864453E-2</v>
      </c>
      <c r="J21" s="309">
        <f t="shared" si="2"/>
        <v>0</v>
      </c>
      <c r="K21" s="308">
        <f t="shared" si="3"/>
        <v>0.14262723966274726</v>
      </c>
      <c r="M21" s="318">
        <v>0.17025494497190896</v>
      </c>
      <c r="N21" s="316">
        <v>0.15758144241091382</v>
      </c>
      <c r="O21" s="316">
        <v>1.2673502560995134E-2</v>
      </c>
    </row>
    <row r="22" spans="1:15">
      <c r="A22" s="301">
        <v>1929</v>
      </c>
      <c r="B22" s="310">
        <f>TG2c!I26</f>
        <v>0.33259432384547927</v>
      </c>
      <c r="C22" s="310">
        <f>TG2c!J26</f>
        <v>4.6611646155300477E-3</v>
      </c>
      <c r="D22" s="310">
        <f>TG2c!M26+TG2c!L26</f>
        <v>0.14877447042326775</v>
      </c>
      <c r="E22" s="310">
        <f>TG2c!N26+TG2c!K26</f>
        <v>0.15697838832046759</v>
      </c>
      <c r="F22" s="317">
        <f>TG2c!N26</f>
        <v>0.14431552497085393</v>
      </c>
      <c r="G22" s="317">
        <f>TG2c!K26</f>
        <v>1.2662863349613668E-2</v>
      </c>
      <c r="H22" s="310">
        <f>TG2c!O26</f>
        <v>2.2180300486213916E-2</v>
      </c>
      <c r="I22" s="308">
        <f t="shared" si="1"/>
        <v>1.7324027965143714E-2</v>
      </c>
      <c r="J22" s="309">
        <f t="shared" si="2"/>
        <v>0</v>
      </c>
      <c r="K22" s="308">
        <f t="shared" si="3"/>
        <v>0.16609849838841145</v>
      </c>
      <c r="M22" s="318">
        <v>0.17314765521654052</v>
      </c>
      <c r="N22" s="316">
        <v>0.16089838699610656</v>
      </c>
      <c r="O22" s="316">
        <v>1.224926822043395E-2</v>
      </c>
    </row>
    <row r="23" spans="1:15">
      <c r="A23" s="301">
        <v>1930</v>
      </c>
      <c r="B23" s="310">
        <f>TG2c!I27</f>
        <v>0.42655456639273953</v>
      </c>
      <c r="C23" s="310">
        <f>TG2c!J27</f>
        <v>6.7929733619099091E-3</v>
      </c>
      <c r="D23" s="310">
        <f>TG2c!M27+TG2c!L27</f>
        <v>0.21273157372583262</v>
      </c>
      <c r="E23" s="310">
        <f>TG2c!N27+TG2c!K27</f>
        <v>0.17249480249501256</v>
      </c>
      <c r="F23" s="317">
        <f>TG2c!N27</f>
        <v>0.15392398042331873</v>
      </c>
      <c r="G23" s="317">
        <f>TG2c!K27</f>
        <v>1.8570822071693843E-2</v>
      </c>
      <c r="H23" s="310">
        <f>TG2c!O27</f>
        <v>3.4535216809984469E-2</v>
      </c>
      <c r="I23" s="308">
        <f t="shared" si="1"/>
        <v>2.5363795433603752E-2</v>
      </c>
      <c r="J23" s="309">
        <f t="shared" si="2"/>
        <v>0</v>
      </c>
      <c r="K23" s="308">
        <f t="shared" si="3"/>
        <v>0.23809536915943635</v>
      </c>
      <c r="M23" s="318">
        <v>0.19503015827428954</v>
      </c>
      <c r="N23" s="316">
        <v>0.17682858505148927</v>
      </c>
      <c r="O23" s="316">
        <v>1.8201573222800266E-2</v>
      </c>
    </row>
    <row r="24" spans="1:15">
      <c r="A24" s="301">
        <v>1931</v>
      </c>
      <c r="B24" s="310">
        <f>TG2c!I28</f>
        <v>0.46544976693515555</v>
      </c>
      <c r="C24" s="310">
        <f>TG2c!J28</f>
        <v>1.0149861384327783E-2</v>
      </c>
      <c r="D24" s="310">
        <f>TG2c!M28+TG2c!L28</f>
        <v>0.20616911226918372</v>
      </c>
      <c r="E24" s="310">
        <f>TG2c!N28+TG2c!K28</f>
        <v>0.2002032780495854</v>
      </c>
      <c r="F24" s="317">
        <f>TG2c!N28</f>
        <v>0.17325306959567927</v>
      </c>
      <c r="G24" s="317">
        <f>TG2c!K28</f>
        <v>2.6950208453906135E-2</v>
      </c>
      <c r="H24" s="310">
        <f>TG2c!O28</f>
        <v>4.892751523205869E-2</v>
      </c>
      <c r="I24" s="308">
        <f t="shared" si="1"/>
        <v>3.7100069838233919E-2</v>
      </c>
      <c r="J24" s="309">
        <f t="shared" si="2"/>
        <v>0</v>
      </c>
      <c r="K24" s="308">
        <f t="shared" si="3"/>
        <v>0.24326918210741763</v>
      </c>
      <c r="M24" s="318">
        <v>0.23982614784135448</v>
      </c>
      <c r="N24" s="316">
        <v>0.21157663975005536</v>
      </c>
      <c r="O24" s="316">
        <v>2.82495080912991E-2</v>
      </c>
    </row>
    <row r="25" spans="1:15">
      <c r="A25" s="301">
        <v>1932</v>
      </c>
      <c r="B25" s="310">
        <f>TG2c!I29</f>
        <v>0.52701333408681694</v>
      </c>
      <c r="C25" s="310">
        <f>TG2c!J29</f>
        <v>1.3511612153417195E-2</v>
      </c>
      <c r="D25" s="310">
        <f>TG2c!M29+TG2c!L29</f>
        <v>0.20137836400306022</v>
      </c>
      <c r="E25" s="310">
        <f>TG2c!N29+TG2c!K29</f>
        <v>0.2648656819938327</v>
      </c>
      <c r="F25" s="317">
        <f>TG2c!N29</f>
        <v>0.22698900369974084</v>
      </c>
      <c r="G25" s="317">
        <f>TG2c!K29</f>
        <v>3.7876678294091852E-2</v>
      </c>
      <c r="H25" s="310">
        <f>TG2c!O29</f>
        <v>4.725767593650685E-2</v>
      </c>
      <c r="I25" s="308">
        <f t="shared" si="1"/>
        <v>5.1388290447509047E-2</v>
      </c>
      <c r="J25" s="309">
        <f t="shared" si="2"/>
        <v>0</v>
      </c>
      <c r="K25" s="308">
        <f t="shared" si="3"/>
        <v>0.25276665445056928</v>
      </c>
      <c r="M25" s="318">
        <v>0.30832204950862063</v>
      </c>
      <c r="N25" s="316">
        <v>0.26862032413555159</v>
      </c>
      <c r="O25" s="316">
        <v>3.9701725373069048E-2</v>
      </c>
    </row>
    <row r="26" spans="1:15">
      <c r="A26" s="301">
        <v>1933</v>
      </c>
      <c r="B26" s="310">
        <f>TG2c!I30</f>
        <v>0.50857046516604976</v>
      </c>
      <c r="C26" s="310">
        <f>TG2c!J30</f>
        <v>1.7404191640025872E-2</v>
      </c>
      <c r="D26" s="310">
        <f>TG2c!M30+TG2c!L30</f>
        <v>0.17474907587321131</v>
      </c>
      <c r="E26" s="310">
        <f>TG2c!N30+TG2c!K30</f>
        <v>0.26961072611220466</v>
      </c>
      <c r="F26" s="317">
        <f>TG2c!N30</f>
        <v>0.23717696540964633</v>
      </c>
      <c r="G26" s="317">
        <f>TG2c!K30</f>
        <v>3.2433760702558302E-2</v>
      </c>
      <c r="H26" s="310">
        <f>TG2c!O30</f>
        <v>4.6806471540607991E-2</v>
      </c>
      <c r="I26" s="308">
        <f t="shared" si="1"/>
        <v>4.9837952342584174E-2</v>
      </c>
      <c r="J26" s="309">
        <f t="shared" si="2"/>
        <v>0</v>
      </c>
      <c r="K26" s="308">
        <f t="shared" si="3"/>
        <v>0.22458702821579549</v>
      </c>
      <c r="M26" s="318">
        <v>0.28916074455630336</v>
      </c>
      <c r="N26" s="316">
        <v>0.25725537223044703</v>
      </c>
      <c r="O26" s="316">
        <v>3.1905372325856336E-2</v>
      </c>
    </row>
    <row r="27" spans="1:15">
      <c r="A27" s="301">
        <v>1934</v>
      </c>
      <c r="B27" s="310">
        <f>TG2c!I31</f>
        <v>0.44067856981678144</v>
      </c>
      <c r="C27" s="310">
        <f>TG2c!J31</f>
        <v>1.6842297989796879E-2</v>
      </c>
      <c r="D27" s="310">
        <f>TG2c!M31+TG2c!L31</f>
        <v>0.15868616025062865</v>
      </c>
      <c r="E27" s="310">
        <f>TG2c!N31+TG2c!K31</f>
        <v>0.22177429730896872</v>
      </c>
      <c r="F27" s="317">
        <f>TG2c!N31</f>
        <v>0.19718850805015453</v>
      </c>
      <c r="G27" s="317">
        <f>TG2c!K31</f>
        <v>2.4585789258814179E-2</v>
      </c>
      <c r="H27" s="310">
        <f>TG2c!O31</f>
        <v>4.3375814267387208E-2</v>
      </c>
      <c r="I27" s="308">
        <f t="shared" si="1"/>
        <v>4.1428087248611058E-2</v>
      </c>
      <c r="J27" s="309">
        <f t="shared" si="2"/>
        <v>0</v>
      </c>
      <c r="K27" s="308">
        <f t="shared" si="3"/>
        <v>0.20011424749923973</v>
      </c>
      <c r="M27" s="318">
        <v>0.24289961084339401</v>
      </c>
      <c r="N27" s="316">
        <v>0.21633769685547305</v>
      </c>
      <c r="O27" s="316">
        <v>2.656191398792097E-2</v>
      </c>
    </row>
    <row r="28" spans="1:15">
      <c r="A28" s="301">
        <v>1935</v>
      </c>
      <c r="B28" s="310">
        <f>TG2c!I32</f>
        <v>0.44030490801035715</v>
      </c>
      <c r="C28" s="310">
        <f>TG2c!J32</f>
        <v>1.5214387187845539E-2</v>
      </c>
      <c r="D28" s="310">
        <f>TG2c!M32+TG2c!L32</f>
        <v>0.16223635031614539</v>
      </c>
      <c r="E28" s="310">
        <f>TG2c!N32+TG2c!K32</f>
        <v>0.20476253272690029</v>
      </c>
      <c r="F28" s="317">
        <f>TG2c!N32</f>
        <v>0.18283509143349275</v>
      </c>
      <c r="G28" s="317">
        <f>TG2c!K32</f>
        <v>2.1927441293407533E-2</v>
      </c>
      <c r="H28" s="310">
        <f>TG2c!O32</f>
        <v>5.8091637779465952E-2</v>
      </c>
      <c r="I28" s="308">
        <f t="shared" si="1"/>
        <v>3.7141828481253074E-2</v>
      </c>
      <c r="J28" s="309">
        <f t="shared" si="2"/>
        <v>0</v>
      </c>
      <c r="K28" s="308">
        <f t="shared" si="3"/>
        <v>0.19937817879739847</v>
      </c>
      <c r="M28" s="318">
        <v>0.21208878161963471</v>
      </c>
      <c r="N28" s="316">
        <v>0.1892790698205753</v>
      </c>
      <c r="O28" s="316">
        <v>2.2809711799059416E-2</v>
      </c>
    </row>
    <row r="29" spans="1:15">
      <c r="A29" s="301">
        <v>1936</v>
      </c>
      <c r="B29" s="310">
        <f>TG2c!I33</f>
        <v>0.45153733877780494</v>
      </c>
      <c r="C29" s="310">
        <f>TG2c!J33</f>
        <v>1.421175542505863E-2</v>
      </c>
      <c r="D29" s="310">
        <f>TG2c!M33+TG2c!L33</f>
        <v>0.16596957522545933</v>
      </c>
      <c r="E29" s="310">
        <f>TG2c!N33+TG2c!K33</f>
        <v>0.20265176340252586</v>
      </c>
      <c r="F29" s="317">
        <f>TG2c!N33</f>
        <v>0.18487480932479289</v>
      </c>
      <c r="G29" s="317">
        <f>TG2c!K33</f>
        <v>1.777695407773296E-2</v>
      </c>
      <c r="H29" s="310">
        <f>TG2c!O33</f>
        <v>6.8704244724761054E-2</v>
      </c>
      <c r="I29" s="308">
        <f t="shared" si="1"/>
        <v>3.198870950279159E-2</v>
      </c>
      <c r="J29" s="309">
        <f t="shared" si="2"/>
        <v>0</v>
      </c>
      <c r="K29" s="308">
        <f t="shared" si="3"/>
        <v>0.19795828472825092</v>
      </c>
      <c r="M29" s="318">
        <v>0.21761481414639369</v>
      </c>
      <c r="N29" s="316">
        <v>0.20042915317714163</v>
      </c>
      <c r="O29" s="316">
        <v>1.7185660969252062E-2</v>
      </c>
    </row>
    <row r="30" spans="1:15">
      <c r="A30" s="301">
        <v>1937</v>
      </c>
      <c r="B30" s="310">
        <f>TG2c!I34</f>
        <v>0.49661238262800778</v>
      </c>
      <c r="C30" s="310">
        <f>TG2c!J34</f>
        <v>1.3947091113755526E-2</v>
      </c>
      <c r="D30" s="310">
        <f>TG2c!M34+TG2c!L34</f>
        <v>0.21519359237075766</v>
      </c>
      <c r="E30" s="310">
        <f>TG2c!N34+TG2c!K34</f>
        <v>0.20166499305088909</v>
      </c>
      <c r="F30" s="317">
        <f>TG2c!N34</f>
        <v>0.18516486091492629</v>
      </c>
      <c r="G30" s="317">
        <f>TG2c!K34</f>
        <v>1.650013213596279E-2</v>
      </c>
      <c r="H30" s="310">
        <f>TG2c!O34</f>
        <v>6.5806706092605513E-2</v>
      </c>
      <c r="I30" s="308">
        <f t="shared" si="1"/>
        <v>3.0447223249718318E-2</v>
      </c>
      <c r="J30" s="309">
        <f t="shared" si="2"/>
        <v>0</v>
      </c>
      <c r="K30" s="308">
        <f t="shared" si="3"/>
        <v>0.24564081562047599</v>
      </c>
      <c r="M30" s="318">
        <v>0.21609822894414937</v>
      </c>
      <c r="N30" s="316">
        <v>0.19999553523371832</v>
      </c>
      <c r="O30" s="316">
        <v>1.6102693710431052E-2</v>
      </c>
    </row>
    <row r="31" spans="1:15">
      <c r="A31" s="301">
        <v>1938</v>
      </c>
      <c r="B31" s="310">
        <f>TG2c!I35</f>
        <v>0.54221533563194635</v>
      </c>
      <c r="C31" s="310">
        <f>TG2c!J35</f>
        <v>1.6626002000499726E-2</v>
      </c>
      <c r="D31" s="310">
        <f>TG2c!M35+TG2c!L35</f>
        <v>0.24791564751912895</v>
      </c>
      <c r="E31" s="310">
        <f>TG2c!N35+TG2c!K35</f>
        <v>0.19767447188979245</v>
      </c>
      <c r="F31" s="317">
        <f>TG2c!N35</f>
        <v>0.17944388442636972</v>
      </c>
      <c r="G31" s="317">
        <f>TG2c!K35</f>
        <v>1.8230587463422737E-2</v>
      </c>
      <c r="H31" s="310">
        <f>TG2c!O35</f>
        <v>7.9999214222525192E-2</v>
      </c>
      <c r="I31" s="308">
        <f t="shared" si="1"/>
        <v>3.4856589463922463E-2</v>
      </c>
      <c r="J31" s="309">
        <f t="shared" si="2"/>
        <v>0</v>
      </c>
      <c r="K31" s="308">
        <f t="shared" si="3"/>
        <v>0.28277223698305143</v>
      </c>
      <c r="M31" s="318">
        <v>0.21101444004215877</v>
      </c>
      <c r="N31" s="316">
        <v>0.1929809466002414</v>
      </c>
      <c r="O31" s="316">
        <v>1.8033493441917379E-2</v>
      </c>
    </row>
    <row r="32" spans="1:15">
      <c r="A32" s="301">
        <v>1939</v>
      </c>
      <c r="B32" s="310">
        <f>TG2c!I36</f>
        <v>0.45662455732073559</v>
      </c>
      <c r="C32" s="310">
        <f>TG2c!J36</f>
        <v>1.5451836253308829E-2</v>
      </c>
      <c r="D32" s="310">
        <f>TG2c!M36+TG2c!L36</f>
        <v>0.17397826292208146</v>
      </c>
      <c r="E32" s="310">
        <f>TG2c!N36+TG2c!K36</f>
        <v>0.20057052592030356</v>
      </c>
      <c r="F32" s="317">
        <f>TG2c!N36</f>
        <v>0.18360365510599466</v>
      </c>
      <c r="G32" s="317">
        <f>TG2c!K36</f>
        <v>1.6966870814308907E-2</v>
      </c>
      <c r="H32" s="310">
        <f>TG2c!O36</f>
        <v>6.6623932225041677E-2</v>
      </c>
      <c r="I32" s="308">
        <f t="shared" si="1"/>
        <v>3.2418707067617736E-2</v>
      </c>
      <c r="J32" s="309">
        <f t="shared" si="2"/>
        <v>0</v>
      </c>
      <c r="K32" s="308">
        <f t="shared" si="3"/>
        <v>0.2063969699896992</v>
      </c>
      <c r="M32" s="318">
        <v>0.1969055781921088</v>
      </c>
      <c r="N32" s="316">
        <v>0.18057219051122261</v>
      </c>
      <c r="O32" s="316">
        <v>1.6333387680886179E-2</v>
      </c>
    </row>
    <row r="33" spans="1:15">
      <c r="A33" s="301">
        <v>1940</v>
      </c>
      <c r="B33" s="310">
        <f>TG2c!I37</f>
        <v>0.44439593417569201</v>
      </c>
      <c r="C33" s="310">
        <f>TG2c!J37</f>
        <v>1.3955363184452436E-2</v>
      </c>
      <c r="D33" s="310">
        <f>TG2c!M37+TG2c!L37</f>
        <v>0.1537485006610475</v>
      </c>
      <c r="E33" s="310">
        <f>TG2c!N37+TG2c!K37</f>
        <v>0.22778871687298571</v>
      </c>
      <c r="F33" s="317">
        <f>TG2c!N37</f>
        <v>0.21514161259378639</v>
      </c>
      <c r="G33" s="317">
        <f>TG2c!K37</f>
        <v>1.2647104279199326E-2</v>
      </c>
      <c r="H33" s="310">
        <f>TG2c!O37</f>
        <v>4.8903353457206394E-2</v>
      </c>
      <c r="I33" s="308">
        <f t="shared" si="1"/>
        <v>2.6602467463651761E-2</v>
      </c>
      <c r="J33" s="309">
        <f t="shared" si="2"/>
        <v>0</v>
      </c>
      <c r="K33" s="308">
        <f t="shared" si="3"/>
        <v>0.18035096812469925</v>
      </c>
      <c r="M33" s="318">
        <v>0.23422632260585846</v>
      </c>
      <c r="N33" s="316">
        <v>0.22268796988724671</v>
      </c>
      <c r="O33" s="316">
        <v>1.1538352718611767E-2</v>
      </c>
    </row>
    <row r="34" spans="1:15">
      <c r="A34" s="301">
        <v>1941</v>
      </c>
      <c r="B34" s="310">
        <f>TG2c!I38</f>
        <v>0.5125390356121523</v>
      </c>
      <c r="C34" s="310">
        <f>TG2c!J38</f>
        <v>1.2836579743477489E-2</v>
      </c>
      <c r="D34" s="310">
        <f>TG2c!M38+TG2c!L38</f>
        <v>0.15024756516075369</v>
      </c>
      <c r="E34" s="310">
        <f>TG2c!N38+TG2c!K38</f>
        <v>0.30887638686026819</v>
      </c>
      <c r="F34" s="317">
        <f>TG2c!N38</f>
        <v>0.30082552898442927</v>
      </c>
      <c r="G34" s="317">
        <f>TG2c!K38</f>
        <v>8.0508578758389186E-3</v>
      </c>
      <c r="H34" s="310">
        <f>TG2c!O38</f>
        <v>4.0578503847652957E-2</v>
      </c>
      <c r="I34" s="308">
        <f t="shared" si="1"/>
        <v>2.0887437619316405E-2</v>
      </c>
      <c r="J34" s="309">
        <f t="shared" si="2"/>
        <v>0</v>
      </c>
      <c r="K34" s="308">
        <f t="shared" si="3"/>
        <v>0.1711350027800701</v>
      </c>
      <c r="M34" s="318">
        <v>0.33531001335595906</v>
      </c>
      <c r="N34" s="316">
        <v>0.32855632747495844</v>
      </c>
      <c r="O34" s="316">
        <v>6.7536858810006385E-3</v>
      </c>
    </row>
    <row r="35" spans="1:15">
      <c r="A35" s="301">
        <v>1942</v>
      </c>
      <c r="B35" s="310">
        <f>TG2c!I39</f>
        <v>0.51999654809064089</v>
      </c>
      <c r="C35" s="310">
        <f>TG2c!J39</f>
        <v>1.1042144204837167E-2</v>
      </c>
      <c r="D35" s="310">
        <f>TG2c!M39+TG2c!L39</f>
        <v>0.15252127643687449</v>
      </c>
      <c r="E35" s="310">
        <f>TG2c!N39+TG2c!K39</f>
        <v>0.3209481679610186</v>
      </c>
      <c r="F35" s="317">
        <f>TG2c!N39</f>
        <v>0.31509078682204927</v>
      </c>
      <c r="G35" s="317">
        <f>TG2c!K39</f>
        <v>5.8573811389693474E-3</v>
      </c>
      <c r="H35" s="310">
        <f>TG2c!O39</f>
        <v>3.5484959487910576E-2</v>
      </c>
      <c r="I35" s="308">
        <f t="shared" si="1"/>
        <v>1.6899525343806513E-2</v>
      </c>
      <c r="J35" s="309">
        <f t="shared" si="2"/>
        <v>0</v>
      </c>
      <c r="K35" s="308">
        <f t="shared" si="3"/>
        <v>0.16942080178068103</v>
      </c>
      <c r="M35" s="318">
        <v>0.35005824063024893</v>
      </c>
      <c r="N35" s="316">
        <v>0.34536027464673086</v>
      </c>
      <c r="O35" s="316">
        <v>4.6979659835180562E-3</v>
      </c>
    </row>
    <row r="36" spans="1:15">
      <c r="A36" s="301">
        <v>1943</v>
      </c>
      <c r="B36" s="310">
        <f>TG2c!I40</f>
        <v>0.57696972991298001</v>
      </c>
      <c r="C36" s="310">
        <f>TG2c!J40</f>
        <v>1.1731293129451075E-2</v>
      </c>
      <c r="D36" s="310">
        <f>TG2c!M40+TG2c!L40</f>
        <v>0.21605759523856513</v>
      </c>
      <c r="E36" s="310">
        <f>TG2c!N40+TG2c!K40</f>
        <v>0.31687963754272652</v>
      </c>
      <c r="F36" s="317">
        <f>TG2c!N40</f>
        <v>0.31123905848931271</v>
      </c>
      <c r="G36" s="317">
        <f>TG2c!K40</f>
        <v>5.6405790534138217E-3</v>
      </c>
      <c r="H36" s="310">
        <f>TG2c!O40</f>
        <v>3.2301204002237273E-2</v>
      </c>
      <c r="I36" s="308">
        <f t="shared" si="1"/>
        <v>1.7371872182864897E-2</v>
      </c>
      <c r="J36" s="309">
        <f t="shared" si="2"/>
        <v>0</v>
      </c>
      <c r="K36" s="308">
        <f t="shared" si="3"/>
        <v>0.23342946742143</v>
      </c>
      <c r="M36" s="318">
        <v>0.34730079477061548</v>
      </c>
      <c r="N36" s="316">
        <v>0.34296808387246691</v>
      </c>
      <c r="O36" s="316">
        <v>4.3327108981485903E-3</v>
      </c>
    </row>
    <row r="37" spans="1:15">
      <c r="A37" s="301">
        <v>1944</v>
      </c>
      <c r="B37" s="310">
        <f>TG2c!I41</f>
        <v>0.56882765150255443</v>
      </c>
      <c r="C37" s="310">
        <f>TG2c!J41</f>
        <v>1.592543819025433E-2</v>
      </c>
      <c r="D37" s="310">
        <f>TG2c!M41+TG2c!L41</f>
        <v>0.21423324536693769</v>
      </c>
      <c r="E37" s="310">
        <f>TG2c!N41+TG2c!K41</f>
        <v>0.29410498350670922</v>
      </c>
      <c r="F37" s="317">
        <f>TG2c!N41</f>
        <v>0.2873541446072978</v>
      </c>
      <c r="G37" s="317">
        <f>TG2c!K41</f>
        <v>6.7508388994114328E-3</v>
      </c>
      <c r="H37" s="310">
        <f>TG2c!O41</f>
        <v>4.4563984438653163E-2</v>
      </c>
      <c r="I37" s="308">
        <f t="shared" si="1"/>
        <v>2.2676277089665763E-2</v>
      </c>
      <c r="J37" s="309">
        <f t="shared" si="2"/>
        <v>0</v>
      </c>
      <c r="K37" s="308">
        <f t="shared" si="3"/>
        <v>0.23690952245660346</v>
      </c>
      <c r="M37" s="318">
        <v>0.31913829240120245</v>
      </c>
      <c r="N37" s="316">
        <v>0.31416474935487382</v>
      </c>
      <c r="O37" s="316">
        <v>4.973543046328608E-3</v>
      </c>
    </row>
    <row r="38" spans="1:15">
      <c r="A38" s="301">
        <v>1945</v>
      </c>
      <c r="B38" s="310">
        <f>TG2c!I42</f>
        <v>0.60744079705332532</v>
      </c>
      <c r="C38" s="310">
        <f>TG2c!J42</f>
        <v>2.1218902672602936E-2</v>
      </c>
      <c r="D38" s="310">
        <f>TG2c!M42+TG2c!L42</f>
        <v>0.26925948958350832</v>
      </c>
      <c r="E38" s="310">
        <f>TG2c!N42+TG2c!K42</f>
        <v>0.25815224917291241</v>
      </c>
      <c r="F38" s="317">
        <f>TG2c!N42</f>
        <v>0.24980546493640332</v>
      </c>
      <c r="G38" s="317">
        <f>TG2c!K42</f>
        <v>8.3467842365090878E-3</v>
      </c>
      <c r="H38" s="310">
        <f>TG2c!O42</f>
        <v>5.8810155624301669E-2</v>
      </c>
      <c r="I38" s="308">
        <f t="shared" si="1"/>
        <v>2.9565686909112023E-2</v>
      </c>
      <c r="J38" s="309">
        <f t="shared" si="2"/>
        <v>0</v>
      </c>
      <c r="K38" s="308">
        <f t="shared" si="3"/>
        <v>0.29882517649262036</v>
      </c>
      <c r="M38" s="318">
        <v>0.28187241019630477</v>
      </c>
      <c r="N38" s="316">
        <v>0.27575338528577054</v>
      </c>
      <c r="O38" s="316">
        <v>6.1190249105342442E-3</v>
      </c>
    </row>
    <row r="39" spans="1:15">
      <c r="A39" s="301">
        <v>1946</v>
      </c>
      <c r="B39" s="310">
        <f>TG2c!I43</f>
        <v>0.60664610804998209</v>
      </c>
      <c r="C39" s="310">
        <f>TG2c!J43</f>
        <v>2.5615792307210603E-2</v>
      </c>
      <c r="D39" s="310">
        <f>TG2c!M43+TG2c!L43</f>
        <v>0.27234876817050491</v>
      </c>
      <c r="E39" s="310">
        <f>TG2c!N43+TG2c!K43</f>
        <v>0.24115642822326616</v>
      </c>
      <c r="F39" s="317">
        <f>TG2c!N43</f>
        <v>0.23203796293855958</v>
      </c>
      <c r="G39" s="317">
        <f>TG2c!K43</f>
        <v>9.1184652847065891E-3</v>
      </c>
      <c r="H39" s="310">
        <f>TG2c!O43</f>
        <v>6.7525119349000504E-2</v>
      </c>
      <c r="I39" s="308">
        <f t="shared" si="1"/>
        <v>3.4734257591917193E-2</v>
      </c>
      <c r="J39" s="309">
        <f t="shared" si="2"/>
        <v>0</v>
      </c>
      <c r="K39" s="308">
        <f t="shared" si="3"/>
        <v>0.30708302576242213</v>
      </c>
      <c r="M39" s="318">
        <v>0.26082906379462201</v>
      </c>
      <c r="N39" s="316">
        <v>0.25396571708761018</v>
      </c>
      <c r="O39" s="316">
        <v>6.8633467070118555E-3</v>
      </c>
    </row>
    <row r="40" spans="1:15">
      <c r="A40" s="301">
        <v>1947</v>
      </c>
      <c r="B40" s="310">
        <f>TG2c!I44</f>
        <v>0.59623754157032838</v>
      </c>
      <c r="C40" s="310">
        <f>TG2c!J44</f>
        <v>2.2391795768174721E-2</v>
      </c>
      <c r="D40" s="310">
        <f>TG2c!M44+TG2c!L44</f>
        <v>0.22721653621588347</v>
      </c>
      <c r="E40" s="310">
        <f>TG2c!N44+TG2c!K44</f>
        <v>0.28442315117873546</v>
      </c>
      <c r="F40" s="317">
        <f>TG2c!N44</f>
        <v>0.27633432455176171</v>
      </c>
      <c r="G40" s="317">
        <f>TG2c!K44</f>
        <v>8.0888266269737701E-3</v>
      </c>
      <c r="H40" s="310">
        <f>TG2c!O44</f>
        <v>6.2206058407534674E-2</v>
      </c>
      <c r="I40" s="308">
        <f t="shared" si="1"/>
        <v>3.0480622395148489E-2</v>
      </c>
      <c r="J40" s="309">
        <f t="shared" si="2"/>
        <v>0</v>
      </c>
      <c r="K40" s="308">
        <f t="shared" si="3"/>
        <v>0.25769715861103193</v>
      </c>
      <c r="M40" s="318">
        <v>0.30668953645084607</v>
      </c>
      <c r="N40" s="316">
        <v>0.30065099731362133</v>
      </c>
      <c r="O40" s="316">
        <v>6.0385391372247176E-3</v>
      </c>
    </row>
    <row r="41" spans="1:15">
      <c r="A41" s="301">
        <v>1948</v>
      </c>
      <c r="B41" s="310">
        <f>TG2c!I45</f>
        <v>0.54306098847227169</v>
      </c>
      <c r="C41" s="310">
        <f>TG2c!J45</f>
        <v>1.8958063408565689E-2</v>
      </c>
      <c r="D41" s="310">
        <f>TG2c!M45+TG2c!L45</f>
        <v>0.20950399379605311</v>
      </c>
      <c r="E41" s="310">
        <f>TG2c!N45+TG2c!K45</f>
        <v>0.26296056667462869</v>
      </c>
      <c r="F41" s="317">
        <f>TG2c!N45</f>
        <v>0.25641956777790209</v>
      </c>
      <c r="G41" s="317">
        <f>TG2c!K45</f>
        <v>6.5409988967266098E-3</v>
      </c>
      <c r="H41" s="310">
        <f>TG2c!O45</f>
        <v>5.1638364593024122E-2</v>
      </c>
      <c r="I41" s="308">
        <f t="shared" si="1"/>
        <v>2.5499062305292298E-2</v>
      </c>
      <c r="J41" s="309">
        <f t="shared" si="2"/>
        <v>0</v>
      </c>
      <c r="K41" s="308">
        <f t="shared" si="3"/>
        <v>0.23500305610134539</v>
      </c>
      <c r="M41" s="318">
        <v>0.28041634920387626</v>
      </c>
      <c r="N41" s="316">
        <v>0.27542614129368281</v>
      </c>
      <c r="O41" s="316">
        <v>4.990207910193464E-3</v>
      </c>
    </row>
    <row r="42" spans="1:15">
      <c r="A42" s="301">
        <v>1949</v>
      </c>
      <c r="B42" s="310">
        <f>TG2c!I46</f>
        <v>0.50074280504409996</v>
      </c>
      <c r="C42" s="310">
        <f>TG2c!J46</f>
        <v>2.0685604320025964E-2</v>
      </c>
      <c r="D42" s="310">
        <f>TG2c!M46+TG2c!L46</f>
        <v>0.184454694836167</v>
      </c>
      <c r="E42" s="310">
        <f>TG2c!N46+TG2c!K46</f>
        <v>0.24949971962641698</v>
      </c>
      <c r="F42" s="317">
        <f>TG2c!N46</f>
        <v>0.24240905030188339</v>
      </c>
      <c r="G42" s="317">
        <f>TG2c!K46</f>
        <v>7.0906693245335909E-3</v>
      </c>
      <c r="H42" s="310">
        <f>TG2c!O46</f>
        <v>4.6102786261489961E-2</v>
      </c>
      <c r="I42" s="308">
        <f t="shared" si="1"/>
        <v>2.7776273644559556E-2</v>
      </c>
      <c r="J42" s="309">
        <f t="shared" si="2"/>
        <v>0</v>
      </c>
      <c r="K42" s="308">
        <f t="shared" si="3"/>
        <v>0.21223096848072656</v>
      </c>
      <c r="M42" s="318">
        <v>0.26162700846109588</v>
      </c>
      <c r="N42" s="316">
        <v>0.25630597020688856</v>
      </c>
      <c r="O42" s="316">
        <v>5.3210382542073073E-3</v>
      </c>
    </row>
    <row r="43" spans="1:15">
      <c r="A43" s="301">
        <v>1950</v>
      </c>
      <c r="B43" s="310">
        <f>TG2c!I47</f>
        <v>0.57389642683274877</v>
      </c>
      <c r="C43" s="310">
        <f>TG2c!J47</f>
        <v>1.902362621747189E-2</v>
      </c>
      <c r="D43" s="310">
        <f>TG2c!M47+TG2c!L47</f>
        <v>0.18637618478734724</v>
      </c>
      <c r="E43" s="310">
        <f>TG2c!N47+TG2c!K47</f>
        <v>0.33442751836945522</v>
      </c>
      <c r="F43" s="317">
        <f>TG2c!N47</f>
        <v>0.32803487688709349</v>
      </c>
      <c r="G43" s="317">
        <f>TG2c!K47</f>
        <v>6.392641482361734E-3</v>
      </c>
      <c r="H43" s="310">
        <f>TG2c!O47</f>
        <v>3.4069097458474459E-2</v>
      </c>
      <c r="I43" s="308">
        <f t="shared" si="1"/>
        <v>2.5416267699833624E-2</v>
      </c>
      <c r="J43" s="309">
        <f t="shared" si="2"/>
        <v>0</v>
      </c>
      <c r="K43" s="308">
        <f t="shared" si="3"/>
        <v>0.21179245248718087</v>
      </c>
      <c r="M43" s="318">
        <v>0.3531258039374825</v>
      </c>
      <c r="N43" s="316">
        <v>0.34823445318466445</v>
      </c>
      <c r="O43" s="316">
        <v>4.8913507528180258E-3</v>
      </c>
    </row>
    <row r="44" spans="1:15">
      <c r="A44" s="301">
        <v>1951</v>
      </c>
      <c r="B44" s="310">
        <f>TG2c!I48</f>
        <v>0.60446653153435093</v>
      </c>
      <c r="C44" s="310">
        <f>TG2c!J48</f>
        <v>1.9113748563107998E-2</v>
      </c>
      <c r="D44" s="310">
        <f>TG2c!M48+TG2c!L48</f>
        <v>0.18882030289436308</v>
      </c>
      <c r="E44" s="310">
        <f>TG2c!N48+TG2c!K48</f>
        <v>0.36082038692165308</v>
      </c>
      <c r="F44" s="317">
        <f>TG2c!N48</f>
        <v>0.35472353059756395</v>
      </c>
      <c r="G44" s="317">
        <f>TG2c!K48</f>
        <v>6.0968563240891525E-3</v>
      </c>
      <c r="H44" s="310">
        <f>TG2c!O48</f>
        <v>3.5712093155226741E-2</v>
      </c>
      <c r="I44" s="308">
        <f t="shared" si="1"/>
        <v>2.521060488719715E-2</v>
      </c>
      <c r="J44" s="309">
        <f t="shared" si="2"/>
        <v>0</v>
      </c>
      <c r="K44" s="308">
        <f t="shared" si="3"/>
        <v>0.21403090778156023</v>
      </c>
      <c r="M44" s="318">
        <v>0.38518391340081581</v>
      </c>
      <c r="N44" s="316">
        <v>0.38055849139300851</v>
      </c>
      <c r="O44" s="316">
        <v>4.6254220078073187E-3</v>
      </c>
    </row>
    <row r="45" spans="1:15">
      <c r="A45" s="301">
        <v>1952</v>
      </c>
      <c r="B45" s="310">
        <f>TG2c!I49</f>
        <v>0.5591050014406117</v>
      </c>
      <c r="C45" s="310">
        <f>TG2c!J49</f>
        <v>2.1377129144487909E-2</v>
      </c>
      <c r="D45" s="310">
        <f>TG2c!M49+TG2c!L49</f>
        <v>0.15773169884171892</v>
      </c>
      <c r="E45" s="310">
        <f>TG2c!N49+TG2c!K49</f>
        <v>0.33990463691026523</v>
      </c>
      <c r="F45" s="317">
        <f>TG2c!N49</f>
        <v>0.33330452643548586</v>
      </c>
      <c r="G45" s="317">
        <f>TG2c!K49</f>
        <v>6.6001104747793983E-3</v>
      </c>
      <c r="H45" s="310">
        <f>TG2c!O49</f>
        <v>4.009153654413964E-2</v>
      </c>
      <c r="I45" s="308">
        <f t="shared" si="1"/>
        <v>2.7977239619267309E-2</v>
      </c>
      <c r="J45" s="309">
        <f t="shared" si="2"/>
        <v>0</v>
      </c>
      <c r="K45" s="308">
        <f t="shared" si="3"/>
        <v>0.18570893846098624</v>
      </c>
      <c r="M45" s="318">
        <v>0.3575051985932034</v>
      </c>
      <c r="N45" s="316">
        <v>0.35246175001893876</v>
      </c>
      <c r="O45" s="316">
        <v>5.0434485742646444E-3</v>
      </c>
    </row>
    <row r="46" spans="1:15">
      <c r="A46" s="301">
        <v>1953</v>
      </c>
      <c r="B46" s="310">
        <f>TG2c!I50</f>
        <v>0.58335296286569749</v>
      </c>
      <c r="C46" s="310">
        <f>TG2c!J50</f>
        <v>2.3409589228460564E-2</v>
      </c>
      <c r="D46" s="310">
        <f>TG2c!M50+TG2c!L50</f>
        <v>0.16535901741522999</v>
      </c>
      <c r="E46" s="310">
        <f>TG2c!N50+TG2c!K50</f>
        <v>0.35062211189296233</v>
      </c>
      <c r="F46" s="317">
        <f>TG2c!N50</f>
        <v>0.34381488309097852</v>
      </c>
      <c r="G46" s="317">
        <f>TG2c!K50</f>
        <v>6.8072288019838138E-3</v>
      </c>
      <c r="H46" s="310">
        <f>TG2c!O50</f>
        <v>4.3962244329044643E-2</v>
      </c>
      <c r="I46" s="308">
        <f t="shared" si="1"/>
        <v>3.0216818030444379E-2</v>
      </c>
      <c r="J46" s="309">
        <f t="shared" si="2"/>
        <v>0</v>
      </c>
      <c r="K46" s="308">
        <f t="shared" si="3"/>
        <v>0.19557583544567436</v>
      </c>
      <c r="M46" s="318">
        <v>0.36955398750726526</v>
      </c>
      <c r="N46" s="316">
        <v>0.364498861432973</v>
      </c>
      <c r="O46" s="316">
        <v>5.0551260742922564E-3</v>
      </c>
    </row>
    <row r="47" spans="1:15">
      <c r="A47" s="301">
        <v>1954</v>
      </c>
      <c r="B47" s="310">
        <f>TG2c!I51</f>
        <v>0.56301051244120881</v>
      </c>
      <c r="C47" s="310">
        <f>TG2c!J51</f>
        <v>2.2928136139075662E-2</v>
      </c>
      <c r="D47" s="310">
        <f>TG2c!M51+TG2c!L51</f>
        <v>0.17496813721139184</v>
      </c>
      <c r="E47" s="310">
        <f>TG2c!N51+TG2c!K51</f>
        <v>0.3205089656690952</v>
      </c>
      <c r="F47" s="317">
        <f>TG2c!N51</f>
        <v>0.31221909613041643</v>
      </c>
      <c r="G47" s="317">
        <f>TG2c!K51</f>
        <v>8.2898695386787648E-3</v>
      </c>
      <c r="H47" s="310">
        <f>TG2c!O51</f>
        <v>4.4605273421646115E-2</v>
      </c>
      <c r="I47" s="308">
        <f t="shared" si="1"/>
        <v>3.1218005677754429E-2</v>
      </c>
      <c r="J47" s="309">
        <f t="shared" si="2"/>
        <v>0</v>
      </c>
      <c r="K47" s="308">
        <f t="shared" si="3"/>
        <v>0.20618614288914627</v>
      </c>
      <c r="M47" s="318">
        <v>0.33763682569678549</v>
      </c>
      <c r="N47" s="316">
        <v>0.33132100767827688</v>
      </c>
      <c r="O47" s="316">
        <v>6.3158180185086078E-3</v>
      </c>
    </row>
    <row r="48" spans="1:15">
      <c r="A48" s="301">
        <v>1955</v>
      </c>
      <c r="B48" s="310">
        <f>TG2c!I52</f>
        <v>0.56361667329215459</v>
      </c>
      <c r="C48" s="310">
        <f>TG2c!J52</f>
        <v>2.0800558745143898E-2</v>
      </c>
      <c r="D48" s="310">
        <f>TG2c!M52+TG2c!L52</f>
        <v>0.16158258916226712</v>
      </c>
      <c r="E48" s="310">
        <f>TG2c!N52+TG2c!K52</f>
        <v>0.34209623459903538</v>
      </c>
      <c r="F48" s="317">
        <f>TG2c!N52</f>
        <v>0.3354513069085639</v>
      </c>
      <c r="G48" s="317">
        <f>TG2c!K52</f>
        <v>6.644927690471464E-3</v>
      </c>
      <c r="H48" s="310">
        <f>TG2c!O52</f>
        <v>3.9137290785708115E-2</v>
      </c>
      <c r="I48" s="308">
        <f t="shared" si="1"/>
        <v>2.7445486435615361E-2</v>
      </c>
      <c r="J48" s="309">
        <f t="shared" si="2"/>
        <v>0</v>
      </c>
      <c r="K48" s="308">
        <f t="shared" si="3"/>
        <v>0.18902807559788246</v>
      </c>
      <c r="M48" s="318">
        <v>0.35539245491301752</v>
      </c>
      <c r="N48" s="316">
        <v>0.35050215721002437</v>
      </c>
      <c r="O48" s="316">
        <v>4.8902977029931256E-3</v>
      </c>
    </row>
    <row r="49" spans="1:15">
      <c r="A49" s="301">
        <v>1956</v>
      </c>
      <c r="B49" s="310">
        <f>TG2c!I53</f>
        <v>0.57949403504225672</v>
      </c>
      <c r="C49" s="310">
        <f>TG2c!J53</f>
        <v>2.2650767189684888E-2</v>
      </c>
      <c r="D49" s="310">
        <f>TG2c!M53+TG2c!L53</f>
        <v>0.16032692367076182</v>
      </c>
      <c r="E49" s="310">
        <f>TG2c!N53+TG2c!K53</f>
        <v>0.34711226793299982</v>
      </c>
      <c r="F49" s="317">
        <f>TG2c!N53</f>
        <v>0.34015118033818992</v>
      </c>
      <c r="G49" s="317">
        <f>TG2c!K53</f>
        <v>6.961087594809897E-3</v>
      </c>
      <c r="H49" s="310">
        <f>TG2c!O53</f>
        <v>4.9404076248810318E-2</v>
      </c>
      <c r="I49" s="308">
        <f t="shared" si="1"/>
        <v>2.9611854784494785E-2</v>
      </c>
      <c r="J49" s="309">
        <f t="shared" si="2"/>
        <v>0</v>
      </c>
      <c r="K49" s="308">
        <f t="shared" si="3"/>
        <v>0.18993877845525661</v>
      </c>
      <c r="M49" s="318">
        <v>0.3558570911777828</v>
      </c>
      <c r="N49" s="316">
        <v>0.35076414890046287</v>
      </c>
      <c r="O49" s="316">
        <v>5.0929422773199184E-3</v>
      </c>
    </row>
    <row r="50" spans="1:15">
      <c r="A50" s="301">
        <v>1957</v>
      </c>
      <c r="B50" s="310">
        <f>TG2c!I54</f>
        <v>0.56729908039282073</v>
      </c>
      <c r="C50" s="310">
        <f>TG2c!J54</f>
        <v>2.3793551157742142E-2</v>
      </c>
      <c r="D50" s="310">
        <f>TG2c!M54+TG2c!L54</f>
        <v>0.15524426821343251</v>
      </c>
      <c r="E50" s="310">
        <f>TG2c!N54+TG2c!K54</f>
        <v>0.33441850396714179</v>
      </c>
      <c r="F50" s="317">
        <f>TG2c!N54</f>
        <v>0.32707451494537759</v>
      </c>
      <c r="G50" s="317">
        <f>TG2c!K54</f>
        <v>7.3439890217641707E-3</v>
      </c>
      <c r="H50" s="310">
        <f>TG2c!O54</f>
        <v>5.3842757054504378E-2</v>
      </c>
      <c r="I50" s="308">
        <f t="shared" si="1"/>
        <v>3.1137540179506311E-2</v>
      </c>
      <c r="J50" s="309">
        <f t="shared" si="2"/>
        <v>0</v>
      </c>
      <c r="K50" s="308">
        <f t="shared" si="3"/>
        <v>0.18638180839293883</v>
      </c>
      <c r="M50" s="318">
        <v>0.34107422541782423</v>
      </c>
      <c r="N50" s="316">
        <v>0.33573896497999883</v>
      </c>
      <c r="O50" s="316">
        <v>5.3352604378253746E-3</v>
      </c>
    </row>
    <row r="51" spans="1:15">
      <c r="A51" s="301">
        <v>1958</v>
      </c>
      <c r="B51" s="310">
        <f>TG2c!I55</f>
        <v>0.5734466999511405</v>
      </c>
      <c r="C51" s="310">
        <f>TG2c!J55</f>
        <v>2.6371475680681464E-2</v>
      </c>
      <c r="D51" s="310">
        <f>TG2c!M55+TG2c!L55</f>
        <v>0.16608399642944011</v>
      </c>
      <c r="E51" s="310">
        <f>TG2c!N55+TG2c!K55</f>
        <v>0.32580215748035984</v>
      </c>
      <c r="F51" s="317">
        <f>TG2c!N55</f>
        <v>0.31686399076368033</v>
      </c>
      <c r="G51" s="317">
        <f>TG2c!K55</f>
        <v>8.9381667166795013E-3</v>
      </c>
      <c r="H51" s="310">
        <f>TG2c!O55</f>
        <v>5.5189070360659169E-2</v>
      </c>
      <c r="I51" s="308">
        <f t="shared" si="1"/>
        <v>3.5309642397360966E-2</v>
      </c>
      <c r="J51" s="309">
        <f t="shared" si="2"/>
        <v>0</v>
      </c>
      <c r="K51" s="308">
        <f t="shared" si="3"/>
        <v>0.20139363882680106</v>
      </c>
      <c r="M51" s="318">
        <v>0.33033281083654398</v>
      </c>
      <c r="N51" s="316">
        <v>0.32388141106450541</v>
      </c>
      <c r="O51" s="316">
        <v>6.4513997720385937E-3</v>
      </c>
    </row>
    <row r="52" spans="1:15">
      <c r="A52" s="301">
        <v>1959</v>
      </c>
      <c r="B52" s="310">
        <f>TG2c!I56</f>
        <v>0.55845748799516137</v>
      </c>
      <c r="C52" s="310">
        <f>TG2c!J56</f>
        <v>2.5649909776689236E-2</v>
      </c>
      <c r="D52" s="310">
        <f>TG2c!M56+TG2c!L56</f>
        <v>0.14884804814319583</v>
      </c>
      <c r="E52" s="310">
        <f>TG2c!N56+TG2c!K56</f>
        <v>0.33425680343309194</v>
      </c>
      <c r="F52" s="317">
        <f>TG2c!N56</f>
        <v>0.32648015895056892</v>
      </c>
      <c r="G52" s="317">
        <f>TG2c!K56</f>
        <v>7.7766444825230268E-3</v>
      </c>
      <c r="H52" s="310">
        <f>TG2c!O56</f>
        <v>4.9702726642184288E-2</v>
      </c>
      <c r="I52" s="308">
        <f t="shared" si="1"/>
        <v>3.342655425921226E-2</v>
      </c>
      <c r="J52" s="309">
        <f t="shared" si="2"/>
        <v>0</v>
      </c>
      <c r="K52" s="308">
        <f t="shared" si="3"/>
        <v>0.18227460240240809</v>
      </c>
      <c r="M52" s="318">
        <v>0.33817230334050041</v>
      </c>
      <c r="N52" s="316">
        <v>0.33289286030673887</v>
      </c>
      <c r="O52" s="316">
        <v>5.279443033761537E-3</v>
      </c>
    </row>
    <row r="53" spans="1:15">
      <c r="A53" s="301">
        <v>1960</v>
      </c>
      <c r="B53" s="310">
        <f>TG2c!I57</f>
        <v>0.57002957178768254</v>
      </c>
      <c r="C53" s="310">
        <f>TG2c!J57</f>
        <v>2.6772161330664287E-2</v>
      </c>
      <c r="D53" s="310">
        <f>TG2c!M57+TG2c!L57</f>
        <v>0.14808710193605773</v>
      </c>
      <c r="E53" s="310">
        <f>TG2c!N57+TG2c!K57</f>
        <v>0.33690807145366941</v>
      </c>
      <c r="F53" s="317">
        <f>TG2c!N57</f>
        <v>0.32704614984707203</v>
      </c>
      <c r="G53" s="317">
        <f>TG2c!K57</f>
        <v>9.8619216065973653E-3</v>
      </c>
      <c r="H53" s="310">
        <f>TG2c!O57</f>
        <v>5.826223706729107E-2</v>
      </c>
      <c r="I53" s="308">
        <f t="shared" si="1"/>
        <v>3.6634082937261656E-2</v>
      </c>
      <c r="J53" s="309">
        <f t="shared" si="2"/>
        <v>0</v>
      </c>
      <c r="K53" s="308">
        <f t="shared" si="3"/>
        <v>0.1847211848733194</v>
      </c>
      <c r="M53" s="318">
        <v>0.3394485311249511</v>
      </c>
      <c r="N53" s="316">
        <v>0.33253229540107465</v>
      </c>
      <c r="O53" s="316">
        <v>6.9162357238764629E-3</v>
      </c>
    </row>
    <row r="54" spans="1:15">
      <c r="A54" s="301">
        <v>1961</v>
      </c>
      <c r="B54" s="310">
        <f>TG2c!I58</f>
        <v>0.58081407085612402</v>
      </c>
      <c r="C54" s="310">
        <f>TG2c!J58</f>
        <v>2.6670419864590716E-2</v>
      </c>
      <c r="D54" s="310">
        <f>TG2c!M58+TG2c!L58</f>
        <v>0.15411743447116968</v>
      </c>
      <c r="E54" s="310">
        <f>TG2c!N58+TG2c!K58</f>
        <v>0.33900158453858359</v>
      </c>
      <c r="F54" s="317">
        <f>TG2c!N58</f>
        <v>0.32948021639953484</v>
      </c>
      <c r="G54" s="317">
        <f>TG2c!K58</f>
        <v>9.5213681390487262E-3</v>
      </c>
      <c r="H54" s="310">
        <f>TG2c!O58</f>
        <v>6.1024631981779986E-2</v>
      </c>
      <c r="I54" s="308">
        <f t="shared" si="1"/>
        <v>3.6191788003639438E-2</v>
      </c>
      <c r="J54" s="309">
        <f t="shared" si="2"/>
        <v>0</v>
      </c>
      <c r="K54" s="308">
        <f t="shared" si="3"/>
        <v>0.19030922247480911</v>
      </c>
      <c r="M54" s="318">
        <v>0.33529135864776199</v>
      </c>
      <c r="N54" s="316">
        <v>0.32872970751471592</v>
      </c>
      <c r="O54" s="316">
        <v>6.5616511330460914E-3</v>
      </c>
    </row>
    <row r="55" spans="1:15">
      <c r="A55" s="301">
        <v>1962</v>
      </c>
      <c r="B55" s="316">
        <f>taxrates!BN2</f>
        <v>0.52024483680725098</v>
      </c>
      <c r="C55" s="316">
        <f>taxrates!BO2</f>
        <v>2.527327835559845E-2</v>
      </c>
      <c r="D55" s="316">
        <f>taxrates!BR2+taxrates!BQ2</f>
        <v>0.12345474568428472</v>
      </c>
      <c r="E55" s="316">
        <f>taxrates!BS2+taxrates!BT2+taxrates!BP2</f>
        <v>0.31931331567466259</v>
      </c>
      <c r="F55" s="317">
        <f>taxrates!BS2+taxrates!BT2</f>
        <v>0.30899278819561005</v>
      </c>
      <c r="G55" s="317">
        <f>taxrates!BP2</f>
        <v>1.0320527479052544E-2</v>
      </c>
      <c r="H55" s="316">
        <f>taxrates!BU2</f>
        <v>5.2203498780727386E-2</v>
      </c>
      <c r="I55" s="308">
        <f t="shared" si="1"/>
        <v>3.5593805834650993E-2</v>
      </c>
      <c r="J55" s="309">
        <f t="shared" si="2"/>
        <v>-1.6880221664905548E-9</v>
      </c>
      <c r="K55" s="308">
        <f t="shared" si="3"/>
        <v>0.15904855151893571</v>
      </c>
      <c r="M55" s="318">
        <v>0.32526308600367432</v>
      </c>
      <c r="N55" s="316">
        <v>0.31833561097587953</v>
      </c>
      <c r="O55" s="316">
        <v>6.9274750277947576E-3</v>
      </c>
    </row>
    <row r="56" spans="1:15">
      <c r="A56" s="301">
        <v>1963</v>
      </c>
      <c r="B56" s="316">
        <f>taxrates!BN3</f>
        <v>0.51126229763031006</v>
      </c>
      <c r="C56" s="316">
        <f>taxrates!BO3</f>
        <v>2.5488849729299545E-2</v>
      </c>
      <c r="D56" s="316">
        <f>taxrates!BR3+taxrates!BQ3</f>
        <v>0.12182091851718724</v>
      </c>
      <c r="E56" s="316">
        <f>taxrates!BS3+taxrates!BT3+taxrates!BP3</f>
        <v>0.31174539308995008</v>
      </c>
      <c r="F56" s="317">
        <f>taxrates!BS3+taxrates!BT3</f>
        <v>0.30295608192682266</v>
      </c>
      <c r="G56" s="317">
        <f>taxrates!BP3</f>
        <v>8.7893111631274223E-3</v>
      </c>
      <c r="H56" s="316">
        <f>taxrates!BU3</f>
        <v>5.2207145839929581E-2</v>
      </c>
      <c r="I56" s="308">
        <f t="shared" si="1"/>
        <v>3.4278160892426968E-2</v>
      </c>
      <c r="J56" s="309">
        <f t="shared" si="2"/>
        <v>-9.5460563898086548E-9</v>
      </c>
      <c r="K56" s="308">
        <f t="shared" si="3"/>
        <v>0.15609907940961421</v>
      </c>
      <c r="M56" s="318">
        <v>0.31887180695500267</v>
      </c>
      <c r="N56" s="316">
        <v>0.31296752459297722</v>
      </c>
      <c r="O56" s="316">
        <v>5.9042823620254342E-3</v>
      </c>
    </row>
    <row r="57" spans="1:15">
      <c r="A57" s="301">
        <v>1964</v>
      </c>
      <c r="B57" s="316">
        <f>taxrates!BN4</f>
        <v>0.50227975845336914</v>
      </c>
      <c r="C57" s="316">
        <f>taxrates!BO4</f>
        <v>2.5704421103000641E-2</v>
      </c>
      <c r="D57" s="316">
        <f>taxrates!BR4+taxrates!BQ4</f>
        <v>0.12018709135008976</v>
      </c>
      <c r="E57" s="316">
        <f>taxrates!BS4+taxrates!BT4+taxrates!BP4</f>
        <v>0.30417748540639877</v>
      </c>
      <c r="F57" s="317">
        <f>taxrates!BS4+taxrates!BT4</f>
        <v>0.29691939055919647</v>
      </c>
      <c r="G57" s="317">
        <f>taxrates!BP4</f>
        <v>7.258094847202301E-3</v>
      </c>
      <c r="H57" s="316">
        <f>taxrates!BU4</f>
        <v>5.2210792899131775E-2</v>
      </c>
      <c r="I57" s="308">
        <f t="shared" si="1"/>
        <v>3.2962515950202942E-2</v>
      </c>
      <c r="J57" s="309">
        <f t="shared" si="2"/>
        <v>-3.2305251806974411E-8</v>
      </c>
      <c r="K57" s="308">
        <f t="shared" si="3"/>
        <v>0.1531496073002927</v>
      </c>
      <c r="M57" s="318">
        <v>0.31243883041845516</v>
      </c>
      <c r="N57" s="316">
        <v>0.30754832266862853</v>
      </c>
      <c r="O57" s="316">
        <v>4.8905077498266249E-3</v>
      </c>
    </row>
    <row r="58" spans="1:15">
      <c r="A58" s="301">
        <v>1965</v>
      </c>
      <c r="B58" s="316">
        <f>taxrates!BN5</f>
        <v>0.50215327739715576</v>
      </c>
      <c r="C58" s="316">
        <f>taxrates!BO5</f>
        <v>2.4581991136074066E-2</v>
      </c>
      <c r="D58" s="316">
        <f>taxrates!BR5+taxrates!BQ5</f>
        <v>0.12598340900149196</v>
      </c>
      <c r="E58" s="316">
        <f>taxrates!BS5+taxrates!BT5+taxrates!BP5</f>
        <v>0.30057031754404306</v>
      </c>
      <c r="F58" s="317">
        <f>taxrates!BS5+taxrates!BT5</f>
        <v>0.29229649901390076</v>
      </c>
      <c r="G58" s="317">
        <f>taxrates!BP5</f>
        <v>8.2738185301423073E-3</v>
      </c>
      <c r="H58" s="316">
        <f>taxrates!BU5</f>
        <v>5.101756751537323E-2</v>
      </c>
      <c r="I58" s="308">
        <f t="shared" si="1"/>
        <v>3.2855809666216373E-2</v>
      </c>
      <c r="J58" s="309">
        <f t="shared" si="2"/>
        <v>-7.7998265624046326E-9</v>
      </c>
      <c r="K58" s="308">
        <f t="shared" si="3"/>
        <v>0.15883921866770834</v>
      </c>
      <c r="M58" s="318">
        <v>0.30687124503589064</v>
      </c>
      <c r="N58" s="316">
        <v>0.3014430501590149</v>
      </c>
      <c r="O58" s="316">
        <v>5.4281948768757559E-3</v>
      </c>
    </row>
    <row r="59" spans="1:15">
      <c r="A59" s="301">
        <v>1966</v>
      </c>
      <c r="B59" s="316">
        <f>taxrates!BN6</f>
        <v>0.50202679634094238</v>
      </c>
      <c r="C59" s="316">
        <f>taxrates!BO6</f>
        <v>2.3459559306502342E-2</v>
      </c>
      <c r="D59" s="316">
        <f>taxrates!BR6+taxrates!BQ6</f>
        <v>0.13177973416168243</v>
      </c>
      <c r="E59" s="316">
        <f>taxrates!BS6+taxrates!BT6+taxrates!BP6</f>
        <v>0.29696315340697765</v>
      </c>
      <c r="F59" s="317">
        <f>taxrates!BS6+taxrates!BT6</f>
        <v>0.28767361119389534</v>
      </c>
      <c r="G59" s="317">
        <f>taxrates!BP6</f>
        <v>9.2895422130823135E-3</v>
      </c>
      <c r="H59" s="316">
        <f>taxrates!BU6</f>
        <v>4.9824345856904984E-2</v>
      </c>
      <c r="I59" s="308">
        <f t="shared" si="1"/>
        <v>3.2749101519584656E-2</v>
      </c>
      <c r="J59" s="309">
        <f t="shared" si="2"/>
        <v>3.6088749766349792E-9</v>
      </c>
      <c r="K59" s="308">
        <f t="shared" si="3"/>
        <v>0.16452883568126708</v>
      </c>
      <c r="M59" s="318">
        <v>0.30129969711295468</v>
      </c>
      <c r="N59" s="316">
        <v>0.29533171851445333</v>
      </c>
      <c r="O59" s="316">
        <v>5.9679785985013185E-3</v>
      </c>
    </row>
    <row r="60" spans="1:15">
      <c r="A60" s="301">
        <v>1967</v>
      </c>
      <c r="B60" s="316">
        <f>taxrates!BN7</f>
        <v>0.51869660615921021</v>
      </c>
      <c r="C60" s="316">
        <f>taxrates!BO7</f>
        <v>2.3370880633592606E-2</v>
      </c>
      <c r="D60" s="316">
        <f>taxrates!BR7+taxrates!BQ7</f>
        <v>0.15445305954199284</v>
      </c>
      <c r="E60" s="316">
        <f>taxrates!BS7+taxrates!BT7+taxrates!BP7</f>
        <v>0.28994060028344393</v>
      </c>
      <c r="F60" s="317">
        <f>taxrates!BS7+taxrates!BT7</f>
        <v>0.28056633472442627</v>
      </c>
      <c r="G60" s="317">
        <f>taxrates!BP7</f>
        <v>9.3742655590176582E-3</v>
      </c>
      <c r="H60" s="316">
        <f>taxrates!BU7</f>
        <v>5.0932057201862335E-2</v>
      </c>
      <c r="I60" s="308">
        <f t="shared" si="1"/>
        <v>3.2745146192610264E-2</v>
      </c>
      <c r="J60" s="309">
        <f t="shared" si="2"/>
        <v>8.4983184933662415E-9</v>
      </c>
      <c r="K60" s="308">
        <f t="shared" si="3"/>
        <v>0.18719820573460311</v>
      </c>
      <c r="M60" s="318">
        <v>0.29005960365645017</v>
      </c>
      <c r="N60" s="316">
        <v>0.28339489192145451</v>
      </c>
      <c r="O60" s="316">
        <v>6.6647117349956514E-3</v>
      </c>
    </row>
    <row r="61" spans="1:15">
      <c r="A61" s="301">
        <v>1968</v>
      </c>
      <c r="B61" s="316">
        <f>taxrates!BN8</f>
        <v>0.54370599985122681</v>
      </c>
      <c r="C61" s="316">
        <f>taxrates!BO8</f>
        <v>2.4037366732954979E-2</v>
      </c>
      <c r="D61" s="316">
        <f>taxrates!BR8+taxrates!BQ8</f>
        <v>0.15946851507760584</v>
      </c>
      <c r="E61" s="316">
        <f>taxrates!BS8+taxrates!BT8+taxrates!BP8</f>
        <v>0.31413723528385162</v>
      </c>
      <c r="F61" s="317">
        <f>taxrates!BS8+taxrates!BT8</f>
        <v>0.30227846652269363</v>
      </c>
      <c r="G61" s="317">
        <f>taxrates!BP8</f>
        <v>1.185876876115799E-2</v>
      </c>
      <c r="H61" s="316">
        <f>taxrates!BU8</f>
        <v>4.606286808848381E-2</v>
      </c>
      <c r="I61" s="308">
        <f t="shared" si="1"/>
        <v>3.5896135494112968E-2</v>
      </c>
      <c r="J61" s="309">
        <f t="shared" si="2"/>
        <v>1.4668330550193787E-8</v>
      </c>
      <c r="K61" s="308">
        <f t="shared" si="3"/>
        <v>0.19536465057171881</v>
      </c>
      <c r="M61" s="318">
        <v>0.31503436663740048</v>
      </c>
      <c r="N61" s="316">
        <v>0.30765861060177996</v>
      </c>
      <c r="O61" s="316">
        <v>7.3757560356205168E-3</v>
      </c>
    </row>
    <row r="62" spans="1:15">
      <c r="A62" s="301">
        <v>1969</v>
      </c>
      <c r="B62" s="316">
        <f>taxrates!BN9</f>
        <v>0.56539738178253174</v>
      </c>
      <c r="C62" s="316">
        <f>taxrates!BO9</f>
        <v>2.4105822667479515E-2</v>
      </c>
      <c r="D62" s="316">
        <f>taxrates!BR9+taxrates!BQ9</f>
        <v>0.17536684649530798</v>
      </c>
      <c r="E62" s="316">
        <f>taxrates!BS9+taxrates!BT9+taxrates!BP9</f>
        <v>0.31437860056757927</v>
      </c>
      <c r="F62" s="317">
        <f>taxrates!BS9+taxrates!BT9</f>
        <v>0.30259846895933151</v>
      </c>
      <c r="G62" s="317">
        <f>taxrates!BP9</f>
        <v>1.1780131608247757E-2</v>
      </c>
      <c r="H62" s="316">
        <f>taxrates!BU9</f>
        <v>5.1546130329370499E-2</v>
      </c>
      <c r="I62" s="308">
        <f t="shared" si="1"/>
        <v>3.5885954275727272E-2</v>
      </c>
      <c r="J62" s="309">
        <f t="shared" si="2"/>
        <v>-1.8277205526828766E-8</v>
      </c>
      <c r="K62" s="308">
        <f t="shared" si="3"/>
        <v>0.21125280077103525</v>
      </c>
      <c r="M62" s="318">
        <v>0.31742739131143793</v>
      </c>
      <c r="N62" s="316">
        <v>0.30986340145556862</v>
      </c>
      <c r="O62" s="316">
        <v>7.5639898558693209E-3</v>
      </c>
    </row>
    <row r="63" spans="1:15">
      <c r="A63" s="301">
        <v>1970</v>
      </c>
      <c r="B63" s="316">
        <f>taxrates!BN10</f>
        <v>0.54030346870422363</v>
      </c>
      <c r="C63" s="316">
        <f>taxrates!BO10</f>
        <v>2.4337548762559891E-2</v>
      </c>
      <c r="D63" s="316">
        <f>taxrates!BR10+taxrates!BQ10</f>
        <v>0.16694776271469891</v>
      </c>
      <c r="E63" s="316">
        <f>taxrates!BS10+taxrates!BT10+taxrates!BP10</f>
        <v>0.29260163009166718</v>
      </c>
      <c r="F63" s="317">
        <f>taxrates!BS10+taxrates!BT10</f>
        <v>0.27586425095796585</v>
      </c>
      <c r="G63" s="317">
        <f>taxrates!BP10</f>
        <v>1.6737379133701324E-2</v>
      </c>
      <c r="H63" s="316">
        <f>taxrates!BU10</f>
        <v>5.641648918390274E-2</v>
      </c>
      <c r="I63" s="308">
        <f t="shared" si="1"/>
        <v>4.1074927896261215E-2</v>
      </c>
      <c r="J63" s="309">
        <f t="shared" si="2"/>
        <v>3.795139491558075E-8</v>
      </c>
      <c r="K63" s="308">
        <f t="shared" si="3"/>
        <v>0.20802269061096013</v>
      </c>
      <c r="M63" s="318">
        <v>0.29152445310688269</v>
      </c>
      <c r="N63" s="316">
        <v>0.28098309951342521</v>
      </c>
      <c r="O63" s="316">
        <v>1.0541353593457486E-2</v>
      </c>
    </row>
    <row r="64" spans="1:15">
      <c r="A64" s="301">
        <v>1971</v>
      </c>
      <c r="B64" s="316">
        <f>taxrates!BN11</f>
        <v>0.52423852682113647</v>
      </c>
      <c r="C64" s="316">
        <f>taxrates!BO11</f>
        <v>2.47688889503479E-2</v>
      </c>
      <c r="D64" s="316">
        <f>taxrates!BR11+taxrates!BQ11</f>
        <v>0.15723179595079273</v>
      </c>
      <c r="E64" s="316">
        <f>taxrates!BS11+taxrates!BT11+taxrates!BP11</f>
        <v>0.28394070919603109</v>
      </c>
      <c r="F64" s="317">
        <f>taxrates!BS11+taxrates!BT11</f>
        <v>0.26967071741819382</v>
      </c>
      <c r="G64" s="317">
        <f>taxrates!BP11</f>
        <v>1.4269991777837276E-2</v>
      </c>
      <c r="H64" s="316">
        <f>taxrates!BU11</f>
        <v>5.829712375998497E-2</v>
      </c>
      <c r="I64" s="308">
        <f t="shared" si="1"/>
        <v>3.9038880728185177E-2</v>
      </c>
      <c r="J64" s="309">
        <f t="shared" si="2"/>
        <v>8.9639797806739807E-9</v>
      </c>
      <c r="K64" s="308">
        <f t="shared" si="3"/>
        <v>0.19627067667897791</v>
      </c>
      <c r="M64" s="318">
        <v>0.28229992949559773</v>
      </c>
      <c r="N64" s="316">
        <v>0.27295555082688178</v>
      </c>
      <c r="O64" s="316">
        <v>9.3443786687159667E-3</v>
      </c>
    </row>
    <row r="65" spans="1:15">
      <c r="A65" s="301">
        <v>1972</v>
      </c>
      <c r="B65" s="316">
        <f>taxrates!BN12</f>
        <v>0.52358084917068481</v>
      </c>
      <c r="C65" s="316">
        <f>taxrates!BO12</f>
        <v>2.4543147534132004E-2</v>
      </c>
      <c r="D65" s="316">
        <f>taxrates!BR12+taxrates!BQ12</f>
        <v>0.1624993939185515</v>
      </c>
      <c r="E65" s="316">
        <f>taxrates!BS12+taxrates!BT12+taxrates!BP12</f>
        <v>0.27541261911392212</v>
      </c>
      <c r="F65" s="317">
        <f>taxrates!BS12+taxrates!BT12</f>
        <v>0.25965840369462967</v>
      </c>
      <c r="G65" s="317">
        <f>taxrates!BP12</f>
        <v>1.575421541929245E-2</v>
      </c>
      <c r="H65" s="316">
        <f>taxrates!BU12</f>
        <v>6.1125710606575012E-2</v>
      </c>
      <c r="I65" s="308">
        <f t="shared" si="1"/>
        <v>4.0297362953424454E-2</v>
      </c>
      <c r="J65" s="309">
        <f t="shared" si="2"/>
        <v>-2.200249582529068E-8</v>
      </c>
      <c r="K65" s="308">
        <f t="shared" si="3"/>
        <v>0.20279675687197596</v>
      </c>
      <c r="M65" s="318">
        <v>0.26841661133591704</v>
      </c>
      <c r="N65" s="316">
        <v>0.2587886679048344</v>
      </c>
      <c r="O65" s="316">
        <v>9.627943431082666E-3</v>
      </c>
    </row>
    <row r="66" spans="1:15">
      <c r="A66" s="301">
        <v>1973</v>
      </c>
      <c r="B66" s="316">
        <f>taxrates!BN13</f>
        <v>0.4873414933681488</v>
      </c>
      <c r="C66" s="316">
        <f>taxrates!BO13</f>
        <v>2.39394661039114E-2</v>
      </c>
      <c r="D66" s="316">
        <f>taxrates!BR13+taxrates!BQ13</f>
        <v>0.14918837207369506</v>
      </c>
      <c r="E66" s="316">
        <f>taxrates!BS13+taxrates!BT13+taxrates!BP13</f>
        <v>0.26125376299023628</v>
      </c>
      <c r="F66" s="317">
        <f>taxrates!BS13+taxrates!BT13</f>
        <v>0.24697920680046082</v>
      </c>
      <c r="G66" s="317">
        <f>taxrates!BP13</f>
        <v>1.4274556189775467E-2</v>
      </c>
      <c r="H66" s="316">
        <f>taxrates!BU13</f>
        <v>5.2959896624088287E-2</v>
      </c>
      <c r="I66" s="308">
        <f t="shared" si="1"/>
        <v>3.8214022293686867E-2</v>
      </c>
      <c r="J66" s="309">
        <f t="shared" si="2"/>
        <v>-4.4237822294235229E-9</v>
      </c>
      <c r="K66" s="308">
        <f t="shared" si="3"/>
        <v>0.18740239436738193</v>
      </c>
      <c r="M66" s="318">
        <v>0.2643452771563502</v>
      </c>
      <c r="N66" s="316">
        <v>0.25518769546530601</v>
      </c>
      <c r="O66" s="316">
        <v>9.1575816910442094E-3</v>
      </c>
    </row>
    <row r="67" spans="1:15">
      <c r="A67" s="301">
        <v>1974</v>
      </c>
      <c r="B67" s="316">
        <f>taxrates!BN14</f>
        <v>0.50639379024505615</v>
      </c>
      <c r="C67" s="316">
        <f>taxrates!BO14</f>
        <v>2.3788945749402046E-2</v>
      </c>
      <c r="D67" s="316">
        <f>taxrates!BR14+taxrates!BQ14</f>
        <v>0.18371692462824285</v>
      </c>
      <c r="E67" s="316">
        <f>taxrates!BS14+taxrates!BT14+taxrates!BP14</f>
        <v>0.25253740325570107</v>
      </c>
      <c r="F67" s="317">
        <f>taxrates!BS14+taxrates!BT14</f>
        <v>0.23664534464478493</v>
      </c>
      <c r="G67" s="317">
        <f>taxrates!BP14</f>
        <v>1.5892058610916138E-2</v>
      </c>
      <c r="H67" s="316">
        <f>taxrates!BU14</f>
        <v>4.6350520104169846E-2</v>
      </c>
      <c r="I67" s="308">
        <f t="shared" si="1"/>
        <v>3.9681004360318184E-2</v>
      </c>
      <c r="J67" s="309">
        <f t="shared" si="2"/>
        <v>-3.4924596548080444E-9</v>
      </c>
      <c r="K67" s="308">
        <f t="shared" si="3"/>
        <v>0.22339792898856103</v>
      </c>
      <c r="M67" s="318">
        <v>0.2641427674152263</v>
      </c>
      <c r="N67" s="316">
        <v>0.25440114611738357</v>
      </c>
      <c r="O67" s="316">
        <v>9.7416212978427147E-3</v>
      </c>
    </row>
    <row r="68" spans="1:15">
      <c r="A68" s="301">
        <v>1975</v>
      </c>
      <c r="B68" s="316">
        <f>taxrates!BN15</f>
        <v>0.44544565677642822</v>
      </c>
      <c r="C68" s="316">
        <f>taxrates!BO15</f>
        <v>2.3855267092585564E-2</v>
      </c>
      <c r="D68" s="316">
        <f>taxrates!BR15+taxrates!BQ15</f>
        <v>0.16009373520500958</v>
      </c>
      <c r="E68" s="316">
        <f>taxrates!BS15+taxrates!BT15+taxrates!BP15</f>
        <v>0.22021546401083469</v>
      </c>
      <c r="F68" s="317">
        <f>taxrates!BS15+taxrates!BT15</f>
        <v>0.20326514914631844</v>
      </c>
      <c r="G68" s="317">
        <f>taxrates!BP15</f>
        <v>1.6950314864516258E-2</v>
      </c>
      <c r="H68" s="316">
        <f>taxrates!BU15</f>
        <v>4.1281186044216156E-2</v>
      </c>
      <c r="I68" s="308">
        <f t="shared" si="1"/>
        <v>4.0805581957101822E-2</v>
      </c>
      <c r="J68" s="309">
        <f t="shared" si="2"/>
        <v>4.4237822294235229E-9</v>
      </c>
      <c r="K68" s="308">
        <f t="shared" si="3"/>
        <v>0.2008993171621114</v>
      </c>
      <c r="M68" s="318">
        <v>0.22596247433717084</v>
      </c>
      <c r="N68" s="316">
        <v>0.21551400994053194</v>
      </c>
      <c r="O68" s="316">
        <v>1.0448464396638907E-2</v>
      </c>
    </row>
    <row r="69" spans="1:15">
      <c r="A69" s="301">
        <v>1976</v>
      </c>
      <c r="B69" s="316">
        <f>taxrates!BN16</f>
        <v>0.47178715467453003</v>
      </c>
      <c r="C69" s="316">
        <f>taxrates!BO16</f>
        <v>2.3576034232974052E-2</v>
      </c>
      <c r="D69" s="316">
        <f>taxrates!BR16+taxrates!BQ16</f>
        <v>0.17177626327611506</v>
      </c>
      <c r="E69" s="316">
        <f>taxrates!BS16+taxrates!BT16+taxrates!BP16</f>
        <v>0.23537010513246059</v>
      </c>
      <c r="F69" s="317">
        <f>taxrates!BS16+taxrates!BT16</f>
        <v>0.21893412992358208</v>
      </c>
      <c r="G69" s="317">
        <f>taxrates!BP16</f>
        <v>1.6435975208878517E-2</v>
      </c>
      <c r="H69" s="316">
        <f>taxrates!BU16</f>
        <v>4.1064735502004623E-2</v>
      </c>
      <c r="I69" s="308">
        <f t="shared" si="1"/>
        <v>4.001200944185257E-2</v>
      </c>
      <c r="J69" s="309">
        <f t="shared" si="2"/>
        <v>1.6530975699424744E-8</v>
      </c>
      <c r="K69" s="308">
        <f t="shared" si="3"/>
        <v>0.21178827271796763</v>
      </c>
      <c r="M69" s="318">
        <v>0.24517496610616843</v>
      </c>
      <c r="N69" s="316">
        <v>0.23525436739172398</v>
      </c>
      <c r="O69" s="316">
        <v>9.9205987144444577E-3</v>
      </c>
    </row>
    <row r="70" spans="1:15">
      <c r="A70" s="301">
        <v>1977</v>
      </c>
      <c r="B70" s="316">
        <f>taxrates!BN17</f>
        <v>0.46740224957466125</v>
      </c>
      <c r="C70" s="316">
        <f>taxrates!BO17</f>
        <v>2.3131856694817543E-2</v>
      </c>
      <c r="D70" s="316">
        <f>taxrates!BR17+taxrates!BQ17</f>
        <v>0.16783812223002315</v>
      </c>
      <c r="E70" s="316">
        <f>taxrates!BS17+taxrates!BT17+taxrates!BP17</f>
        <v>0.23221423849463463</v>
      </c>
      <c r="F70" s="317">
        <f>taxrates!BS17+taxrates!BT17</f>
        <v>0.21442906185984612</v>
      </c>
      <c r="G70" s="317">
        <f>taxrates!BP17</f>
        <v>1.7785176634788513E-2</v>
      </c>
      <c r="H70" s="316">
        <f>taxrates!BU17</f>
        <v>4.4218029826879501E-2</v>
      </c>
      <c r="I70" s="308">
        <f t="shared" si="1"/>
        <v>4.0917033329606056E-2</v>
      </c>
      <c r="J70" s="309">
        <f t="shared" si="2"/>
        <v>2.3283064365386963E-9</v>
      </c>
      <c r="K70" s="308">
        <f t="shared" si="3"/>
        <v>0.2087551555596292</v>
      </c>
      <c r="M70" s="318">
        <v>0.23970453600661518</v>
      </c>
      <c r="N70" s="316">
        <v>0.22915009124969679</v>
      </c>
      <c r="O70" s="316">
        <v>1.0554444756918371E-2</v>
      </c>
    </row>
    <row r="71" spans="1:15">
      <c r="A71" s="301">
        <v>1978</v>
      </c>
      <c r="B71" s="316">
        <f>taxrates!BN18</f>
        <v>0.44519048929214478</v>
      </c>
      <c r="C71" s="316">
        <f>taxrates!BO18</f>
        <v>2.3268401622772217E-2</v>
      </c>
      <c r="D71" s="316">
        <f>taxrates!BR18+taxrates!BQ18</f>
        <v>0.17116860044188797</v>
      </c>
      <c r="E71" s="316">
        <f>taxrates!BS18+taxrates!BT18+taxrates!BP18</f>
        <v>0.21533063240349293</v>
      </c>
      <c r="F71" s="317">
        <f>taxrates!BS18+taxrates!BT18</f>
        <v>0.19981701299548149</v>
      </c>
      <c r="G71" s="317">
        <f>taxrates!BP18</f>
        <v>1.5513619408011436E-2</v>
      </c>
      <c r="H71" s="316">
        <f>taxrates!BU18</f>
        <v>3.5422876477241516E-2</v>
      </c>
      <c r="I71" s="308">
        <f t="shared" ref="I71:I111" si="4">C71+G71</f>
        <v>3.8782021030783653E-2</v>
      </c>
      <c r="J71" s="309">
        <f t="shared" ref="J71:J111" si="5">B71-D71-I71-H71-F71</f>
        <v>-2.1653249859809875E-8</v>
      </c>
      <c r="K71" s="308">
        <f t="shared" si="3"/>
        <v>0.20995062147267163</v>
      </c>
      <c r="M71" s="318">
        <v>0.21872903971293178</v>
      </c>
      <c r="N71" s="316">
        <v>0.20987171355052625</v>
      </c>
      <c r="O71" s="316">
        <v>8.85732616240552E-3</v>
      </c>
    </row>
    <row r="72" spans="1:15">
      <c r="A72" s="301">
        <v>1979</v>
      </c>
      <c r="B72" s="316">
        <f>taxrates!BN19</f>
        <v>0.44380345940589905</v>
      </c>
      <c r="C72" s="316">
        <f>taxrates!BO19</f>
        <v>2.279653400182724E-2</v>
      </c>
      <c r="D72" s="316">
        <f>taxrates!BR19+taxrates!BQ19</f>
        <v>0.18596426071599126</v>
      </c>
      <c r="E72" s="316">
        <f>taxrates!BS19+taxrates!BT19+taxrates!BP19</f>
        <v>0.20479871332645416</v>
      </c>
      <c r="F72" s="317">
        <f>taxrates!BS19+taxrates!BT19</f>
        <v>0.19139568135142326</v>
      </c>
      <c r="G72" s="317">
        <f>taxrates!BP19</f>
        <v>1.3403031975030899E-2</v>
      </c>
      <c r="H72" s="316">
        <f>taxrates!BU19</f>
        <v>3.0243940651416779E-2</v>
      </c>
      <c r="I72" s="308">
        <f t="shared" si="4"/>
        <v>3.6199565976858139E-2</v>
      </c>
      <c r="J72" s="309">
        <f t="shared" si="5"/>
        <v>1.0710209608078003E-8</v>
      </c>
      <c r="K72" s="308">
        <f t="shared" si="3"/>
        <v>0.2221638266928494</v>
      </c>
      <c r="M72" s="318">
        <v>0.21735300204283206</v>
      </c>
      <c r="N72" s="316">
        <v>0.21010326513736916</v>
      </c>
      <c r="O72" s="316">
        <v>7.2497369054628997E-3</v>
      </c>
    </row>
    <row r="73" spans="1:15">
      <c r="A73" s="301">
        <v>1980</v>
      </c>
      <c r="B73" s="316">
        <f>taxrates!BN20</f>
        <v>0.44540590047836304</v>
      </c>
      <c r="C73" s="316">
        <f>taxrates!BO20</f>
        <v>2.3754624649882317E-2</v>
      </c>
      <c r="D73" s="316">
        <f>taxrates!BR20+taxrates!BQ20</f>
        <v>0.19654951267875731</v>
      </c>
      <c r="E73" s="316">
        <f>taxrates!BS20+taxrates!BT20+taxrates!BP20</f>
        <v>0.19014207646250725</v>
      </c>
      <c r="F73" s="317">
        <f>taxrates!BS20+taxrates!BT20</f>
        <v>0.1750057190656662</v>
      </c>
      <c r="G73" s="317">
        <f>taxrates!BP20</f>
        <v>1.5136357396841049E-2</v>
      </c>
      <c r="H73" s="316">
        <f>taxrates!BU20</f>
        <v>3.495967760682106E-2</v>
      </c>
      <c r="I73" s="308">
        <f t="shared" si="4"/>
        <v>3.8890982046723366E-2</v>
      </c>
      <c r="J73" s="309">
        <f t="shared" si="5"/>
        <v>9.0803951025009155E-9</v>
      </c>
      <c r="K73" s="308">
        <f t="shared" si="3"/>
        <v>0.23544049472548068</v>
      </c>
      <c r="M73" s="318">
        <v>0.20678411477792322</v>
      </c>
      <c r="N73" s="316">
        <v>0.19880462249162945</v>
      </c>
      <c r="O73" s="316">
        <v>7.979492286293759E-3</v>
      </c>
    </row>
    <row r="74" spans="1:15">
      <c r="A74" s="301">
        <v>1981</v>
      </c>
      <c r="B74" s="316">
        <f>taxrates!BN21</f>
        <v>0.39640852808952332</v>
      </c>
      <c r="C74" s="316">
        <f>taxrates!BO21</f>
        <v>2.5993173941969872E-2</v>
      </c>
      <c r="D74" s="316">
        <f>taxrates!BR21+taxrates!BQ21</f>
        <v>0.17423798004165292</v>
      </c>
      <c r="E74" s="316">
        <f>taxrates!BS21+taxrates!BT21+taxrates!BP21</f>
        <v>0.16435818932950497</v>
      </c>
      <c r="F74" s="317">
        <f>taxrates!BS21+taxrates!BT21</f>
        <v>0.14576917886734009</v>
      </c>
      <c r="G74" s="317">
        <f>taxrates!BP21</f>
        <v>1.8589010462164879E-2</v>
      </c>
      <c r="H74" s="316">
        <f>taxrates!BU21</f>
        <v>3.1819183379411697E-2</v>
      </c>
      <c r="I74" s="308">
        <f t="shared" si="4"/>
        <v>4.458218440413475E-2</v>
      </c>
      <c r="J74" s="309">
        <f t="shared" si="5"/>
        <v>1.3969838619232178E-9</v>
      </c>
      <c r="K74" s="308">
        <f t="shared" si="3"/>
        <v>0.21882016444578767</v>
      </c>
      <c r="M74" s="318">
        <v>0.18185373499553725</v>
      </c>
      <c r="N74" s="316">
        <v>0.17272461889163321</v>
      </c>
      <c r="O74" s="316">
        <v>9.1291161039040412E-3</v>
      </c>
    </row>
    <row r="75" spans="1:15">
      <c r="A75" s="301">
        <v>1982</v>
      </c>
      <c r="B75" s="316">
        <f>taxrates!BN22</f>
        <v>0.38097387552261353</v>
      </c>
      <c r="C75" s="316">
        <f>taxrates!BO22</f>
        <v>2.482590451836586E-2</v>
      </c>
      <c r="D75" s="316">
        <f>taxrates!BR22+taxrates!BQ22</f>
        <v>0.18130266643129289</v>
      </c>
      <c r="E75" s="316">
        <f>taxrates!BS22+taxrates!BT22+taxrates!BP22</f>
        <v>0.14482442662119865</v>
      </c>
      <c r="F75" s="317">
        <f>taxrates!BS22+taxrates!BT22</f>
        <v>0.12709849700331688</v>
      </c>
      <c r="G75" s="317">
        <f>taxrates!BP22</f>
        <v>1.7725929617881775E-2</v>
      </c>
      <c r="H75" s="316">
        <f>taxrates!BU22</f>
        <v>3.0020883306860924E-2</v>
      </c>
      <c r="I75" s="308">
        <f t="shared" si="4"/>
        <v>4.2551834136247635E-2</v>
      </c>
      <c r="J75" s="309">
        <f t="shared" si="5"/>
        <v>-5.3551048040390015E-9</v>
      </c>
      <c r="K75" s="308">
        <f t="shared" ref="K75:K114" si="6">C75+D75+G75</f>
        <v>0.22385450056754053</v>
      </c>
      <c r="M75" s="318">
        <v>0.14683203569673375</v>
      </c>
      <c r="N75" s="316">
        <v>0.13803985299276786</v>
      </c>
      <c r="O75" s="316">
        <v>8.7921827039658985E-3</v>
      </c>
    </row>
    <row r="76" spans="1:15">
      <c r="A76" s="301">
        <v>1983</v>
      </c>
      <c r="B76" s="316">
        <f>taxrates!BN23</f>
        <v>0.37327778339385986</v>
      </c>
      <c r="C76" s="316">
        <f>taxrates!BO23</f>
        <v>2.5822820141911507E-2</v>
      </c>
      <c r="D76" s="316">
        <f>taxrates!BR23+taxrates!BQ23</f>
        <v>0.17666020360775292</v>
      </c>
      <c r="E76" s="316">
        <f>taxrates!BS23+taxrates!BT23+taxrates!BP23</f>
        <v>0.14932606182992458</v>
      </c>
      <c r="F76" s="317">
        <f>taxrates!BS23+taxrates!BT23</f>
        <v>0.13275627419352531</v>
      </c>
      <c r="G76" s="317">
        <f>taxrates!BP23</f>
        <v>1.6569787636399269E-2</v>
      </c>
      <c r="H76" s="316">
        <f>taxrates!BU23</f>
        <v>2.1468710154294968E-2</v>
      </c>
      <c r="I76" s="308">
        <f t="shared" si="4"/>
        <v>4.2392607778310776E-2</v>
      </c>
      <c r="J76" s="309">
        <f t="shared" si="5"/>
        <v>-1.234002411365509E-8</v>
      </c>
      <c r="K76" s="308">
        <f t="shared" si="6"/>
        <v>0.21905281138606369</v>
      </c>
      <c r="M76" s="318">
        <v>0.1442183734919216</v>
      </c>
      <c r="N76" s="316">
        <v>0.1356712947579323</v>
      </c>
      <c r="O76" s="316">
        <v>8.5470787339892926E-3</v>
      </c>
    </row>
    <row r="77" spans="1:15">
      <c r="A77" s="301">
        <v>1984</v>
      </c>
      <c r="B77" s="316">
        <f>taxrates!BN24</f>
        <v>0.35159200429916382</v>
      </c>
      <c r="C77" s="316">
        <f>taxrates!BO24</f>
        <v>2.5670284405350685E-2</v>
      </c>
      <c r="D77" s="316">
        <f>taxrates!BR24+taxrates!BQ24</f>
        <v>0.1666012299247086</v>
      </c>
      <c r="E77" s="316">
        <f>taxrates!BS24+taxrates!BT24+taxrates!BP24</f>
        <v>0.1403898885473609</v>
      </c>
      <c r="F77" s="317">
        <f>taxrates!BS24+taxrates!BT24</f>
        <v>0.1265273243188858</v>
      </c>
      <c r="G77" s="317">
        <f>taxrates!BP24</f>
        <v>1.3862564228475094E-2</v>
      </c>
      <c r="H77" s="316">
        <f>taxrates!BU24</f>
        <v>1.8930604681372643E-2</v>
      </c>
      <c r="I77" s="308">
        <f t="shared" si="4"/>
        <v>3.9532848633825779E-2</v>
      </c>
      <c r="J77" s="309">
        <f t="shared" si="5"/>
        <v>-3.2596290111541748E-9</v>
      </c>
      <c r="K77" s="308">
        <f t="shared" si="6"/>
        <v>0.20613407855853438</v>
      </c>
      <c r="M77" s="318">
        <v>0.13864628922792985</v>
      </c>
      <c r="N77" s="316">
        <v>0.13196145975383752</v>
      </c>
      <c r="O77" s="316">
        <v>6.684829474092332E-3</v>
      </c>
    </row>
    <row r="78" spans="1:15">
      <c r="A78" s="301">
        <v>1985</v>
      </c>
      <c r="B78" s="316">
        <f>taxrates!BN25</f>
        <v>0.36193510890007019</v>
      </c>
      <c r="C78" s="316">
        <f>taxrates!BO25</f>
        <v>2.6015941053628922E-2</v>
      </c>
      <c r="D78" s="316">
        <f>taxrates!BR25+taxrates!BQ25</f>
        <v>0.18262873287312686</v>
      </c>
      <c r="E78" s="316">
        <f>taxrates!BS25+taxrates!BT25+taxrates!BP25</f>
        <v>0.13358860835433006</v>
      </c>
      <c r="F78" s="317">
        <f>taxrates!BS25+taxrates!BT25</f>
        <v>0.11767191812396049</v>
      </c>
      <c r="G78" s="317">
        <f>taxrates!BP25</f>
        <v>1.5916690230369568E-2</v>
      </c>
      <c r="H78" s="316">
        <f>taxrates!BU25</f>
        <v>1.9701831042766571E-2</v>
      </c>
      <c r="I78" s="308">
        <f t="shared" si="4"/>
        <v>4.1932631283998489E-2</v>
      </c>
      <c r="J78" s="309">
        <f t="shared" si="5"/>
        <v>-4.4237822294235229E-9</v>
      </c>
      <c r="K78" s="308">
        <f t="shared" si="6"/>
        <v>0.22456136415712535</v>
      </c>
      <c r="M78" s="318">
        <v>0.12949388391894698</v>
      </c>
      <c r="N78" s="316">
        <v>0.12156017583618574</v>
      </c>
      <c r="O78" s="316">
        <v>7.9337080827612486E-3</v>
      </c>
    </row>
    <row r="79" spans="1:15">
      <c r="A79" s="301">
        <v>1986</v>
      </c>
      <c r="B79" s="316">
        <f>taxrates!BN26</f>
        <v>0.39063897728919983</v>
      </c>
      <c r="C79" s="316">
        <f>taxrates!BO26</f>
        <v>2.2315967828035355E-2</v>
      </c>
      <c r="D79" s="316">
        <f>taxrates!BR26+taxrates!BQ26</f>
        <v>0.21490757958963513</v>
      </c>
      <c r="E79" s="316">
        <f>taxrates!BS26+taxrates!BT26+taxrates!BP26</f>
        <v>0.1333621721714735</v>
      </c>
      <c r="F79" s="317">
        <f>taxrates!BS26+taxrates!BT26</f>
        <v>0.12034442648291588</v>
      </c>
      <c r="G79" s="317">
        <f>taxrates!BP26</f>
        <v>1.3017745688557625E-2</v>
      </c>
      <c r="H79" s="316">
        <f>taxrates!BU26</f>
        <v>2.0053248852491379E-2</v>
      </c>
      <c r="I79" s="308">
        <f t="shared" si="4"/>
        <v>3.5333713516592979E-2</v>
      </c>
      <c r="J79" s="309">
        <f t="shared" si="5"/>
        <v>8.8475644588470459E-9</v>
      </c>
      <c r="K79" s="308">
        <f t="shared" si="6"/>
        <v>0.25024129310622811</v>
      </c>
      <c r="M79" s="318">
        <v>0.13007908748284799</v>
      </c>
      <c r="N79" s="316">
        <v>0.12325031274149405</v>
      </c>
      <c r="O79" s="316">
        <v>6.8287747413539593E-3</v>
      </c>
    </row>
    <row r="80" spans="1:15">
      <c r="A80" s="301">
        <v>1987</v>
      </c>
      <c r="B80" s="316">
        <f>taxrates!BN27</f>
        <v>0.38029462099075317</v>
      </c>
      <c r="C80" s="316">
        <f>taxrates!BO27</f>
        <v>2.5032093748450279E-2</v>
      </c>
      <c r="D80" s="316">
        <f>taxrates!BR27+taxrates!BQ27</f>
        <v>0.19350684015080333</v>
      </c>
      <c r="E80" s="316">
        <f>taxrates!BS27+taxrates!BT27+taxrates!BP27</f>
        <v>0.14125556871294975</v>
      </c>
      <c r="F80" s="317">
        <f>taxrates!BS27+taxrates!BT27</f>
        <v>0.12881746143102646</v>
      </c>
      <c r="G80" s="317">
        <f>taxrates!BP27</f>
        <v>1.2438107281923294E-2</v>
      </c>
      <c r="H80" s="316">
        <f>taxrates!BU27</f>
        <v>2.0500104874372482E-2</v>
      </c>
      <c r="I80" s="308">
        <f t="shared" si="4"/>
        <v>3.7470201030373573E-2</v>
      </c>
      <c r="J80" s="309">
        <f t="shared" si="5"/>
        <v>1.3504177331924438E-8</v>
      </c>
      <c r="K80" s="308">
        <f t="shared" si="6"/>
        <v>0.2309770411811769</v>
      </c>
      <c r="M80" s="318">
        <v>0.11962130131045069</v>
      </c>
      <c r="N80" s="316">
        <v>0.11249884278162003</v>
      </c>
      <c r="O80" s="316">
        <v>7.1224585288306615E-3</v>
      </c>
    </row>
    <row r="81" spans="1:15">
      <c r="A81" s="301">
        <v>1988</v>
      </c>
      <c r="B81" s="316">
        <f>taxrates!BN28</f>
        <v>0.35675293207168579</v>
      </c>
      <c r="C81" s="316">
        <f>taxrates!BO28</f>
        <v>2.4950429797172546E-2</v>
      </c>
      <c r="D81" s="316">
        <f>taxrates!BR28+taxrates!BQ28</f>
        <v>0.18254395853728056</v>
      </c>
      <c r="E81" s="316">
        <f>taxrates!BS28+taxrates!BT28+taxrates!BP28</f>
        <v>0.13201383966952562</v>
      </c>
      <c r="F81" s="317">
        <f>taxrates!BS28+taxrates!BT28</f>
        <v>0.12141924351453781</v>
      </c>
      <c r="G81" s="317">
        <f>taxrates!BP28</f>
        <v>1.0594596154987812E-2</v>
      </c>
      <c r="H81" s="316">
        <f>taxrates!BU28</f>
        <v>1.724470779299736E-2</v>
      </c>
      <c r="I81" s="308">
        <f t="shared" si="4"/>
        <v>3.5545025952160358E-2</v>
      </c>
      <c r="J81" s="309">
        <f t="shared" si="5"/>
        <v>-3.7252902984619141E-9</v>
      </c>
      <c r="K81" s="308">
        <f t="shared" si="6"/>
        <v>0.21808898448944092</v>
      </c>
      <c r="M81" s="318">
        <v>0.1256110031338277</v>
      </c>
      <c r="N81" s="316">
        <v>0.1196009354219425</v>
      </c>
      <c r="O81" s="316">
        <v>6.0100677118852053E-3</v>
      </c>
    </row>
    <row r="82" spans="1:15">
      <c r="A82" s="301">
        <v>1989</v>
      </c>
      <c r="B82" s="316">
        <f>taxrates!BN29</f>
        <v>0.36579364538192749</v>
      </c>
      <c r="C82" s="316">
        <f>taxrates!BO29</f>
        <v>2.5014085695147514E-2</v>
      </c>
      <c r="D82" s="316">
        <f>taxrates!BR29+taxrates!BQ29</f>
        <v>0.17791714100167155</v>
      </c>
      <c r="E82" s="316">
        <f>taxrates!BS29+taxrates!BT29+taxrates!BP29</f>
        <v>0.14328268449753523</v>
      </c>
      <c r="F82" s="317">
        <f>taxrates!BS29+taxrates!BT29</f>
        <v>0.13176904246211052</v>
      </c>
      <c r="G82" s="317">
        <f>taxrates!BP29</f>
        <v>1.1513642035424709E-2</v>
      </c>
      <c r="H82" s="316">
        <f>taxrates!BU29</f>
        <v>1.9579729065299034E-2</v>
      </c>
      <c r="I82" s="308">
        <f t="shared" si="4"/>
        <v>3.6527727730572224E-2</v>
      </c>
      <c r="J82" s="309">
        <f t="shared" si="5"/>
        <v>5.1222741603851318E-9</v>
      </c>
      <c r="K82" s="308">
        <f t="shared" si="6"/>
        <v>0.21444486873224378</v>
      </c>
      <c r="M82" s="318">
        <v>0.13283079183172203</v>
      </c>
      <c r="N82" s="316">
        <v>0.12638487935082987</v>
      </c>
      <c r="O82" s="316">
        <v>6.445912480892161E-3</v>
      </c>
    </row>
    <row r="83" spans="1:15">
      <c r="A83" s="301">
        <v>1990</v>
      </c>
      <c r="B83" s="316">
        <f>taxrates!BN30</f>
        <v>0.35884055495262146</v>
      </c>
      <c r="C83" s="316">
        <f>taxrates!BO30</f>
        <v>2.4799397215247154E-2</v>
      </c>
      <c r="D83" s="316">
        <f>taxrates!BR30+taxrates!BQ30</f>
        <v>0.1743516200222075</v>
      </c>
      <c r="E83" s="316">
        <f>taxrates!BS30+taxrates!BT30+taxrates!BP30</f>
        <v>0.13612764235585928</v>
      </c>
      <c r="F83" s="317">
        <f>taxrates!BS30+taxrates!BT30</f>
        <v>0.12379435449838638</v>
      </c>
      <c r="G83" s="317">
        <f>taxrates!BP30</f>
        <v>1.2333287857472897E-2</v>
      </c>
      <c r="H83" s="316">
        <f>taxrates!BU30</f>
        <v>2.3561900481581688E-2</v>
      </c>
      <c r="I83" s="308">
        <f t="shared" si="4"/>
        <v>3.7132685072720051E-2</v>
      </c>
      <c r="J83" s="309">
        <f t="shared" si="5"/>
        <v>-5.1222741603851318E-9</v>
      </c>
      <c r="K83" s="308">
        <f t="shared" si="6"/>
        <v>0.21148430509492755</v>
      </c>
      <c r="M83" s="318">
        <v>0.12843065077909102</v>
      </c>
      <c r="N83" s="316">
        <v>0.12131639996300959</v>
      </c>
      <c r="O83" s="316">
        <v>7.1142508160814376E-3</v>
      </c>
    </row>
    <row r="84" spans="1:15">
      <c r="A84" s="301">
        <v>1991</v>
      </c>
      <c r="B84" s="316">
        <f>taxrates!BN31</f>
        <v>0.36375603079795837</v>
      </c>
      <c r="C84" s="316">
        <f>taxrates!BO31</f>
        <v>2.6295946910977364E-2</v>
      </c>
      <c r="D84" s="316">
        <f>taxrates!BR31+taxrates!BQ31</f>
        <v>0.17850162275135517</v>
      </c>
      <c r="E84" s="316">
        <f>taxrates!BS31+taxrates!BT31+taxrates!BP31</f>
        <v>0.13439908903092146</v>
      </c>
      <c r="F84" s="317">
        <f>taxrates!BS31+taxrates!BT31</f>
        <v>0.12016443535685539</v>
      </c>
      <c r="G84" s="317">
        <f>taxrates!BP31</f>
        <v>1.4234653674066067E-2</v>
      </c>
      <c r="H84" s="316">
        <f>taxrates!BU31</f>
        <v>2.4559380486607552E-2</v>
      </c>
      <c r="I84" s="308">
        <f t="shared" si="4"/>
        <v>4.053060058504343E-2</v>
      </c>
      <c r="J84" s="309">
        <f t="shared" si="5"/>
        <v>-8.3819031715393066E-9</v>
      </c>
      <c r="K84" s="308">
        <f t="shared" si="6"/>
        <v>0.2190322233363986</v>
      </c>
      <c r="M84" s="318">
        <v>0.12705723491063359</v>
      </c>
      <c r="N84" s="316">
        <v>0.11900909951544891</v>
      </c>
      <c r="O84" s="316">
        <v>8.0481353951846746E-3</v>
      </c>
    </row>
    <row r="85" spans="1:15">
      <c r="A85" s="301">
        <v>1992</v>
      </c>
      <c r="B85" s="316">
        <f>taxrates!BN32</f>
        <v>0.36708629131317139</v>
      </c>
      <c r="C85" s="316">
        <f>taxrates!BO32</f>
        <v>2.6845544576644897E-2</v>
      </c>
      <c r="D85" s="316">
        <f>taxrates!BR32+taxrates!BQ32</f>
        <v>0.18885460728779435</v>
      </c>
      <c r="E85" s="316">
        <f>taxrates!BS32+taxrates!BT32+taxrates!BP32</f>
        <v>0.13084839377552271</v>
      </c>
      <c r="F85" s="317">
        <f>taxrates!BS32+taxrates!BT32</f>
        <v>0.11837528645992279</v>
      </c>
      <c r="G85" s="317">
        <f>taxrates!BP32</f>
        <v>1.2473107315599918E-2</v>
      </c>
      <c r="H85" s="316">
        <f>taxrates!BU32</f>
        <v>2.0537760108709335E-2</v>
      </c>
      <c r="I85" s="308">
        <f t="shared" si="4"/>
        <v>3.9318651892244816E-2</v>
      </c>
      <c r="J85" s="309">
        <f t="shared" si="5"/>
        <v>-1.4435499906539917E-8</v>
      </c>
      <c r="K85" s="308">
        <f t="shared" si="6"/>
        <v>0.22817325918003917</v>
      </c>
      <c r="M85" s="318">
        <v>0.12862127849344232</v>
      </c>
      <c r="N85" s="316">
        <v>0.12144525069709669</v>
      </c>
      <c r="O85" s="316">
        <v>7.1760277963456428E-3</v>
      </c>
    </row>
    <row r="86" spans="1:15">
      <c r="A86" s="301">
        <v>1993</v>
      </c>
      <c r="B86" s="316">
        <f>taxrates!BN33</f>
        <v>0.40460160374641418</v>
      </c>
      <c r="C86" s="316">
        <f>taxrates!BO33</f>
        <v>2.6869421824812889E-2</v>
      </c>
      <c r="D86" s="316">
        <f>taxrates!BR33+taxrates!BQ33</f>
        <v>0.21218336373567581</v>
      </c>
      <c r="E86" s="316">
        <f>taxrates!BS33+taxrates!BT33+taxrates!BP33</f>
        <v>0.14222287200391293</v>
      </c>
      <c r="F86" s="317">
        <f>taxrates!BS33+taxrates!BT33</f>
        <v>0.12908529490232468</v>
      </c>
      <c r="G86" s="317">
        <f>taxrates!BP33</f>
        <v>1.3137577101588249E-2</v>
      </c>
      <c r="H86" s="316">
        <f>taxrates!BU33</f>
        <v>2.3325944319367409E-2</v>
      </c>
      <c r="I86" s="308">
        <f t="shared" si="4"/>
        <v>4.0006998926401138E-2</v>
      </c>
      <c r="J86" s="309">
        <f t="shared" si="5"/>
        <v>1.862645149230957E-9</v>
      </c>
      <c r="K86" s="308">
        <f t="shared" si="6"/>
        <v>0.25219036266207695</v>
      </c>
      <c r="M86" s="318">
        <v>0.13968679024170713</v>
      </c>
      <c r="N86" s="316">
        <v>0.13262733080467506</v>
      </c>
      <c r="O86" s="316">
        <v>7.0594594370320656E-3</v>
      </c>
    </row>
    <row r="87" spans="1:15">
      <c r="A87" s="301">
        <v>1994</v>
      </c>
      <c r="B87" s="316">
        <f>taxrates!BN34</f>
        <v>0.41451472043991089</v>
      </c>
      <c r="C87" s="316">
        <f>taxrates!BO34</f>
        <v>2.7684744447469711E-2</v>
      </c>
      <c r="D87" s="316">
        <f>taxrates!BR34+taxrates!BQ34</f>
        <v>0.21678042691200972</v>
      </c>
      <c r="E87" s="316">
        <f>taxrates!BS34+taxrates!BT34+taxrates!BP34</f>
        <v>0.14514651522040367</v>
      </c>
      <c r="F87" s="317">
        <f>taxrates!BS34+taxrates!BT34</f>
        <v>0.13267681002616882</v>
      </c>
      <c r="G87" s="317">
        <f>taxrates!BP34</f>
        <v>1.2469705194234848E-2</v>
      </c>
      <c r="H87" s="316">
        <f>taxrates!BU34</f>
        <v>2.4903016164898872E-2</v>
      </c>
      <c r="I87" s="308">
        <f t="shared" si="4"/>
        <v>4.0154449641704559E-2</v>
      </c>
      <c r="J87" s="309">
        <f t="shared" si="5"/>
        <v>1.7695128917694092E-8</v>
      </c>
      <c r="K87" s="308">
        <f t="shared" si="6"/>
        <v>0.25693487655371428</v>
      </c>
      <c r="M87" s="318">
        <v>0.14741738368677029</v>
      </c>
      <c r="N87" s="316">
        <v>0.14045161177240323</v>
      </c>
      <c r="O87" s="316">
        <v>6.9657719143670672E-3</v>
      </c>
    </row>
    <row r="88" spans="1:15">
      <c r="A88" s="301">
        <v>1995</v>
      </c>
      <c r="B88" s="316">
        <f>taxrates!BN35</f>
        <v>0.41778871417045593</v>
      </c>
      <c r="C88" s="316">
        <f>taxrates!BO35</f>
        <v>2.7373716235160828E-2</v>
      </c>
      <c r="D88" s="316">
        <f>taxrates!BR35+taxrates!BQ35</f>
        <v>0.22646624315530062</v>
      </c>
      <c r="E88" s="316">
        <f>taxrates!BS35+taxrates!BT35+taxrates!BP35</f>
        <v>0.14216451719403267</v>
      </c>
      <c r="F88" s="317">
        <f>taxrates!BS35+taxrates!BT35</f>
        <v>0.13066574558615685</v>
      </c>
      <c r="G88" s="317">
        <f>taxrates!BP35</f>
        <v>1.1498771607875824E-2</v>
      </c>
      <c r="H88" s="316">
        <f>taxrates!BU35</f>
        <v>2.1784232929348946E-2</v>
      </c>
      <c r="I88" s="308">
        <f t="shared" si="4"/>
        <v>3.8872487843036652E-2</v>
      </c>
      <c r="J88" s="309">
        <f t="shared" si="5"/>
        <v>4.6566128730773926E-9</v>
      </c>
      <c r="K88" s="308">
        <f t="shared" si="6"/>
        <v>0.26533873099833727</v>
      </c>
      <c r="M88" s="318">
        <v>0.14807647075320152</v>
      </c>
      <c r="N88" s="316">
        <v>0.14182149978424607</v>
      </c>
      <c r="O88" s="316">
        <v>6.2549709689554466E-3</v>
      </c>
    </row>
    <row r="89" spans="1:15">
      <c r="A89" s="301">
        <v>1996</v>
      </c>
      <c r="B89" s="316">
        <f>taxrates!BN36</f>
        <v>0.42683219909667969</v>
      </c>
      <c r="C89" s="316">
        <f>taxrates!BO36</f>
        <v>2.6090463623404503E-2</v>
      </c>
      <c r="D89" s="316">
        <f>taxrates!BR36+taxrates!BQ36</f>
        <v>0.2466712798923254</v>
      </c>
      <c r="E89" s="316">
        <f>taxrates!BS36+taxrates!BT36+taxrates!BP36</f>
        <v>0.13333345018327236</v>
      </c>
      <c r="F89" s="317">
        <f>taxrates!BS36+taxrates!BT36</f>
        <v>0.12356507405638695</v>
      </c>
      <c r="G89" s="317">
        <f>taxrates!BP36</f>
        <v>9.7683761268854141E-3</v>
      </c>
      <c r="H89" s="316">
        <f>taxrates!BU36</f>
        <v>2.0737007260322571E-2</v>
      </c>
      <c r="I89" s="308">
        <f t="shared" si="4"/>
        <v>3.5858839750289917E-2</v>
      </c>
      <c r="J89" s="309">
        <f t="shared" si="5"/>
        <v>-1.862645149230957E-9</v>
      </c>
      <c r="K89" s="308">
        <f t="shared" si="6"/>
        <v>0.28253011964261532</v>
      </c>
      <c r="M89" s="318">
        <v>0.14307979705755713</v>
      </c>
      <c r="N89" s="316">
        <v>0.13785985629575231</v>
      </c>
      <c r="O89" s="316">
        <v>5.2199407618048104E-3</v>
      </c>
    </row>
    <row r="90" spans="1:15">
      <c r="A90" s="301">
        <v>1997</v>
      </c>
      <c r="B90" s="316">
        <f>taxrates!BN37</f>
        <v>0.40211659669876099</v>
      </c>
      <c r="C90" s="316">
        <f>taxrates!BO37</f>
        <v>2.4036703631281853E-2</v>
      </c>
      <c r="D90" s="316">
        <f>taxrates!BR37+taxrates!BQ37</f>
        <v>0.24019953142851591</v>
      </c>
      <c r="E90" s="316">
        <f>taxrates!BS37+taxrates!BT37+taxrates!BP37</f>
        <v>0.1186595382168889</v>
      </c>
      <c r="F90" s="317">
        <f>taxrates!BS37+taxrates!BT37</f>
        <v>0.11049614101648331</v>
      </c>
      <c r="G90" s="317">
        <f>taxrates!BP37</f>
        <v>8.1633972004055977E-3</v>
      </c>
      <c r="H90" s="316">
        <f>taxrates!BU37</f>
        <v>1.9220815971493721E-2</v>
      </c>
      <c r="I90" s="308">
        <f t="shared" si="4"/>
        <v>3.220010083168745E-2</v>
      </c>
      <c r="J90" s="309">
        <f t="shared" si="5"/>
        <v>7.4505805969238281E-9</v>
      </c>
      <c r="K90" s="308">
        <f t="shared" si="6"/>
        <v>0.27239963226020336</v>
      </c>
      <c r="M90" s="318">
        <v>0.12623983255856008</v>
      </c>
      <c r="N90" s="316">
        <v>0.12170409708142403</v>
      </c>
      <c r="O90" s="316">
        <v>4.5357354771360528E-3</v>
      </c>
    </row>
    <row r="91" spans="1:15">
      <c r="A91" s="301">
        <v>1998</v>
      </c>
      <c r="B91" s="316">
        <f>taxrates!BN38</f>
        <v>0.39965218305587769</v>
      </c>
      <c r="C91" s="316">
        <f>taxrates!BO38</f>
        <v>2.2660622373223305E-2</v>
      </c>
      <c r="D91" s="316">
        <f>taxrates!BR38+taxrates!BQ38</f>
        <v>0.25098465476185083</v>
      </c>
      <c r="E91" s="316">
        <f>taxrates!BS38+taxrates!BT38+taxrates!BP38</f>
        <v>0.10646972106769681</v>
      </c>
      <c r="F91" s="317">
        <f>taxrates!BS38+taxrates!BT38</f>
        <v>9.9235575646162033E-2</v>
      </c>
      <c r="G91" s="317">
        <f>taxrates!BP38</f>
        <v>7.2341454215347767E-3</v>
      </c>
      <c r="H91" s="316">
        <f>taxrates!BU38</f>
        <v>1.953718438744545E-2</v>
      </c>
      <c r="I91" s="308">
        <f t="shared" si="4"/>
        <v>2.9894767794758081E-2</v>
      </c>
      <c r="J91" s="309">
        <f t="shared" si="5"/>
        <v>4.6566128730773926E-10</v>
      </c>
      <c r="K91" s="308">
        <f t="shared" si="6"/>
        <v>0.28087942255660892</v>
      </c>
      <c r="M91" s="318">
        <v>0.11615142001051525</v>
      </c>
      <c r="N91" s="316">
        <v>0.11188457996339631</v>
      </c>
      <c r="O91" s="316">
        <v>4.2668400471189451E-3</v>
      </c>
    </row>
    <row r="92" spans="1:15">
      <c r="A92" s="301">
        <v>1999</v>
      </c>
      <c r="B92" s="316">
        <f>taxrates!BN39</f>
        <v>0.3951137363910675</v>
      </c>
      <c r="C92" s="316">
        <f>taxrates!BO39</f>
        <v>2.196040190756321E-2</v>
      </c>
      <c r="D92" s="316">
        <f>taxrates!BR39+taxrates!BQ39</f>
        <v>0.25582786556333303</v>
      </c>
      <c r="E92" s="316">
        <f>taxrates!BS39+taxrates!BT39+taxrates!BP39</f>
        <v>9.7909251693636179E-2</v>
      </c>
      <c r="F92" s="317">
        <f>taxrates!BS39+taxrates!BT39</f>
        <v>9.159739688038826E-2</v>
      </c>
      <c r="G92" s="317">
        <f>taxrates!BP39</f>
        <v>6.3118548132479191E-3</v>
      </c>
      <c r="H92" s="316">
        <f>taxrates!BU39</f>
        <v>1.9416233524680138E-2</v>
      </c>
      <c r="I92" s="308">
        <f t="shared" si="4"/>
        <v>2.8272256720811129E-2</v>
      </c>
      <c r="J92" s="309">
        <f t="shared" si="5"/>
        <v>-1.6298145055770874E-8</v>
      </c>
      <c r="K92" s="308">
        <f t="shared" si="6"/>
        <v>0.28410012228414416</v>
      </c>
      <c r="M92" s="318">
        <v>0.10325227316082217</v>
      </c>
      <c r="N92" s="316">
        <v>9.9574732103833039E-2</v>
      </c>
      <c r="O92" s="316">
        <v>3.6775410569891338E-3</v>
      </c>
    </row>
    <row r="93" spans="1:15">
      <c r="A93" s="301">
        <v>2000</v>
      </c>
      <c r="B93" s="316">
        <f>taxrates!BN40</f>
        <v>0.39161017537117004</v>
      </c>
      <c r="C93" s="316">
        <f>taxrates!BO40</f>
        <v>2.0750345662236214E-2</v>
      </c>
      <c r="D93" s="316">
        <f>taxrates!BR40+taxrates!BQ40</f>
        <v>0.2624738123267889</v>
      </c>
      <c r="E93" s="316">
        <f>taxrates!BS40+taxrates!BT40+taxrates!BP40</f>
        <v>9.2395967803895473E-2</v>
      </c>
      <c r="F93" s="317">
        <f>taxrates!BS40+taxrates!BT40</f>
        <v>8.7098252028226852E-2</v>
      </c>
      <c r="G93" s="317">
        <f>taxrates!BP40</f>
        <v>5.2977157756686211E-3</v>
      </c>
      <c r="H93" s="316">
        <f>taxrates!BU40</f>
        <v>1.5990037471055984E-2</v>
      </c>
      <c r="I93" s="308">
        <f t="shared" si="4"/>
        <v>2.6048061437904835E-2</v>
      </c>
      <c r="J93" s="309">
        <f t="shared" si="5"/>
        <v>1.2107193470001221E-8</v>
      </c>
      <c r="K93" s="308">
        <f t="shared" si="6"/>
        <v>0.28852187376469374</v>
      </c>
      <c r="M93" s="318">
        <v>9.5134829257890768E-2</v>
      </c>
      <c r="N93" s="316">
        <v>9.1846234404049792E-2</v>
      </c>
      <c r="O93" s="316">
        <v>3.2885948538409699E-3</v>
      </c>
    </row>
    <row r="94" spans="1:15">
      <c r="A94" s="301">
        <v>2001</v>
      </c>
      <c r="B94" s="316">
        <f>taxrates!BN41</f>
        <v>0.39860120415687561</v>
      </c>
      <c r="C94" s="316">
        <f>taxrates!BO41</f>
        <v>2.4284422397613525E-2</v>
      </c>
      <c r="D94" s="316">
        <f>taxrates!BR41+taxrates!BQ41</f>
        <v>0.25932259671390057</v>
      </c>
      <c r="E94" s="316">
        <f>taxrates!BS41+taxrates!BT41+taxrates!BP41</f>
        <v>9.4874463509768248E-2</v>
      </c>
      <c r="F94" s="317">
        <f>taxrates!BS41+taxrates!BT41</f>
        <v>8.742007240653038E-2</v>
      </c>
      <c r="G94" s="317">
        <f>taxrates!BP41</f>
        <v>7.4543911032378674E-3</v>
      </c>
      <c r="H94" s="316">
        <f>taxrates!BU41</f>
        <v>2.0119734108448029E-2</v>
      </c>
      <c r="I94" s="308">
        <f t="shared" si="4"/>
        <v>3.1738813500851393E-2</v>
      </c>
      <c r="J94" s="309">
        <f t="shared" si="5"/>
        <v>-1.257285475730896E-8</v>
      </c>
      <c r="K94" s="308">
        <f t="shared" si="6"/>
        <v>0.29106141021475196</v>
      </c>
      <c r="M94" s="318">
        <v>9.5133881015653024E-2</v>
      </c>
      <c r="N94" s="316">
        <v>9.0429251533279423E-2</v>
      </c>
      <c r="O94" s="316">
        <v>4.7046294823735986E-3</v>
      </c>
    </row>
    <row r="95" spans="1:15">
      <c r="A95" s="301">
        <v>2002</v>
      </c>
      <c r="B95" s="316">
        <f>taxrates!BN42</f>
        <v>0.35256916284561157</v>
      </c>
      <c r="C95" s="316">
        <f>taxrates!BO42</f>
        <v>2.5126384571194649E-2</v>
      </c>
      <c r="D95" s="316">
        <f>taxrates!BR42+taxrates!BQ42</f>
        <v>0.2121483301743865</v>
      </c>
      <c r="E95" s="316">
        <f>taxrates!BS42+taxrates!BT42+taxrates!BP42</f>
        <v>9.6051419153809547E-2</v>
      </c>
      <c r="F95" s="317">
        <f>taxrates!BS42+taxrates!BT42</f>
        <v>8.8010471314191818E-2</v>
      </c>
      <c r="G95" s="317">
        <f>taxrates!BP42</f>
        <v>8.0409478396177292E-3</v>
      </c>
      <c r="H95" s="316">
        <f>taxrates!BU42</f>
        <v>1.9243033602833748E-2</v>
      </c>
      <c r="I95" s="308">
        <f t="shared" si="4"/>
        <v>3.3167332410812378E-2</v>
      </c>
      <c r="J95" s="309">
        <f t="shared" si="5"/>
        <v>-4.6566128730773926E-9</v>
      </c>
      <c r="K95" s="308">
        <f t="shared" si="6"/>
        <v>0.24531566258519888</v>
      </c>
      <c r="M95" s="318">
        <v>0.10055677419670585</v>
      </c>
      <c r="N95" s="316">
        <v>9.5511272873180342E-2</v>
      </c>
      <c r="O95" s="316">
        <v>5.0455013235255093E-3</v>
      </c>
    </row>
    <row r="96" spans="1:15">
      <c r="A96" s="301">
        <v>2003</v>
      </c>
      <c r="B96" s="316">
        <f>taxrates!BN43</f>
        <v>0.34325692057609558</v>
      </c>
      <c r="C96" s="316">
        <f>taxrates!BO43</f>
        <v>2.5405315682291985E-2</v>
      </c>
      <c r="D96" s="316">
        <f>taxrates!BR43+taxrates!BQ43</f>
        <v>0.19403497036546469</v>
      </c>
      <c r="E96" s="316">
        <f>taxrates!BS43+taxrates!BT43+taxrates!BP43</f>
        <v>0.10827019531279802</v>
      </c>
      <c r="F96" s="317">
        <f>taxrates!BS43+taxrates!BT43</f>
        <v>0.10045452788472176</v>
      </c>
      <c r="G96" s="317">
        <f>taxrates!BP43</f>
        <v>7.8156674280762672E-3</v>
      </c>
      <c r="H96" s="316">
        <f>taxrates!BU43</f>
        <v>1.5546455048024654E-2</v>
      </c>
      <c r="I96" s="308">
        <f t="shared" si="4"/>
        <v>3.3220983110368252E-2</v>
      </c>
      <c r="J96" s="309">
        <f t="shared" si="5"/>
        <v>-1.5832483768463135E-8</v>
      </c>
      <c r="K96" s="308">
        <f t="shared" si="6"/>
        <v>0.22725595347583294</v>
      </c>
      <c r="M96" s="318">
        <v>0.11156997553067298</v>
      </c>
      <c r="N96" s="316">
        <v>0.1067178964059204</v>
      </c>
      <c r="O96" s="316">
        <v>4.852079124752582E-3</v>
      </c>
    </row>
    <row r="97" spans="1:15">
      <c r="A97" s="301">
        <v>2004</v>
      </c>
      <c r="B97" s="316">
        <f>taxrates!BN44</f>
        <v>0.33720725774765015</v>
      </c>
      <c r="C97" s="316">
        <f>taxrates!BO44</f>
        <v>2.3719366639852524E-2</v>
      </c>
      <c r="D97" s="316">
        <f>taxrates!BR44+taxrates!BQ44</f>
        <v>0.19603358954191208</v>
      </c>
      <c r="E97" s="316">
        <f>taxrates!BS44+taxrates!BT44+taxrates!BP44</f>
        <v>0.10295097669586539</v>
      </c>
      <c r="F97" s="317">
        <f>taxrates!BS44+taxrates!BT44</f>
        <v>9.6208427101373672E-2</v>
      </c>
      <c r="G97" s="317">
        <f>taxrates!BP44</f>
        <v>6.7425495944917202E-3</v>
      </c>
      <c r="H97" s="316">
        <f>taxrates!BU44</f>
        <v>1.4503339305520058E-2</v>
      </c>
      <c r="I97" s="308">
        <f t="shared" si="4"/>
        <v>3.0461916234344244E-2</v>
      </c>
      <c r="J97" s="309">
        <f t="shared" si="5"/>
        <v>-1.4435499906539917E-8</v>
      </c>
      <c r="K97" s="308">
        <f t="shared" si="6"/>
        <v>0.22649550577625632</v>
      </c>
      <c r="M97" s="318">
        <v>0.10968079319478476</v>
      </c>
      <c r="N97" s="316">
        <v>0.1054960413245848</v>
      </c>
      <c r="O97" s="316">
        <v>4.1847518701999585E-3</v>
      </c>
    </row>
    <row r="98" spans="1:15">
      <c r="A98" s="301">
        <v>2005</v>
      </c>
      <c r="B98" s="316">
        <f>taxrates!BN45</f>
        <v>0.33901700377464294</v>
      </c>
      <c r="C98" s="316">
        <f>taxrates!BO45</f>
        <v>2.2641738876700401E-2</v>
      </c>
      <c r="D98" s="316">
        <f>taxrates!BR45+taxrates!BQ45</f>
        <v>0.20260490011423826</v>
      </c>
      <c r="E98" s="316">
        <f>taxrates!BS45+taxrates!BT45+taxrates!BP45</f>
        <v>0.10121366707608104</v>
      </c>
      <c r="F98" s="317">
        <f>taxrates!BS45+taxrates!BT45</f>
        <v>9.5327276736497879E-2</v>
      </c>
      <c r="G98" s="317">
        <f>taxrates!BP45</f>
        <v>5.8863903395831585E-3</v>
      </c>
      <c r="H98" s="316">
        <f>taxrates!BU45</f>
        <v>1.255670003592968E-2</v>
      </c>
      <c r="I98" s="308">
        <f t="shared" si="4"/>
        <v>2.852812921628356E-2</v>
      </c>
      <c r="J98" s="309">
        <f t="shared" si="5"/>
        <v>-2.3283064365386963E-9</v>
      </c>
      <c r="K98" s="308">
        <f t="shared" si="6"/>
        <v>0.23113302933052182</v>
      </c>
      <c r="M98" s="318">
        <v>0.11125879411678828</v>
      </c>
      <c r="N98" s="316">
        <v>0.10755046283115613</v>
      </c>
      <c r="O98" s="316">
        <v>3.7083312856321486E-3</v>
      </c>
    </row>
    <row r="99" spans="1:15">
      <c r="A99" s="301">
        <v>2006</v>
      </c>
      <c r="B99" s="316">
        <f>taxrates!BN46</f>
        <v>0.34183833003044128</v>
      </c>
      <c r="C99" s="316">
        <f>taxrates!BO46</f>
        <v>2.1922256797552109E-2</v>
      </c>
      <c r="D99" s="316">
        <f>taxrates!BR46+taxrates!BQ46</f>
        <v>0.2018289165571332</v>
      </c>
      <c r="E99" s="316">
        <f>taxrates!BS46+taxrates!BT46+taxrates!BP46</f>
        <v>0.10512031707912683</v>
      </c>
      <c r="F99" s="317">
        <f>taxrates!BS46+taxrates!BT46</f>
        <v>9.9361661821603775E-2</v>
      </c>
      <c r="G99" s="317">
        <f>taxrates!BP46</f>
        <v>5.7586552575230598E-3</v>
      </c>
      <c r="H99" s="316">
        <f>taxrates!BU46</f>
        <v>1.2966852635145187E-2</v>
      </c>
      <c r="I99" s="308">
        <f t="shared" si="4"/>
        <v>2.7680912055075169E-2</v>
      </c>
      <c r="J99" s="309">
        <f t="shared" si="5"/>
        <v>-1.3038516044616699E-8</v>
      </c>
      <c r="K99" s="308">
        <f t="shared" si="6"/>
        <v>0.22950982861220837</v>
      </c>
      <c r="M99" s="318">
        <v>0.11640584323673893</v>
      </c>
      <c r="N99" s="316">
        <v>0.11275021406567359</v>
      </c>
      <c r="O99" s="316">
        <v>3.6556291710653404E-3</v>
      </c>
    </row>
    <row r="100" spans="1:15">
      <c r="A100" s="301">
        <v>2007</v>
      </c>
      <c r="B100" s="316">
        <f>taxrates!BN47</f>
        <v>0.34346345067024231</v>
      </c>
      <c r="C100" s="316">
        <f>taxrates!BO47</f>
        <v>2.0619859918951988E-2</v>
      </c>
      <c r="D100" s="316">
        <f>taxrates!BR47+taxrates!BQ47</f>
        <v>0.21375284157693386</v>
      </c>
      <c r="E100" s="316">
        <f>taxrates!BS47+taxrates!BT47+taxrates!BP47</f>
        <v>9.6638609189540148E-2</v>
      </c>
      <c r="F100" s="317">
        <f>taxrates!BS47+taxrates!BT47</f>
        <v>9.1054607182741165E-2</v>
      </c>
      <c r="G100" s="317">
        <f>taxrates!BP47</f>
        <v>5.5840020067989826E-3</v>
      </c>
      <c r="H100" s="316">
        <f>taxrates!BU47</f>
        <v>1.2452145107090473E-2</v>
      </c>
      <c r="I100" s="308">
        <f t="shared" si="4"/>
        <v>2.6203861925750971E-2</v>
      </c>
      <c r="J100" s="309">
        <f t="shared" si="5"/>
        <v>-5.1222741603851318E-9</v>
      </c>
      <c r="K100" s="308">
        <f t="shared" si="6"/>
        <v>0.23995670350268483</v>
      </c>
      <c r="M100" s="318">
        <v>0.10985819262779749</v>
      </c>
      <c r="N100" s="316">
        <v>0.10655464069447255</v>
      </c>
      <c r="O100" s="316">
        <v>3.30355193332493E-3</v>
      </c>
    </row>
    <row r="101" spans="1:15">
      <c r="A101" s="301">
        <v>2008</v>
      </c>
      <c r="B101" s="316">
        <f>taxrates!BN48</f>
        <v>0.37880611419677734</v>
      </c>
      <c r="C101" s="316">
        <f>taxrates!BO48</f>
        <v>2.365267276763916E-2</v>
      </c>
      <c r="D101" s="316">
        <f>taxrates!BR48+taxrates!BQ48</f>
        <v>0.23661045543849468</v>
      </c>
      <c r="E101" s="316">
        <f>taxrates!BS48+taxrates!BT48+taxrates!BP48</f>
        <v>0.1025222884491086</v>
      </c>
      <c r="F101" s="317">
        <f>taxrates!BS48+taxrates!BT48</f>
        <v>9.5125440508127213E-2</v>
      </c>
      <c r="G101" s="317">
        <f>taxrates!BP48</f>
        <v>7.3968479409813881E-3</v>
      </c>
      <c r="H101" s="316">
        <f>taxrates!BU48</f>
        <v>1.6020709648728371E-2</v>
      </c>
      <c r="I101" s="308">
        <f t="shared" si="4"/>
        <v>3.1049520708620548E-2</v>
      </c>
      <c r="J101" s="309">
        <f t="shared" si="5"/>
        <v>-1.2107193470001221E-8</v>
      </c>
      <c r="K101" s="308">
        <f t="shared" si="6"/>
        <v>0.26765997614711523</v>
      </c>
      <c r="M101" s="318">
        <v>0.10640186515234371</v>
      </c>
      <c r="N101" s="316">
        <v>0.10218618575900165</v>
      </c>
      <c r="O101" s="316">
        <v>4.2156793933420551E-3</v>
      </c>
    </row>
    <row r="102" spans="1:15">
      <c r="A102" s="301">
        <v>2009</v>
      </c>
      <c r="B102" s="316">
        <f>taxrates!BN49</f>
        <v>0.33175387978553772</v>
      </c>
      <c r="C102" s="316">
        <f>taxrates!BO49</f>
        <v>2.3623932152986526E-2</v>
      </c>
      <c r="D102" s="316">
        <f>taxrates!BR49+taxrates!BQ49</f>
        <v>0.18924419675022364</v>
      </c>
      <c r="E102" s="316">
        <f>taxrates!BS49+taxrates!BT49+taxrates!BP49</f>
        <v>0.10414846707135439</v>
      </c>
      <c r="F102" s="317">
        <f>taxrates!BS49+taxrates!BT49</f>
        <v>9.5503754913806915E-2</v>
      </c>
      <c r="G102" s="317">
        <f>taxrates!BP49</f>
        <v>8.6447121575474739E-3</v>
      </c>
      <c r="H102" s="316">
        <f>taxrates!BU49</f>
        <v>1.4737280085682869E-2</v>
      </c>
      <c r="I102" s="308">
        <f t="shared" si="4"/>
        <v>3.2268644310534E-2</v>
      </c>
      <c r="J102" s="309">
        <f t="shared" si="5"/>
        <v>3.7252902984619141E-9</v>
      </c>
      <c r="K102" s="308">
        <f t="shared" si="6"/>
        <v>0.22151284106075764</v>
      </c>
      <c r="M102" s="318">
        <v>0.10549501543034277</v>
      </c>
      <c r="N102" s="316">
        <v>0.10057258968383971</v>
      </c>
      <c r="O102" s="316">
        <v>4.9224257465030662E-3</v>
      </c>
    </row>
    <row r="103" spans="1:15">
      <c r="A103" s="301">
        <v>2010</v>
      </c>
      <c r="B103" s="316">
        <f>taxrates!BN50</f>
        <v>0.31581717729568481</v>
      </c>
      <c r="C103" s="316">
        <f>taxrates!BO50</f>
        <v>2.3620147258043289E-2</v>
      </c>
      <c r="D103" s="316">
        <f>taxrates!BR50+taxrates!BQ50</f>
        <v>0.17608120478689671</v>
      </c>
      <c r="E103" s="316">
        <f>taxrates!BS50+taxrates!BT50+taxrates!BP50</f>
        <v>0.10535358777269721</v>
      </c>
      <c r="F103" s="317">
        <f>taxrates!BS50+taxrates!BT50</f>
        <v>9.8152425140142441E-2</v>
      </c>
      <c r="G103" s="317">
        <f>taxrates!BP50</f>
        <v>7.2011626325547695E-3</v>
      </c>
      <c r="H103" s="316">
        <f>taxrates!BU50</f>
        <v>1.0762246325612068E-2</v>
      </c>
      <c r="I103" s="308">
        <f t="shared" si="4"/>
        <v>3.0821309890598059E-2</v>
      </c>
      <c r="J103" s="309">
        <f t="shared" si="5"/>
        <v>-8.8475644588470459E-9</v>
      </c>
      <c r="K103" s="308">
        <f t="shared" si="6"/>
        <v>0.20690251467749476</v>
      </c>
      <c r="M103" s="318">
        <v>0.1112826643523005</v>
      </c>
      <c r="N103" s="316">
        <v>0.10725565764758414</v>
      </c>
      <c r="O103" s="316">
        <v>4.0270067047163483E-3</v>
      </c>
    </row>
    <row r="104" spans="1:15">
      <c r="A104" s="301">
        <v>2011</v>
      </c>
      <c r="B104" s="316">
        <f>taxrates!BN51</f>
        <v>0.32411351799964905</v>
      </c>
      <c r="C104" s="316">
        <f>taxrates!BO51</f>
        <v>2.4185497313737869E-2</v>
      </c>
      <c r="D104" s="316">
        <f>taxrates!BR51+taxrates!BQ51</f>
        <v>0.18769727554172277</v>
      </c>
      <c r="E104" s="316">
        <f>taxrates!BS51+taxrates!BT51+taxrates!BP51</f>
        <v>0.10420206980779767</v>
      </c>
      <c r="F104" s="317">
        <f>taxrates!BS51+taxrates!BT51</f>
        <v>9.67368483543396E-2</v>
      </c>
      <c r="G104" s="317">
        <f>taxrates!BP51</f>
        <v>7.4652214534580708E-3</v>
      </c>
      <c r="H104" s="316">
        <f>taxrates!BU51</f>
        <v>8.0286795273423195E-3</v>
      </c>
      <c r="I104" s="308">
        <f t="shared" si="4"/>
        <v>3.165071876719594E-2</v>
      </c>
      <c r="J104" s="309">
        <f t="shared" si="5"/>
        <v>-4.1909515857696533E-9</v>
      </c>
      <c r="K104" s="308">
        <f t="shared" si="6"/>
        <v>0.21934799430891871</v>
      </c>
      <c r="M104" s="318">
        <v>0.10513074186538865</v>
      </c>
      <c r="N104" s="316">
        <v>0.10053479750489623</v>
      </c>
      <c r="O104" s="316">
        <v>4.5959443604924244E-3</v>
      </c>
    </row>
    <row r="105" spans="1:15">
      <c r="A105" s="301">
        <v>2012</v>
      </c>
      <c r="B105" s="316">
        <f>taxrates!BN52</f>
        <v>0.31134957075119019</v>
      </c>
      <c r="C105" s="316">
        <f>taxrates!BO52</f>
        <v>2.2354938089847565E-2</v>
      </c>
      <c r="D105" s="316">
        <f>taxrates!BR52+taxrates!BQ52</f>
        <v>0.18196117598563433</v>
      </c>
      <c r="E105" s="316">
        <f>taxrates!BS52+taxrates!BT52+taxrates!BP52</f>
        <v>9.8245356231927872E-2</v>
      </c>
      <c r="F105" s="317">
        <f>taxrates!BS52+taxrates!BT52</f>
        <v>9.2244159430265427E-2</v>
      </c>
      <c r="G105" s="317">
        <f>taxrates!BP52</f>
        <v>6.0011968016624451E-3</v>
      </c>
      <c r="H105" s="316">
        <f>taxrates!BU52</f>
        <v>8.7880911305546761E-3</v>
      </c>
      <c r="I105" s="308">
        <f t="shared" si="4"/>
        <v>2.835613489151001E-2</v>
      </c>
      <c r="J105" s="309">
        <f t="shared" si="5"/>
        <v>9.3132257461547852E-9</v>
      </c>
      <c r="K105" s="308">
        <f t="shared" si="6"/>
        <v>0.21031731087714434</v>
      </c>
      <c r="M105" s="318">
        <v>0.10112232292956387</v>
      </c>
      <c r="N105" s="316">
        <v>9.7219256236115617E-2</v>
      </c>
      <c r="O105" s="316">
        <v>3.9030666934482578E-3</v>
      </c>
    </row>
    <row r="106" spans="1:15">
      <c r="A106" s="301">
        <v>2013</v>
      </c>
      <c r="B106" s="316">
        <f>taxrates!BN53</f>
        <v>0.37310832738876343</v>
      </c>
      <c r="C106" s="316">
        <f>taxrates!BO53</f>
        <v>2.4579806253314018E-2</v>
      </c>
      <c r="D106" s="316">
        <f>taxrates!BR53+taxrates!BQ53</f>
        <v>0.22580080479383469</v>
      </c>
      <c r="E106" s="316">
        <f>taxrates!BS53+taxrates!BT53+taxrates!BP53</f>
        <v>0.10906092403456569</v>
      </c>
      <c r="F106" s="317">
        <f>taxrates!BS53+taxrates!BT53</f>
        <v>0.10216513276100159</v>
      </c>
      <c r="G106" s="317">
        <f>taxrates!BP53</f>
        <v>6.8957912735641003E-3</v>
      </c>
      <c r="H106" s="316">
        <f>taxrates!BU53</f>
        <v>1.3666809536516666E-2</v>
      </c>
      <c r="I106" s="308">
        <f t="shared" si="4"/>
        <v>3.1475597526878119E-2</v>
      </c>
      <c r="J106" s="309">
        <f t="shared" si="5"/>
        <v>-1.7229467630386353E-8</v>
      </c>
      <c r="K106" s="308">
        <f t="shared" si="6"/>
        <v>0.2572764023207128</v>
      </c>
      <c r="M106" s="318">
        <v>0.10480831794811801</v>
      </c>
      <c r="N106" s="316">
        <v>9.9705410362115388E-2</v>
      </c>
      <c r="O106" s="316">
        <v>5.1029075860026321E-3</v>
      </c>
    </row>
    <row r="107" spans="1:15">
      <c r="A107" s="301">
        <v>2014</v>
      </c>
      <c r="B107" s="316">
        <f>taxrates!BN54</f>
        <v>0.36578062176704407</v>
      </c>
      <c r="C107" s="316">
        <f>taxrates!BO54</f>
        <v>2.3310907185077667E-2</v>
      </c>
      <c r="D107" s="316">
        <f>taxrates!BR54+taxrates!BQ54</f>
        <v>0.22508527059108019</v>
      </c>
      <c r="E107" s="316">
        <f>taxrates!BS54+taxrates!BT54+taxrates!BP54</f>
        <v>0.10589632485061884</v>
      </c>
      <c r="F107" s="317">
        <f>taxrates!BS54+taxrates!BT54</f>
        <v>9.9797215312719345E-2</v>
      </c>
      <c r="G107" s="317">
        <f>taxrates!BP54</f>
        <v>6.0991095378994942E-3</v>
      </c>
      <c r="H107" s="316">
        <f>taxrates!BU54</f>
        <v>1.1488125659525394E-2</v>
      </c>
      <c r="I107" s="308">
        <f t="shared" si="4"/>
        <v>2.9410016722977161E-2</v>
      </c>
      <c r="J107" s="309">
        <f t="shared" si="5"/>
        <v>-6.5192580223083496E-9</v>
      </c>
      <c r="K107" s="308">
        <f t="shared" si="6"/>
        <v>0.25449528731405735</v>
      </c>
      <c r="M107" s="318">
        <v>0.10222674668374029</v>
      </c>
      <c r="N107" s="316">
        <v>9.7507903501621584E-2</v>
      </c>
      <c r="O107" s="316">
        <v>4.7188431821187154E-3</v>
      </c>
    </row>
    <row r="108" spans="1:15">
      <c r="A108" s="301">
        <v>2015</v>
      </c>
      <c r="B108" s="316">
        <f>taxrates!BN55</f>
        <v>0.37565377354621887</v>
      </c>
      <c r="C108" s="316">
        <f>taxrates!BO55</f>
        <v>2.3308977484703064E-2</v>
      </c>
      <c r="D108" s="316">
        <f>taxrates!BR55+taxrates!BQ55</f>
        <v>0.23530144989490509</v>
      </c>
      <c r="E108" s="316">
        <f>taxrates!BS55+taxrates!BT55+taxrates!BP55</f>
        <v>0.10491139069199562</v>
      </c>
      <c r="F108" s="317">
        <f>taxrates!BS55+taxrates!BT55</f>
        <v>9.8563272505998611E-2</v>
      </c>
      <c r="G108" s="317">
        <f>taxrates!BP55</f>
        <v>6.3481181859970093E-3</v>
      </c>
      <c r="H108" s="316">
        <f>taxrates!BU55</f>
        <v>1.2131958268582821E-2</v>
      </c>
      <c r="I108" s="308">
        <f t="shared" si="4"/>
        <v>2.9657095670700073E-2</v>
      </c>
      <c r="J108" s="309">
        <f t="shared" si="5"/>
        <v>-2.7939677238464355E-9</v>
      </c>
      <c r="K108" s="308">
        <f t="shared" si="6"/>
        <v>0.26495854556560516</v>
      </c>
      <c r="M108" s="318">
        <v>0.10285966476797755</v>
      </c>
      <c r="N108" s="316">
        <v>9.775003946656402E-2</v>
      </c>
      <c r="O108" s="316">
        <v>5.1096253014135283E-3</v>
      </c>
    </row>
    <row r="109" spans="1:15">
      <c r="A109" s="301">
        <v>2016</v>
      </c>
      <c r="B109" s="316">
        <f>taxrates!BN56</f>
        <v>0.37216579914093018</v>
      </c>
      <c r="C109" s="316">
        <f>taxrates!BO56</f>
        <v>2.4050209671258926E-2</v>
      </c>
      <c r="D109" s="316">
        <f>taxrates!BR56+taxrates!BQ56</f>
        <v>0.22891619428992271</v>
      </c>
      <c r="E109" s="316">
        <f>taxrates!BS56+taxrates!BT56+taxrates!BP56</f>
        <v>0.10680872341617942</v>
      </c>
      <c r="F109" s="317">
        <f>taxrates!BS56+taxrates!BT56</f>
        <v>9.9952928721904755E-2</v>
      </c>
      <c r="G109" s="317">
        <f>taxrates!BP56</f>
        <v>6.8557946942746639E-3</v>
      </c>
      <c r="H109" s="316">
        <f>taxrates!BU56</f>
        <v>1.2390676885843277E-2</v>
      </c>
      <c r="I109" s="308">
        <f t="shared" si="4"/>
        <v>3.090600436553359E-2</v>
      </c>
      <c r="J109" s="309">
        <f t="shared" si="5"/>
        <v>-5.1222741603851318E-9</v>
      </c>
      <c r="K109" s="308">
        <f t="shared" si="6"/>
        <v>0.2598221986554563</v>
      </c>
      <c r="M109" s="318">
        <v>0.10636574815771441</v>
      </c>
      <c r="N109" s="316">
        <v>0.10060437749369278</v>
      </c>
      <c r="O109" s="316">
        <v>5.7613706640216363E-3</v>
      </c>
    </row>
    <row r="110" spans="1:15">
      <c r="A110" s="301">
        <v>2017</v>
      </c>
      <c r="B110" s="316">
        <f>taxrates!BN57</f>
        <v>0.35194003582000732</v>
      </c>
      <c r="C110" s="316">
        <f>taxrates!BO57</f>
        <v>2.2309765219688416E-2</v>
      </c>
      <c r="D110" s="316">
        <f>taxrates!BR57+taxrates!BQ57</f>
        <v>0.232502780854702</v>
      </c>
      <c r="E110" s="316">
        <f>taxrates!BS57+taxrates!BT57+taxrates!BP57</f>
        <v>8.4750214125961065E-2</v>
      </c>
      <c r="F110" s="317">
        <f>taxrates!BS57+taxrates!BT57</f>
        <v>7.8103583306074142E-2</v>
      </c>
      <c r="G110" s="317">
        <f>taxrates!BP57</f>
        <v>6.6466308198869228E-3</v>
      </c>
      <c r="H110" s="316">
        <f>taxrates!BU57</f>
        <v>1.2377269566059113E-2</v>
      </c>
      <c r="I110" s="308">
        <f t="shared" si="4"/>
        <v>2.8956396039575338E-2</v>
      </c>
      <c r="J110" s="309">
        <f t="shared" si="5"/>
        <v>6.0535967350006104E-9</v>
      </c>
      <c r="K110" s="308">
        <f t="shared" si="6"/>
        <v>0.26145917689427733</v>
      </c>
      <c r="M110" s="318">
        <v>9.7675229564956889E-2</v>
      </c>
      <c r="N110" s="316">
        <v>9.3502802766847512E-2</v>
      </c>
      <c r="O110" s="316">
        <v>4.172426798109384E-3</v>
      </c>
    </row>
    <row r="111" spans="1:15">
      <c r="A111" s="301">
        <v>2018</v>
      </c>
      <c r="B111" s="316">
        <f>taxrates!BN58</f>
        <v>0.34343570470809937</v>
      </c>
      <c r="C111" s="316">
        <f>taxrates!BO58</f>
        <v>2.2863784804940224E-2</v>
      </c>
      <c r="D111" s="316">
        <f>taxrates!BR58+taxrates!BQ58</f>
        <v>0.22474741749465466</v>
      </c>
      <c r="E111" s="316">
        <f>taxrates!BS58+taxrates!BT58+taxrates!BP58</f>
        <v>8.1708494108170271E-2</v>
      </c>
      <c r="F111" s="317">
        <f>taxrates!BS58+taxrates!BT58</f>
        <v>7.5497612357139587E-2</v>
      </c>
      <c r="G111" s="317">
        <f>taxrates!BP58</f>
        <v>6.2108817510306835E-3</v>
      </c>
      <c r="H111" s="316">
        <f>taxrates!BU58</f>
        <v>1.411601435393095E-2</v>
      </c>
      <c r="I111" s="308">
        <f t="shared" si="4"/>
        <v>2.9074666555970907E-2</v>
      </c>
      <c r="J111" s="309">
        <f t="shared" si="5"/>
        <v>-6.0535967350006104E-9</v>
      </c>
      <c r="K111" s="308">
        <f t="shared" si="6"/>
        <v>0.25382208405062556</v>
      </c>
      <c r="M111" s="318">
        <v>7.5815247970098018E-2</v>
      </c>
      <c r="N111" s="316">
        <v>7.1644563070263428E-2</v>
      </c>
      <c r="O111" s="316">
        <v>4.1706848998345905E-3</v>
      </c>
    </row>
    <row r="112" spans="1:15">
      <c r="A112" s="301">
        <v>2019</v>
      </c>
      <c r="B112" s="316">
        <f>taxrates!BN59</f>
        <v>0.34684762358665466</v>
      </c>
      <c r="C112" s="316">
        <f>taxrates!BO59</f>
        <v>2.3285767063498497E-2</v>
      </c>
      <c r="D112" s="316">
        <f>taxrates!BR59+taxrates!BQ59</f>
        <v>0.22777540981769562</v>
      </c>
      <c r="E112" s="316">
        <f>taxrates!BS59+taxrates!BT59+taxrates!BP59</f>
        <v>8.491777116432786E-2</v>
      </c>
      <c r="F112" s="317">
        <f>taxrates!BS59+taxrates!BT59</f>
        <v>7.8261900693178177E-2</v>
      </c>
      <c r="G112" s="317">
        <f>taxrates!BP59</f>
        <v>6.655870471149683E-3</v>
      </c>
      <c r="H112" s="316">
        <f>taxrates!BU59</f>
        <v>1.0868682526051998E-2</v>
      </c>
      <c r="I112" s="308">
        <f t="shared" ref="I112:I114" si="7">C112+G112</f>
        <v>2.994163753464818E-2</v>
      </c>
      <c r="J112" s="309">
        <f t="shared" ref="J112:J114" si="8">B112-D112-I112-H112-F112</f>
        <v>-6.9849193096160889E-9</v>
      </c>
      <c r="K112" s="308">
        <f t="shared" si="6"/>
        <v>0.2577170473523438</v>
      </c>
      <c r="N112" s="308"/>
      <c r="O112" s="308"/>
    </row>
    <row r="113" spans="1:11">
      <c r="A113" s="301">
        <v>2020</v>
      </c>
      <c r="B113" s="316">
        <f>taxrates!BN60</f>
        <v>0.3539263904094696</v>
      </c>
      <c r="C113" s="316">
        <f>taxrates!BO60</f>
        <v>2.1552253514528275E-2</v>
      </c>
      <c r="D113" s="316">
        <f>taxrates!BR60+taxrates!BQ60</f>
        <v>0.23844511061906815</v>
      </c>
      <c r="E113" s="316">
        <f>taxrates!BS60+taxrates!BT60+taxrates!BP60</f>
        <v>8.2132050767540932E-2</v>
      </c>
      <c r="F113" s="317">
        <f>taxrates!BS60+taxrates!BT60</f>
        <v>7.5990326702594757E-2</v>
      </c>
      <c r="G113" s="317">
        <f>taxrates!BP60</f>
        <v>6.1417240649461746E-3</v>
      </c>
      <c r="H113" s="316">
        <f>taxrates!BU60</f>
        <v>1.1796976439654827E-2</v>
      </c>
      <c r="I113" s="308">
        <f t="shared" si="7"/>
        <v>2.7693977579474449E-2</v>
      </c>
      <c r="J113" s="309">
        <f t="shared" si="8"/>
        <v>-9.3132257461547852E-10</v>
      </c>
      <c r="K113" s="308">
        <f t="shared" si="6"/>
        <v>0.26613908819854259</v>
      </c>
    </row>
    <row r="114" spans="1:11">
      <c r="A114" s="301">
        <v>2021</v>
      </c>
      <c r="B114" s="316">
        <f>taxrates!BN61</f>
        <v>0.33859226107597351</v>
      </c>
      <c r="C114" s="316">
        <f>taxrates!BO61</f>
        <v>1.8342062830924988E-2</v>
      </c>
      <c r="D114" s="316">
        <f>taxrates!BR61+taxrates!BQ61</f>
        <v>0.23675754014402628</v>
      </c>
      <c r="E114" s="316">
        <f>taxrates!BS61+taxrates!BT61+taxrates!BP61</f>
        <v>7.2259834967553616E-2</v>
      </c>
      <c r="F114" s="317">
        <f>taxrates!BS61+taxrates!BT61</f>
        <v>6.7368399351835251E-2</v>
      </c>
      <c r="G114" s="317">
        <f>taxrates!BP61</f>
        <v>4.8914356157183647E-3</v>
      </c>
      <c r="H114" s="316">
        <f>taxrates!BU61</f>
        <v>1.1232827790081501E-2</v>
      </c>
      <c r="I114" s="308">
        <f t="shared" si="7"/>
        <v>2.3233498446643353E-2</v>
      </c>
      <c r="J114" s="309">
        <f t="shared" si="8"/>
        <v>-4.6566128730773926E-9</v>
      </c>
      <c r="K114" s="308">
        <f t="shared" si="6"/>
        <v>0.25999103859066963</v>
      </c>
    </row>
  </sheetData>
  <pageMargins left="0.75" right="0.75" top="1" bottom="1" header="0.5" footer="0.5"/>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E4B2-B88E-494A-BEED-AEB45A8FDD4D}">
  <sheetPr>
    <tabColor theme="1"/>
  </sheetPr>
  <dimension ref="A1"/>
  <sheetViews>
    <sheetView workbookViewId="0">
      <selection activeCell="O27" sqref="O27"/>
    </sheetView>
  </sheetViews>
  <sheetFormatPr baseColWidth="10" defaultRowHeight="16"/>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592C-BE03-4149-BFD7-A880F676B560}">
  <dimension ref="A1:O6"/>
  <sheetViews>
    <sheetView workbookViewId="0">
      <pane xSplit="1" ySplit="1" topLeftCell="B2" activePane="bottomRight" state="frozen"/>
      <selection pane="topRight" activeCell="B1" sqref="B1"/>
      <selection pane="bottomLeft" activeCell="A2" sqref="A2"/>
      <selection pane="bottomRight" activeCell="O2" sqref="O2:O6"/>
    </sheetView>
  </sheetViews>
  <sheetFormatPr baseColWidth="10" defaultColWidth="8.83203125" defaultRowHeight="15"/>
  <cols>
    <col min="1" max="16384" width="8.83203125" style="73"/>
  </cols>
  <sheetData>
    <row r="1" spans="1:15" s="315" customFormat="1" ht="16">
      <c r="A1" t="s">
        <v>405</v>
      </c>
      <c r="B1" t="s">
        <v>406</v>
      </c>
      <c r="C1" t="s">
        <v>407</v>
      </c>
      <c r="D1" t="s">
        <v>408</v>
      </c>
      <c r="E1" t="s">
        <v>409</v>
      </c>
      <c r="F1" t="s">
        <v>410</v>
      </c>
      <c r="G1" t="s">
        <v>411</v>
      </c>
      <c r="H1" t="s">
        <v>412</v>
      </c>
      <c r="I1" t="s">
        <v>422</v>
      </c>
      <c r="J1" t="s">
        <v>423</v>
      </c>
      <c r="K1" t="s">
        <v>424</v>
      </c>
      <c r="L1" t="s">
        <v>425</v>
      </c>
      <c r="M1" t="s">
        <v>426</v>
      </c>
      <c r="N1" t="s">
        <v>427</v>
      </c>
      <c r="O1" t="s">
        <v>592</v>
      </c>
    </row>
    <row r="2" spans="1:15" ht="16">
      <c r="A2" t="s">
        <v>413</v>
      </c>
      <c r="B2" s="74">
        <v>2619.9609855537224</v>
      </c>
      <c r="C2" s="74">
        <v>57.455857208719728</v>
      </c>
      <c r="D2" s="74">
        <v>279.26618947192537</v>
      </c>
      <c r="E2" s="74">
        <v>273.94479362551465</v>
      </c>
      <c r="F2" s="74">
        <v>45.620644488301949</v>
      </c>
      <c r="G2" s="74">
        <v>16.328161566449179</v>
      </c>
      <c r="H2" s="74">
        <v>27.922189350320568</v>
      </c>
      <c r="I2" s="74">
        <v>45.505038923938393</v>
      </c>
      <c r="J2" s="74">
        <v>275.07719657820502</v>
      </c>
      <c r="K2" s="74">
        <v>47.392449283903701</v>
      </c>
      <c r="L2" s="74">
        <v>0</v>
      </c>
      <c r="M2" s="74">
        <v>11.71545592874222</v>
      </c>
      <c r="N2" s="74">
        <v>20.034170855306598</v>
      </c>
      <c r="O2" s="74">
        <v>1375.5077455575347</v>
      </c>
    </row>
    <row r="3" spans="1:15" ht="16">
      <c r="A3" t="s">
        <v>414</v>
      </c>
      <c r="B3" s="74">
        <v>8088.9839473774537</v>
      </c>
      <c r="C3" s="74">
        <v>697.59608624931593</v>
      </c>
      <c r="D3" s="74">
        <v>836.99582335686443</v>
      </c>
      <c r="E3" s="74">
        <v>452.29801138566989</v>
      </c>
      <c r="F3" s="74">
        <v>219.43727921850575</v>
      </c>
      <c r="G3" s="74">
        <v>113.48750712257556</v>
      </c>
      <c r="H3" s="74">
        <v>87.677857661630199</v>
      </c>
      <c r="I3" s="74">
        <v>552.49610033434146</v>
      </c>
      <c r="J3" s="74">
        <v>824.44088586589919</v>
      </c>
      <c r="K3" s="74">
        <v>78.247555967446786</v>
      </c>
      <c r="L3" s="74">
        <v>0</v>
      </c>
      <c r="M3" s="74">
        <v>81.427286378652155</v>
      </c>
      <c r="N3" s="74">
        <v>62.90886285580288</v>
      </c>
      <c r="O3" s="74">
        <v>5418.239231124232</v>
      </c>
    </row>
    <row r="4" spans="1:15" ht="16">
      <c r="A4" t="s">
        <v>415</v>
      </c>
      <c r="B4" s="74">
        <v>5499.2206354880791</v>
      </c>
      <c r="C4" s="74">
        <v>807.13215340162753</v>
      </c>
      <c r="D4" s="74">
        <v>345.31506139169625</v>
      </c>
      <c r="E4" s="74">
        <v>191.42471420209156</v>
      </c>
      <c r="F4" s="74">
        <v>189.80668174359215</v>
      </c>
      <c r="G4" s="74">
        <v>114.55221321752234</v>
      </c>
      <c r="H4" s="74">
        <v>99.780570726545918</v>
      </c>
      <c r="I4" s="74">
        <v>639.24866529912947</v>
      </c>
      <c r="J4" s="74">
        <v>340.13533535999238</v>
      </c>
      <c r="K4" s="74">
        <v>33.116475552730712</v>
      </c>
      <c r="L4" s="74">
        <v>0</v>
      </c>
      <c r="M4" s="74">
        <v>82.191212979377795</v>
      </c>
      <c r="N4" s="74">
        <v>71.59255949707601</v>
      </c>
      <c r="O4" s="74">
        <v>3726.7145121668518</v>
      </c>
    </row>
    <row r="5" spans="1:15" ht="16">
      <c r="A5" t="s">
        <v>416</v>
      </c>
      <c r="B5" s="74">
        <v>2450.5185516687202</v>
      </c>
      <c r="C5" s="74">
        <v>509.99301150857576</v>
      </c>
      <c r="D5" s="74">
        <v>57.713445230408688</v>
      </c>
      <c r="E5" s="74">
        <v>54.98493504670418</v>
      </c>
      <c r="F5" s="74">
        <v>93.056410976344722</v>
      </c>
      <c r="G5" s="74">
        <v>60.650650428174657</v>
      </c>
      <c r="H5" s="74">
        <v>67.997924875599196</v>
      </c>
      <c r="I5" s="74">
        <v>403.91446510358537</v>
      </c>
      <c r="J5" s="74">
        <v>56.847743556520882</v>
      </c>
      <c r="K5" s="74">
        <v>9.5123937669822656</v>
      </c>
      <c r="L5" s="74">
        <v>5.729102809307709</v>
      </c>
      <c r="M5" s="74">
        <v>43.516841679717054</v>
      </c>
      <c r="N5" s="74">
        <v>48.788511120170668</v>
      </c>
      <c r="O5" s="74">
        <v>1759.4394955354007</v>
      </c>
    </row>
    <row r="6" spans="1:15" ht="16">
      <c r="A6" t="s">
        <v>417</v>
      </c>
      <c r="B6" s="74">
        <v>2580.8190532011531</v>
      </c>
      <c r="C6" s="74">
        <v>589.52089163356902</v>
      </c>
      <c r="D6" s="74">
        <v>21.507480549101874</v>
      </c>
      <c r="E6" s="74">
        <v>47.337545740016822</v>
      </c>
      <c r="F6" s="74">
        <v>132.26498250257242</v>
      </c>
      <c r="G6" s="74">
        <v>83.21446766527815</v>
      </c>
      <c r="H6" s="74">
        <v>104.85445807822738</v>
      </c>
      <c r="I6" s="74">
        <v>466.90054622140457</v>
      </c>
      <c r="J6" s="74">
        <v>21.184868330402356</v>
      </c>
      <c r="K6" s="74">
        <v>8.1893953955619878</v>
      </c>
      <c r="L6" s="74">
        <v>28.989897190692236</v>
      </c>
      <c r="M6" s="74">
        <v>59.706380106181697</v>
      </c>
      <c r="N6" s="74">
        <v>75.233073735678474</v>
      </c>
      <c r="O6" s="74">
        <v>1913.6911053730244</v>
      </c>
    </row>
  </sheetDat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F6BE-1D15-FC43-8817-6F12FDC3EE08}">
  <dimension ref="A1:EO61"/>
  <sheetViews>
    <sheetView workbookViewId="0">
      <pane xSplit="1" ySplit="1" topLeftCell="BM60" activePane="bottomRight" state="frozen"/>
      <selection pane="topRight" activeCell="B1" sqref="B1"/>
      <selection pane="bottomLeft" activeCell="A2" sqref="A2"/>
      <selection pane="bottomRight" activeCell="BN2" sqref="BN2"/>
    </sheetView>
  </sheetViews>
  <sheetFormatPr baseColWidth="10" defaultColWidth="8.83203125" defaultRowHeight="15"/>
  <cols>
    <col min="1" max="16384" width="8.83203125" style="73"/>
  </cols>
  <sheetData>
    <row r="1" spans="1:145" s="315" customFormat="1" ht="64">
      <c r="A1" s="315" t="s">
        <v>30</v>
      </c>
      <c r="B1" s="315" t="s">
        <v>345</v>
      </c>
      <c r="C1" s="315" t="s">
        <v>344</v>
      </c>
      <c r="D1" s="315" t="s">
        <v>343</v>
      </c>
      <c r="E1" s="315" t="s">
        <v>342</v>
      </c>
      <c r="F1" s="315" t="s">
        <v>341</v>
      </c>
      <c r="G1" s="315" t="s">
        <v>340</v>
      </c>
      <c r="H1" s="315" t="s">
        <v>339</v>
      </c>
      <c r="I1" s="315" t="s">
        <v>338</v>
      </c>
      <c r="J1" s="315" t="s">
        <v>337</v>
      </c>
      <c r="K1" s="315" t="s">
        <v>336</v>
      </c>
      <c r="L1" s="315" t="s">
        <v>335</v>
      </c>
      <c r="M1" s="315" t="s">
        <v>334</v>
      </c>
      <c r="N1" s="315" t="s">
        <v>333</v>
      </c>
      <c r="O1" s="315" t="s">
        <v>332</v>
      </c>
      <c r="P1" s="315" t="s">
        <v>331</v>
      </c>
      <c r="Q1" s="315" t="s">
        <v>330</v>
      </c>
      <c r="R1" s="315" t="s">
        <v>329</v>
      </c>
      <c r="S1" s="315" t="s">
        <v>328</v>
      </c>
      <c r="T1" s="315" t="s">
        <v>327</v>
      </c>
      <c r="U1" s="315" t="s">
        <v>326</v>
      </c>
      <c r="V1" s="315" t="s">
        <v>325</v>
      </c>
      <c r="W1" s="315" t="s">
        <v>324</v>
      </c>
      <c r="X1" s="315" t="s">
        <v>323</v>
      </c>
      <c r="Y1" s="315" t="s">
        <v>322</v>
      </c>
      <c r="Z1" s="315" t="s">
        <v>321</v>
      </c>
      <c r="AA1" s="315" t="s">
        <v>320</v>
      </c>
      <c r="AB1" s="315" t="s">
        <v>319</v>
      </c>
      <c r="AC1" s="315" t="s">
        <v>318</v>
      </c>
      <c r="AD1" s="315" t="s">
        <v>317</v>
      </c>
      <c r="AE1" s="315" t="s">
        <v>316</v>
      </c>
      <c r="AF1" s="315" t="s">
        <v>315</v>
      </c>
      <c r="AG1" s="315" t="s">
        <v>314</v>
      </c>
      <c r="AH1" s="315" t="s">
        <v>313</v>
      </c>
      <c r="AI1" s="315" t="s">
        <v>312</v>
      </c>
      <c r="AJ1" s="315" t="s">
        <v>311</v>
      </c>
      <c r="AK1" s="315" t="s">
        <v>310</v>
      </c>
      <c r="AL1" s="315" t="s">
        <v>309</v>
      </c>
      <c r="AM1" s="315" t="s">
        <v>308</v>
      </c>
      <c r="AN1" s="315" t="s">
        <v>307</v>
      </c>
      <c r="AO1" s="315" t="s">
        <v>306</v>
      </c>
      <c r="AP1" s="315" t="s">
        <v>305</v>
      </c>
      <c r="AQ1" s="315" t="s">
        <v>304</v>
      </c>
      <c r="AR1" s="315" t="s">
        <v>303</v>
      </c>
      <c r="AS1" s="315" t="s">
        <v>302</v>
      </c>
      <c r="AT1" s="315" t="s">
        <v>301</v>
      </c>
      <c r="AU1" s="315" t="s">
        <v>300</v>
      </c>
      <c r="AV1" s="315" t="s">
        <v>299</v>
      </c>
      <c r="AW1" s="315" t="s">
        <v>298</v>
      </c>
      <c r="AX1" s="315" t="s">
        <v>297</v>
      </c>
      <c r="AY1" s="315" t="s">
        <v>296</v>
      </c>
      <c r="AZ1" s="315" t="s">
        <v>295</v>
      </c>
      <c r="BA1" s="315" t="s">
        <v>294</v>
      </c>
      <c r="BB1" s="315" t="s">
        <v>293</v>
      </c>
      <c r="BC1" s="315" t="s">
        <v>292</v>
      </c>
      <c r="BD1" s="315" t="s">
        <v>291</v>
      </c>
      <c r="BE1" s="315" t="s">
        <v>290</v>
      </c>
      <c r="BF1" s="315" t="s">
        <v>289</v>
      </c>
      <c r="BG1" s="315" t="s">
        <v>288</v>
      </c>
      <c r="BH1" s="315" t="s">
        <v>287</v>
      </c>
      <c r="BI1" s="315" t="s">
        <v>286</v>
      </c>
      <c r="BJ1" s="315" t="s">
        <v>285</v>
      </c>
      <c r="BK1" s="315" t="s">
        <v>284</v>
      </c>
      <c r="BL1" s="315" t="s">
        <v>283</v>
      </c>
      <c r="BM1" s="315" t="s">
        <v>282</v>
      </c>
      <c r="BN1" s="315" t="s">
        <v>281</v>
      </c>
      <c r="BO1" s="315" t="s">
        <v>280</v>
      </c>
      <c r="BP1" s="315" t="s">
        <v>279</v>
      </c>
      <c r="BQ1" s="315" t="s">
        <v>278</v>
      </c>
      <c r="BR1" s="315" t="s">
        <v>277</v>
      </c>
      <c r="BS1" s="315" t="s">
        <v>276</v>
      </c>
      <c r="BT1" s="315" t="s">
        <v>275</v>
      </c>
      <c r="BU1" s="315" t="s">
        <v>274</v>
      </c>
      <c r="BV1" s="315" t="s">
        <v>273</v>
      </c>
      <c r="BW1" s="315" t="s">
        <v>272</v>
      </c>
      <c r="BX1" s="315" t="s">
        <v>271</v>
      </c>
      <c r="BY1" s="315" t="s">
        <v>270</v>
      </c>
      <c r="BZ1" s="315" t="s">
        <v>269</v>
      </c>
      <c r="CA1" s="315" t="s">
        <v>268</v>
      </c>
      <c r="CB1" s="315" t="s">
        <v>267</v>
      </c>
      <c r="CC1" s="315" t="s">
        <v>266</v>
      </c>
      <c r="CD1" s="315" t="s">
        <v>265</v>
      </c>
      <c r="CE1" s="315" t="s">
        <v>264</v>
      </c>
      <c r="CF1" s="315" t="s">
        <v>263</v>
      </c>
      <c r="CG1" s="315" t="s">
        <v>262</v>
      </c>
      <c r="CH1" s="315" t="s">
        <v>261</v>
      </c>
      <c r="CI1" s="315" t="s">
        <v>260</v>
      </c>
      <c r="CJ1" s="315" t="s">
        <v>259</v>
      </c>
      <c r="CK1" s="315" t="s">
        <v>258</v>
      </c>
      <c r="CL1" s="315" t="s">
        <v>257</v>
      </c>
      <c r="CM1" s="315" t="s">
        <v>256</v>
      </c>
      <c r="CN1" s="315" t="s">
        <v>255</v>
      </c>
      <c r="CO1" s="315" t="s">
        <v>254</v>
      </c>
      <c r="CP1" s="315" t="s">
        <v>253</v>
      </c>
      <c r="CQ1" s="315" t="s">
        <v>252</v>
      </c>
      <c r="CR1" s="315" t="s">
        <v>251</v>
      </c>
      <c r="CS1" s="315" t="s">
        <v>250</v>
      </c>
      <c r="CT1" s="315" t="s">
        <v>249</v>
      </c>
      <c r="CU1" s="315" t="s">
        <v>248</v>
      </c>
      <c r="CV1" s="315" t="s">
        <v>247</v>
      </c>
      <c r="CW1" s="315" t="s">
        <v>246</v>
      </c>
      <c r="CX1" s="315" t="s">
        <v>245</v>
      </c>
      <c r="CY1" s="315" t="s">
        <v>244</v>
      </c>
      <c r="CZ1" s="315" t="s">
        <v>243</v>
      </c>
      <c r="DA1" s="315" t="s">
        <v>242</v>
      </c>
      <c r="DB1" s="315" t="s">
        <v>241</v>
      </c>
      <c r="DC1" s="315" t="s">
        <v>240</v>
      </c>
      <c r="DD1" s="315" t="s">
        <v>239</v>
      </c>
      <c r="DE1" s="315" t="s">
        <v>238</v>
      </c>
      <c r="DF1" s="315" t="s">
        <v>237</v>
      </c>
      <c r="DG1" s="315" t="s">
        <v>236</v>
      </c>
      <c r="DH1" s="315" t="s">
        <v>235</v>
      </c>
      <c r="DI1" s="315" t="s">
        <v>234</v>
      </c>
      <c r="DJ1" s="315" t="s">
        <v>233</v>
      </c>
      <c r="DK1" s="315" t="s">
        <v>232</v>
      </c>
      <c r="DL1" s="315" t="s">
        <v>231</v>
      </c>
      <c r="DM1" s="315" t="s">
        <v>230</v>
      </c>
      <c r="DN1" s="315" t="s">
        <v>229</v>
      </c>
      <c r="DO1" s="315" t="s">
        <v>228</v>
      </c>
      <c r="DP1" s="315" t="s">
        <v>227</v>
      </c>
      <c r="DQ1" s="315" t="s">
        <v>226</v>
      </c>
      <c r="DR1" s="315" t="s">
        <v>225</v>
      </c>
      <c r="DS1" s="315" t="s">
        <v>224</v>
      </c>
      <c r="DT1" s="315" t="s">
        <v>223</v>
      </c>
      <c r="DU1" s="315" t="s">
        <v>222</v>
      </c>
      <c r="DV1" s="315" t="s">
        <v>221</v>
      </c>
      <c r="DW1" s="315" t="s">
        <v>220</v>
      </c>
      <c r="DX1" s="315" t="s">
        <v>219</v>
      </c>
      <c r="DY1" s="315" t="s">
        <v>218</v>
      </c>
      <c r="DZ1" s="315" t="s">
        <v>217</v>
      </c>
      <c r="EA1" s="315" t="s">
        <v>216</v>
      </c>
      <c r="EB1" s="315" t="s">
        <v>215</v>
      </c>
      <c r="EC1" s="315" t="s">
        <v>214</v>
      </c>
      <c r="ED1" s="315" t="s">
        <v>213</v>
      </c>
      <c r="EE1" s="315" t="s">
        <v>212</v>
      </c>
      <c r="EF1" s="315" t="s">
        <v>211</v>
      </c>
      <c r="EG1" s="315" t="s">
        <v>210</v>
      </c>
      <c r="EH1" s="315" t="s">
        <v>209</v>
      </c>
      <c r="EI1" s="315" t="s">
        <v>208</v>
      </c>
      <c r="EJ1" s="315" t="s">
        <v>207</v>
      </c>
      <c r="EK1" s="315" t="s">
        <v>206</v>
      </c>
      <c r="EL1" s="315" t="s">
        <v>205</v>
      </c>
      <c r="EM1" s="315" t="s">
        <v>204</v>
      </c>
      <c r="EN1" s="315" t="s">
        <v>203</v>
      </c>
      <c r="EO1" s="315" t="s">
        <v>202</v>
      </c>
    </row>
    <row r="2" spans="1:145" ht="16">
      <c r="A2" s="314">
        <v>1962</v>
      </c>
      <c r="B2" s="232">
        <v>0.27604871988296509</v>
      </c>
      <c r="C2" s="232">
        <v>5.9601470828056335E-2</v>
      </c>
      <c r="D2" s="232">
        <v>1.6710586845874786E-2</v>
      </c>
      <c r="E2" s="232">
        <v>3.5805460065603256E-2</v>
      </c>
      <c r="F2" s="232">
        <v>9.6560671925544739E-2</v>
      </c>
      <c r="G2" s="232">
        <v>4.3632578104734421E-2</v>
      </c>
      <c r="H2" s="232">
        <v>1.8797069787979126E-2</v>
      </c>
      <c r="I2" s="232">
        <v>4.9408799968659878E-3</v>
      </c>
      <c r="J2" s="232">
        <v>0.24465490877628326</v>
      </c>
      <c r="K2" s="232">
        <v>7.1975849568843842E-2</v>
      </c>
      <c r="L2" s="232">
        <v>1.6131436452269554E-2</v>
      </c>
      <c r="M2" s="232">
        <v>4.7956749796867371E-2</v>
      </c>
      <c r="N2" s="232">
        <v>8.6558081209659576E-2</v>
      </c>
      <c r="O2" s="232">
        <v>1.3887152075767517E-2</v>
      </c>
      <c r="P2" s="232">
        <v>7.9837655648589134E-3</v>
      </c>
      <c r="Q2" s="232">
        <v>1.618734240764752E-4</v>
      </c>
      <c r="R2" s="232">
        <v>0.22534239292144775</v>
      </c>
      <c r="S2" s="232">
        <v>9.145846962928772E-2</v>
      </c>
      <c r="T2" s="232">
        <v>1.4862194657325745E-2</v>
      </c>
      <c r="U2" s="232">
        <v>5.0237666815519333E-2</v>
      </c>
      <c r="V2" s="232">
        <v>5.1340114325284958E-2</v>
      </c>
      <c r="W2" s="232">
        <v>1.0178056545555592E-2</v>
      </c>
      <c r="X2" s="232">
        <v>7.2653335519134998E-3</v>
      </c>
      <c r="Y2" s="232">
        <v>5.6006274462561123E-7</v>
      </c>
      <c r="Z2" s="232">
        <v>0.25303646922111511</v>
      </c>
      <c r="AA2" s="232">
        <v>6.3520446419715881E-2</v>
      </c>
      <c r="AB2" s="232">
        <v>1.6682282090187073E-2</v>
      </c>
      <c r="AC2" s="232">
        <v>4.6966839581727982E-2</v>
      </c>
      <c r="AD2" s="232">
        <v>0.10184257477521896</v>
      </c>
      <c r="AE2" s="232">
        <v>1.5496889129281044E-2</v>
      </c>
      <c r="AF2" s="232">
        <v>8.2955630496144295E-3</v>
      </c>
      <c r="AG2" s="232">
        <v>2.3188296472653747E-4</v>
      </c>
      <c r="AH2" s="232">
        <v>0.33148643374443054</v>
      </c>
      <c r="AI2" s="232">
        <v>3.7749800831079483E-2</v>
      </c>
      <c r="AJ2" s="232">
        <v>1.7733300104737282E-2</v>
      </c>
      <c r="AK2" s="232">
        <v>1.4347733929753304E-2</v>
      </c>
      <c r="AL2" s="232">
        <v>0.11422406136989594</v>
      </c>
      <c r="AM2" s="232">
        <v>9.61594358086586E-2</v>
      </c>
      <c r="AN2" s="232">
        <v>3.7892069667577744E-2</v>
      </c>
      <c r="AO2" s="232">
        <v>1.338003296405077E-2</v>
      </c>
      <c r="AP2" s="232">
        <v>0.35673430562019348</v>
      </c>
      <c r="AQ2" s="232">
        <v>3.3296789973974228E-2</v>
      </c>
      <c r="AR2" s="232">
        <v>1.7033297568559647E-2</v>
      </c>
      <c r="AS2" s="232">
        <v>8.6553823202848434E-3</v>
      </c>
      <c r="AT2" s="232">
        <v>0.11639852076768875</v>
      </c>
      <c r="AU2" s="232">
        <v>0.11790399998426437</v>
      </c>
      <c r="AV2" s="232">
        <v>4.5473720878362656E-2</v>
      </c>
      <c r="AW2" s="232">
        <v>1.7972581088542938E-2</v>
      </c>
      <c r="AX2" s="232">
        <v>0.42764765024185181</v>
      </c>
      <c r="AY2" s="232">
        <v>2.7290817350149155E-2</v>
      </c>
      <c r="AZ2" s="232">
        <v>1.4282902702689171E-2</v>
      </c>
      <c r="BA2" s="232">
        <v>2.9349122196435928E-3</v>
      </c>
      <c r="BB2" s="232">
        <v>0.12600643932819366</v>
      </c>
      <c r="BC2" s="232">
        <v>0.16779409348964691</v>
      </c>
      <c r="BD2" s="232">
        <v>5.7786814868450165E-2</v>
      </c>
      <c r="BE2" s="232">
        <v>3.1551677733659744E-2</v>
      </c>
      <c r="BF2" s="232">
        <v>0.46036955714225769</v>
      </c>
      <c r="BG2" s="232">
        <v>2.6467293500900269E-2</v>
      </c>
      <c r="BH2" s="232">
        <v>1.3289060443639755E-2</v>
      </c>
      <c r="BI2" s="232">
        <v>1.9910435657948256E-3</v>
      </c>
      <c r="BJ2" s="232">
        <v>0.12724694609642029</v>
      </c>
      <c r="BK2" s="232">
        <v>0.19127680361270905</v>
      </c>
      <c r="BL2" s="232">
        <v>6.1788145452737808E-2</v>
      </c>
      <c r="BM2" s="232">
        <v>3.831026703119278E-2</v>
      </c>
      <c r="BN2" s="52">
        <v>0.52024483680725098</v>
      </c>
      <c r="BO2" s="232">
        <v>2.527327835559845E-2</v>
      </c>
      <c r="BP2" s="232">
        <v>1.0320527479052544E-2</v>
      </c>
      <c r="BQ2" s="232">
        <v>8.8410434545949101E-4</v>
      </c>
      <c r="BR2" s="232">
        <v>0.12257064133882523</v>
      </c>
      <c r="BS2" s="232">
        <v>0.23904888331890106</v>
      </c>
      <c r="BT2" s="232">
        <v>6.9943904876708984E-2</v>
      </c>
      <c r="BU2" s="232">
        <v>5.2203498780727386E-2</v>
      </c>
      <c r="BV2" s="232">
        <v>0.56634533405303955</v>
      </c>
      <c r="BW2" s="232">
        <v>2.4708490818738937E-2</v>
      </c>
      <c r="BX2" s="232">
        <v>6.8227420561015606E-3</v>
      </c>
      <c r="BY2" s="232">
        <v>2.7353889890946448E-4</v>
      </c>
      <c r="BZ2" s="232">
        <v>0.12133976817131042</v>
      </c>
      <c r="CA2" s="232">
        <v>0.27218690514564514</v>
      </c>
      <c r="CB2" s="232">
        <v>7.6444849371910095E-2</v>
      </c>
      <c r="CC2" s="232">
        <v>6.4569048583507538E-2</v>
      </c>
      <c r="CD2" s="232">
        <v>0.5923771858215332</v>
      </c>
      <c r="CE2" s="232">
        <v>2.4526558816432953E-2</v>
      </c>
      <c r="CF2" s="232">
        <v>3.9849416352808475E-3</v>
      </c>
      <c r="CG2" s="232">
        <v>8.7141204858198762E-5</v>
      </c>
      <c r="CH2" s="232">
        <v>0.13022778928279877</v>
      </c>
      <c r="CI2" s="232">
        <v>0.29041481018066406</v>
      </c>
      <c r="CJ2" s="232">
        <v>7.9526647925376892E-2</v>
      </c>
      <c r="CK2" s="232">
        <v>6.3609302043914795E-2</v>
      </c>
      <c r="CL2" s="232">
        <v>0.26404964923858643</v>
      </c>
      <c r="CM2" s="232">
        <v>4.9643747508525848E-2</v>
      </c>
      <c r="CN2" s="232">
        <v>1.9603000953793526E-2</v>
      </c>
      <c r="CO2" s="232">
        <v>2.9551949352025986E-2</v>
      </c>
      <c r="CP2" s="232">
        <v>0.1084161102771759</v>
      </c>
      <c r="CQ2" s="232">
        <v>3.8079898804426193E-2</v>
      </c>
      <c r="CR2" s="232">
        <v>1.7641551792621613E-2</v>
      </c>
      <c r="CS2" s="232">
        <v>1.1133793741464615E-3</v>
      </c>
      <c r="CT2" s="232">
        <v>0.28896811604499817</v>
      </c>
      <c r="CU2" s="232">
        <v>3.9036214351654053E-2</v>
      </c>
      <c r="CV2" s="232">
        <v>1.9661629572510719E-2</v>
      </c>
      <c r="CW2" s="232">
        <v>1.4121974818408489E-2</v>
      </c>
      <c r="CX2" s="232">
        <v>0.10721699893474579</v>
      </c>
      <c r="CY2" s="232">
        <v>7.0228070020675659E-2</v>
      </c>
      <c r="CZ2" s="232">
        <v>3.3707089722156525E-2</v>
      </c>
      <c r="DA2" s="232">
        <v>4.9961330369114876E-3</v>
      </c>
      <c r="DB2" s="232">
        <v>0.34108707308769226</v>
      </c>
      <c r="DC2" s="232">
        <v>2.9469320550560951E-2</v>
      </c>
      <c r="DD2" s="232">
        <v>1.6911953687667847E-2</v>
      </c>
      <c r="DE2" s="232">
        <v>5.4317670874297619E-3</v>
      </c>
      <c r="DF2" s="232">
        <v>0.12272488325834274</v>
      </c>
      <c r="DG2" s="232">
        <v>0.10567431151866913</v>
      </c>
      <c r="DH2" s="232">
        <v>4.7201935201883316E-2</v>
      </c>
      <c r="DI2" s="232">
        <v>1.3672912493348122E-2</v>
      </c>
      <c r="DJ2" s="232">
        <v>0.40741938352584839</v>
      </c>
      <c r="DK2" s="232">
        <v>2.7523210272192955E-2</v>
      </c>
      <c r="DL2" s="232">
        <v>1.5914255753159523E-2</v>
      </c>
      <c r="DM2" s="232">
        <v>2.9699550941586494E-3</v>
      </c>
      <c r="DN2" s="232">
        <v>0.13138240575790405</v>
      </c>
      <c r="DO2" s="232">
        <v>0.14902998507022858</v>
      </c>
      <c r="DP2" s="232">
        <v>5.457567423582077E-2</v>
      </c>
      <c r="DQ2" s="232">
        <v>2.6023911312222481E-2</v>
      </c>
      <c r="DR2" s="232">
        <v>0.49667087197303772</v>
      </c>
      <c r="DS2" s="232">
        <v>2.5562087073922157E-2</v>
      </c>
      <c r="DT2" s="232">
        <v>1.210915669798851E-2</v>
      </c>
      <c r="DU2" s="232">
        <v>1.1963233118876815E-3</v>
      </c>
      <c r="DV2" s="232">
        <v>0.12320005893707275</v>
      </c>
      <c r="DW2" s="232">
        <v>0.22210343182086945</v>
      </c>
      <c r="DX2" s="232">
        <v>6.6619575023651123E-2</v>
      </c>
      <c r="DY2" s="232">
        <v>4.5880250632762909E-2</v>
      </c>
      <c r="DZ2" s="232">
        <v>0.55296385288238525</v>
      </c>
      <c r="EA2" s="232">
        <v>2.4802010506391525E-2</v>
      </c>
      <c r="EB2" s="232">
        <v>8.2814926281571388E-3</v>
      </c>
      <c r="EC2" s="232">
        <v>3.6935522803105414E-4</v>
      </c>
      <c r="ED2" s="232">
        <v>0.11677094548940659</v>
      </c>
      <c r="EE2" s="232">
        <v>0.26281696557998657</v>
      </c>
      <c r="EF2" s="232">
        <v>7.4860677123069763E-2</v>
      </c>
      <c r="EG2" s="232">
        <v>6.5062388777732849E-2</v>
      </c>
      <c r="EH2" s="232">
        <v>0.59900921583175659</v>
      </c>
      <c r="EI2" s="232">
        <v>2.4493753910064697E-2</v>
      </c>
      <c r="EJ2" s="232">
        <v>3.8010249845683575E-3</v>
      </c>
      <c r="EK2" s="232">
        <v>4.8710109695093706E-5</v>
      </c>
      <c r="EL2" s="232">
        <v>0.13421712815761566</v>
      </c>
      <c r="EM2" s="232">
        <v>0.29327112436294556</v>
      </c>
      <c r="EN2" s="232">
        <v>7.9955130815505981E-2</v>
      </c>
      <c r="EO2" s="232">
        <v>6.3222363591194153E-2</v>
      </c>
    </row>
    <row r="3" spans="1:145">
      <c r="A3" s="314">
        <v>1963</v>
      </c>
      <c r="B3" s="232">
        <v>0.27185213565826416</v>
      </c>
      <c r="C3" s="232">
        <v>5.9823602437973022E-2</v>
      </c>
      <c r="D3" s="232">
        <v>1.7176486551761627E-2</v>
      </c>
      <c r="E3" s="232">
        <v>3.6342479288578033E-2</v>
      </c>
      <c r="F3" s="232">
        <v>9.1170497238636017E-2</v>
      </c>
      <c r="G3" s="232">
        <v>4.3704941868782043E-2</v>
      </c>
      <c r="H3" s="232">
        <v>1.8441308289766312E-2</v>
      </c>
      <c r="I3" s="232">
        <v>5.192827433347702E-3</v>
      </c>
      <c r="J3" s="232">
        <v>0.24114695191383362</v>
      </c>
      <c r="K3" s="232">
        <v>7.2471477091312408E-2</v>
      </c>
      <c r="L3" s="232">
        <v>1.6677979379892349E-2</v>
      </c>
      <c r="M3" s="232">
        <v>4.9286983907222748E-2</v>
      </c>
      <c r="N3" s="232">
        <v>8.1065565347671509E-2</v>
      </c>
      <c r="O3" s="232">
        <v>1.3763824477791786E-2</v>
      </c>
      <c r="P3" s="232">
        <v>7.7186422422528267E-3</v>
      </c>
      <c r="Q3" s="232">
        <v>1.6248181054834276E-4</v>
      </c>
      <c r="R3" s="232">
        <v>0.2274620532989502</v>
      </c>
      <c r="S3" s="232">
        <v>9.2362865805625916E-2</v>
      </c>
      <c r="T3" s="232">
        <v>1.5430537052452564E-2</v>
      </c>
      <c r="U3" s="232">
        <v>5.4209496825933456E-2</v>
      </c>
      <c r="V3" s="232">
        <v>4.9027852714061737E-2</v>
      </c>
      <c r="W3" s="232">
        <v>9.5602730289101601E-3</v>
      </c>
      <c r="X3" s="232">
        <v>6.8694120272994041E-3</v>
      </c>
      <c r="Y3" s="232">
        <v>1.6149570001289248E-6</v>
      </c>
      <c r="Z3" s="232">
        <v>0.24701909720897675</v>
      </c>
      <c r="AA3" s="232">
        <v>6.4007669687271118E-2</v>
      </c>
      <c r="AB3" s="232">
        <v>1.7209161072969437E-2</v>
      </c>
      <c r="AC3" s="232">
        <v>4.72135990858078E-2</v>
      </c>
      <c r="AD3" s="232">
        <v>9.4729617238044739E-2</v>
      </c>
      <c r="AE3" s="232">
        <v>1.554904505610466E-2</v>
      </c>
      <c r="AF3" s="232">
        <v>8.0790473148226738E-3</v>
      </c>
      <c r="AG3" s="232">
        <v>2.3096211953088641E-4</v>
      </c>
      <c r="AH3" s="232">
        <v>0.32511770725250244</v>
      </c>
      <c r="AI3" s="232">
        <v>3.7900552153587341E-2</v>
      </c>
      <c r="AJ3" s="232">
        <v>1.8043484538793564E-2</v>
      </c>
      <c r="AK3" s="232">
        <v>1.3921615667641163E-2</v>
      </c>
      <c r="AL3" s="232">
        <v>0.10868945717811584</v>
      </c>
      <c r="AM3" s="232">
        <v>9.5617413520812988E-2</v>
      </c>
      <c r="AN3" s="232">
        <v>3.7037588655948639E-2</v>
      </c>
      <c r="AO3" s="232">
        <v>1.3907575979828835E-2</v>
      </c>
      <c r="AP3" s="232">
        <v>0.3503718376159668</v>
      </c>
      <c r="AQ3" s="232">
        <v>3.3463478088378906E-2</v>
      </c>
      <c r="AR3" s="232">
        <v>1.7059408128261566E-2</v>
      </c>
      <c r="AS3" s="232">
        <v>8.3658769726753235E-3</v>
      </c>
      <c r="AT3" s="232">
        <v>0.1114933043718338</v>
      </c>
      <c r="AU3" s="232">
        <v>0.11704821884632111</v>
      </c>
      <c r="AV3" s="232">
        <v>4.4340837746858597E-2</v>
      </c>
      <c r="AW3" s="232">
        <v>1.8600713461637497E-2</v>
      </c>
      <c r="AX3" s="232">
        <v>0.42032235860824585</v>
      </c>
      <c r="AY3" s="232">
        <v>2.7385387569665909E-2</v>
      </c>
      <c r="AZ3" s="232">
        <v>1.3657150790095329E-2</v>
      </c>
      <c r="BA3" s="232">
        <v>2.8523560613393784E-3</v>
      </c>
      <c r="BB3" s="232">
        <v>0.12210920453071594</v>
      </c>
      <c r="BC3" s="232">
        <v>0.16548758745193481</v>
      </c>
      <c r="BD3" s="232">
        <v>5.6480221450328827E-2</v>
      </c>
      <c r="BE3" s="232">
        <v>3.2350420951843262E-2</v>
      </c>
      <c r="BF3" s="232">
        <v>0.45217281579971313</v>
      </c>
      <c r="BG3" s="232">
        <v>2.6595685631036758E-2</v>
      </c>
      <c r="BH3" s="232">
        <v>1.2166809290647507E-2</v>
      </c>
      <c r="BI3" s="232">
        <v>1.9558158237487078E-3</v>
      </c>
      <c r="BJ3" s="232">
        <v>0.1234089583158493</v>
      </c>
      <c r="BK3" s="232">
        <v>0.18871721625328064</v>
      </c>
      <c r="BL3" s="232">
        <v>6.0345925390720367E-2</v>
      </c>
      <c r="BM3" s="232">
        <v>3.8982421159744263E-2</v>
      </c>
      <c r="BN3" s="232">
        <v>0.51126229763031006</v>
      </c>
      <c r="BO3" s="232">
        <v>2.5488849729299545E-2</v>
      </c>
      <c r="BP3" s="232">
        <v>8.7893111631274223E-3</v>
      </c>
      <c r="BQ3" s="232">
        <v>8.7629933841526508E-4</v>
      </c>
      <c r="BR3" s="232">
        <v>0.12094461917877197</v>
      </c>
      <c r="BS3" s="232">
        <v>0.23470500111579895</v>
      </c>
      <c r="BT3" s="232">
        <v>6.8251080811023712E-2</v>
      </c>
      <c r="BU3" s="232">
        <v>5.2207145839929581E-2</v>
      </c>
      <c r="BV3" s="232">
        <v>0.55579417943954468</v>
      </c>
      <c r="BW3" s="232">
        <v>2.4970764294266701E-2</v>
      </c>
      <c r="BX3" s="232">
        <v>5.670192651450634E-3</v>
      </c>
      <c r="BY3" s="232">
        <v>2.6397182955406606E-4</v>
      </c>
      <c r="BZ3" s="232">
        <v>0.11969559639692307</v>
      </c>
      <c r="CA3" s="232">
        <v>0.26792401075363159</v>
      </c>
      <c r="CB3" s="232">
        <v>7.4574895203113556E-2</v>
      </c>
      <c r="CC3" s="232">
        <v>6.2694765627384186E-2</v>
      </c>
      <c r="CD3" s="232">
        <v>0.57729053497314453</v>
      </c>
      <c r="CE3" s="232">
        <v>2.4812327697873116E-2</v>
      </c>
      <c r="CF3" s="232">
        <v>3.5881111398339272E-3</v>
      </c>
      <c r="CG3" s="232">
        <v>8.343550143763423E-5</v>
      </c>
      <c r="CH3" s="232">
        <v>0.12494879215955734</v>
      </c>
      <c r="CI3" s="232">
        <v>0.28475373983383179</v>
      </c>
      <c r="CJ3" s="232">
        <v>7.7232673764228821E-2</v>
      </c>
      <c r="CK3" s="232">
        <v>6.1871491372585297E-2</v>
      </c>
      <c r="CL3" s="232">
        <v>0.25737345218658447</v>
      </c>
      <c r="CM3" s="232">
        <v>4.9802813678979874E-2</v>
      </c>
      <c r="CN3" s="232">
        <v>2.068653330206871E-2</v>
      </c>
      <c r="CO3" s="232">
        <v>2.8823297470808029E-2</v>
      </c>
      <c r="CP3" s="232">
        <v>0.101160928606987</v>
      </c>
      <c r="CQ3" s="232">
        <v>3.8132920861244202E-2</v>
      </c>
      <c r="CR3" s="232">
        <v>1.7449844628572464E-2</v>
      </c>
      <c r="CS3" s="232">
        <v>1.3170866295695305E-3</v>
      </c>
      <c r="CT3" s="232">
        <v>0.28381633758544922</v>
      </c>
      <c r="CU3" s="232">
        <v>3.9245918393135071E-2</v>
      </c>
      <c r="CV3" s="232">
        <v>2.0293597131967545E-2</v>
      </c>
      <c r="CW3" s="232">
        <v>1.3612354174256325E-2</v>
      </c>
      <c r="CX3" s="232">
        <v>0.10139748454093933</v>
      </c>
      <c r="CY3" s="232">
        <v>7.0956528186798096E-2</v>
      </c>
      <c r="CZ3" s="232">
        <v>3.279060497879982E-2</v>
      </c>
      <c r="DA3" s="232">
        <v>5.5198553018271923E-3</v>
      </c>
      <c r="DB3" s="232">
        <v>0.33561965823173523</v>
      </c>
      <c r="DC3" s="232">
        <v>2.9485337436199188E-2</v>
      </c>
      <c r="DD3" s="232">
        <v>1.7628300935029984E-2</v>
      </c>
      <c r="DE3" s="232">
        <v>5.2362717688083649E-3</v>
      </c>
      <c r="DF3" s="232">
        <v>0.11865129321813583</v>
      </c>
      <c r="DG3" s="232">
        <v>0.10370560735464096</v>
      </c>
      <c r="DH3" s="232">
        <v>4.6200253069400787E-2</v>
      </c>
      <c r="DI3" s="232">
        <v>1.4712590724229813E-2</v>
      </c>
      <c r="DJ3" s="232">
        <v>0.39907723665237427</v>
      </c>
      <c r="DK3" s="232">
        <v>2.7589201927185059E-2</v>
      </c>
      <c r="DL3" s="232">
        <v>1.5208243392407894E-2</v>
      </c>
      <c r="DM3" s="232">
        <v>2.9256404377520084E-3</v>
      </c>
      <c r="DN3" s="232">
        <v>0.1255919337272644</v>
      </c>
      <c r="DO3" s="232">
        <v>0.14741119742393494</v>
      </c>
      <c r="DP3" s="232">
        <v>5.3244747221469879E-2</v>
      </c>
      <c r="DQ3" s="232">
        <v>2.7106283232569695E-2</v>
      </c>
      <c r="DR3" s="232">
        <v>0.48786914348602295</v>
      </c>
      <c r="DS3" s="232">
        <v>2.5760594755411148E-2</v>
      </c>
      <c r="DT3" s="232">
        <v>1.0423937812447548E-2</v>
      </c>
      <c r="DU3" s="232">
        <v>1.1983005097135901E-3</v>
      </c>
      <c r="DV3" s="232">
        <v>0.1216016411781311</v>
      </c>
      <c r="DW3" s="232">
        <v>0.21723654866218567</v>
      </c>
      <c r="DX3" s="232">
        <v>6.4928442239761353E-2</v>
      </c>
      <c r="DY3" s="232">
        <v>4.6719677746295929E-2</v>
      </c>
      <c r="DZ3" s="232">
        <v>0.5444604754447937</v>
      </c>
      <c r="EA3" s="232">
        <v>2.5054462254047394E-2</v>
      </c>
      <c r="EB3" s="232">
        <v>6.7626526579260826E-3</v>
      </c>
      <c r="EC3" s="232">
        <v>3.5969639429822564E-4</v>
      </c>
      <c r="ED3" s="232">
        <v>0.11696816980838776</v>
      </c>
      <c r="EE3" s="232">
        <v>0.25901472568511963</v>
      </c>
      <c r="EF3" s="232">
        <v>7.3171332478523254E-2</v>
      </c>
      <c r="EG3" s="232">
        <v>6.3129439949989319E-2</v>
      </c>
      <c r="EH3" s="232">
        <v>0.58384591341018677</v>
      </c>
      <c r="EI3" s="232">
        <v>2.478061243891716E-2</v>
      </c>
      <c r="EJ3" s="232">
        <v>3.3088983036577702E-3</v>
      </c>
      <c r="EK3" s="232">
        <v>4.9085982027463615E-5</v>
      </c>
      <c r="EL3" s="232">
        <v>0.12881022691726685</v>
      </c>
      <c r="EM3" s="232">
        <v>0.28788083791732788</v>
      </c>
      <c r="EN3" s="232">
        <v>7.7722415328025818E-2</v>
      </c>
      <c r="EO3" s="232">
        <v>6.1293847858905792E-2</v>
      </c>
    </row>
    <row r="4" spans="1:145">
      <c r="A4" s="314">
        <v>1964</v>
      </c>
      <c r="B4" s="232">
        <v>0.26765558123588562</v>
      </c>
      <c r="C4" s="232">
        <v>6.0045734047889709E-2</v>
      </c>
      <c r="D4" s="232">
        <v>1.7642388120293617E-2</v>
      </c>
      <c r="E4" s="232">
        <v>3.6879494786262512E-2</v>
      </c>
      <c r="F4" s="232">
        <v>8.5780322551727295E-2</v>
      </c>
      <c r="G4" s="232">
        <v>4.3777305632829666E-2</v>
      </c>
      <c r="H4" s="232">
        <v>1.8085548654198647E-2</v>
      </c>
      <c r="I4" s="232">
        <v>5.4447748698294163E-3</v>
      </c>
      <c r="J4" s="232">
        <v>0.23763900995254517</v>
      </c>
      <c r="K4" s="232">
        <v>7.2967104613780975E-2</v>
      </c>
      <c r="L4" s="232">
        <v>1.7224522307515144E-2</v>
      </c>
      <c r="M4" s="232">
        <v>5.0617218017578125E-2</v>
      </c>
      <c r="N4" s="232">
        <v>7.5573056936264038E-2</v>
      </c>
      <c r="O4" s="232">
        <v>1.364049781113863E-2</v>
      </c>
      <c r="P4" s="232">
        <v>7.45351891964674E-3</v>
      </c>
      <c r="Q4" s="232">
        <v>1.6309019702021033E-4</v>
      </c>
      <c r="R4" s="232">
        <v>0.22958169877529144</v>
      </c>
      <c r="S4" s="232">
        <v>9.3267254531383514E-2</v>
      </c>
      <c r="T4" s="232">
        <v>1.5998879447579384E-2</v>
      </c>
      <c r="U4" s="232">
        <v>5.818132683634758E-2</v>
      </c>
      <c r="V4" s="232">
        <v>4.6715591102838516E-2</v>
      </c>
      <c r="W4" s="232">
        <v>8.9424895122647285E-3</v>
      </c>
      <c r="X4" s="232">
        <v>6.4734900370240211E-3</v>
      </c>
      <c r="Y4" s="232">
        <v>2.6698512556322385E-6</v>
      </c>
      <c r="Z4" s="232">
        <v>0.24100172519683838</v>
      </c>
      <c r="AA4" s="232">
        <v>6.4494885504245758E-2</v>
      </c>
      <c r="AB4" s="232">
        <v>1.773604191839695E-2</v>
      </c>
      <c r="AC4" s="232">
        <v>4.7460354864597321E-2</v>
      </c>
      <c r="AD4" s="232">
        <v>8.7616659700870514E-2</v>
      </c>
      <c r="AE4" s="232">
        <v>1.5601200982928276E-2</v>
      </c>
      <c r="AF4" s="232">
        <v>7.8625315800309181E-3</v>
      </c>
      <c r="AG4" s="232">
        <v>2.3004127433523536E-4</v>
      </c>
      <c r="AH4" s="232">
        <v>0.31874895095825195</v>
      </c>
      <c r="AI4" s="232">
        <v>3.8051307201385498E-2</v>
      </c>
      <c r="AJ4" s="232">
        <v>1.8353668972849846E-2</v>
      </c>
      <c r="AK4" s="232">
        <v>1.3495497405529022E-2</v>
      </c>
      <c r="AL4" s="232">
        <v>0.10315486043691635</v>
      </c>
      <c r="AM4" s="232">
        <v>9.5075391232967377E-2</v>
      </c>
      <c r="AN4" s="232">
        <v>3.6183107644319534E-2</v>
      </c>
      <c r="AO4" s="232">
        <v>1.4435118995606899E-2</v>
      </c>
      <c r="AP4" s="232">
        <v>0.3440093994140625</v>
      </c>
      <c r="AQ4" s="232">
        <v>3.3630166202783585E-2</v>
      </c>
      <c r="AR4" s="232">
        <v>1.7085518687963486E-2</v>
      </c>
      <c r="AS4" s="232">
        <v>8.0763706937432289E-3</v>
      </c>
      <c r="AT4" s="232">
        <v>0.10658808052539825</v>
      </c>
      <c r="AU4" s="232">
        <v>0.11619244515895844</v>
      </c>
      <c r="AV4" s="232">
        <v>4.3207954615354538E-2</v>
      </c>
      <c r="AW4" s="232">
        <v>1.9228847697377205E-2</v>
      </c>
      <c r="AX4" s="232">
        <v>0.4129970371723175</v>
      </c>
      <c r="AY4" s="232">
        <v>2.7479959651827812E-2</v>
      </c>
      <c r="AZ4" s="232">
        <v>1.3031399808824062E-2</v>
      </c>
      <c r="BA4" s="232">
        <v>2.7697996702045202E-3</v>
      </c>
      <c r="BB4" s="232">
        <v>0.11821197718381882</v>
      </c>
      <c r="BC4" s="232">
        <v>0.16318109631538391</v>
      </c>
      <c r="BD4" s="232">
        <v>5.5173624306917191E-2</v>
      </c>
      <c r="BE4" s="232">
        <v>3.3149164170026779E-2</v>
      </c>
      <c r="BF4" s="232">
        <v>0.44397610425949097</v>
      </c>
      <c r="BG4" s="232">
        <v>2.6724075898528099E-2</v>
      </c>
      <c r="BH4" s="232">
        <v>1.1044557206332684E-2</v>
      </c>
      <c r="BI4" s="232">
        <v>1.92058808170259E-3</v>
      </c>
      <c r="BJ4" s="232">
        <v>0.11957097798585892</v>
      </c>
      <c r="BK4" s="232">
        <v>0.18615761399269104</v>
      </c>
      <c r="BL4" s="232">
        <v>5.8903709053993225E-2</v>
      </c>
      <c r="BM4" s="232">
        <v>3.9654579013586044E-2</v>
      </c>
      <c r="BN4" s="232">
        <v>0.50227975845336914</v>
      </c>
      <c r="BO4" s="232">
        <v>2.5704421103000641E-2</v>
      </c>
      <c r="BP4" s="232">
        <v>7.258094847202301E-3</v>
      </c>
      <c r="BQ4" s="232">
        <v>8.6849433137103915E-4</v>
      </c>
      <c r="BR4" s="232">
        <v>0.11931859701871872</v>
      </c>
      <c r="BS4" s="232">
        <v>0.23036113381385803</v>
      </c>
      <c r="BT4" s="232">
        <v>6.655825674533844E-2</v>
      </c>
      <c r="BU4" s="232">
        <v>5.2210792899131775E-2</v>
      </c>
      <c r="BV4" s="232">
        <v>0.5452430248260498</v>
      </c>
      <c r="BW4" s="232">
        <v>2.5233037769794464E-2</v>
      </c>
      <c r="BX4" s="232">
        <v>4.5176427811384201E-3</v>
      </c>
      <c r="BY4" s="232">
        <v>2.5440476019866765E-4</v>
      </c>
      <c r="BZ4" s="232">
        <v>0.11805142462253571</v>
      </c>
      <c r="CA4" s="232">
        <v>0.26366108655929565</v>
      </c>
      <c r="CB4" s="232">
        <v>7.2704941034317017E-2</v>
      </c>
      <c r="CC4" s="232">
        <v>6.0820482671260834E-2</v>
      </c>
      <c r="CD4" s="232">
        <v>0.56220388412475586</v>
      </c>
      <c r="CE4" s="232">
        <v>2.5098096579313278E-2</v>
      </c>
      <c r="CF4" s="232">
        <v>3.1912804115563631E-3</v>
      </c>
      <c r="CG4" s="232">
        <v>7.9729798017069697E-5</v>
      </c>
      <c r="CH4" s="232">
        <v>0.11966979503631592</v>
      </c>
      <c r="CI4" s="232">
        <v>0.27909263968467712</v>
      </c>
      <c r="CJ4" s="232">
        <v>7.4938692152500153E-2</v>
      </c>
      <c r="CK4" s="232">
        <v>6.0133680701255798E-2</v>
      </c>
      <c r="CL4" s="232">
        <v>0.25069722533226013</v>
      </c>
      <c r="CM4" s="232">
        <v>4.9961879849433899E-2</v>
      </c>
      <c r="CN4" s="232">
        <v>2.1770067512989044E-2</v>
      </c>
      <c r="CO4" s="232">
        <v>2.8094647452235222E-2</v>
      </c>
      <c r="CP4" s="232">
        <v>9.3905754387378693E-2</v>
      </c>
      <c r="CQ4" s="232">
        <v>3.818594291806221E-2</v>
      </c>
      <c r="CR4" s="232">
        <v>1.7258139327168465E-2</v>
      </c>
      <c r="CS4" s="232">
        <v>1.5207938849925995E-3</v>
      </c>
      <c r="CT4" s="232">
        <v>0.27866455912590027</v>
      </c>
      <c r="CU4" s="232">
        <v>3.945561870932579E-2</v>
      </c>
      <c r="CV4" s="232">
        <v>2.092556469142437E-2</v>
      </c>
      <c r="CW4" s="232">
        <v>1.310273353010416E-2</v>
      </c>
      <c r="CX4" s="232">
        <v>9.5577970147132874E-2</v>
      </c>
      <c r="CY4" s="232">
        <v>7.1684978902339935E-2</v>
      </c>
      <c r="CZ4" s="232">
        <v>3.1874120235443115E-2</v>
      </c>
      <c r="DA4" s="232">
        <v>6.043577566742897E-3</v>
      </c>
      <c r="DB4" s="232">
        <v>0.3301522433757782</v>
      </c>
      <c r="DC4" s="232">
        <v>2.9501356184482574E-2</v>
      </c>
      <c r="DD4" s="232">
        <v>1.834465004503727E-2</v>
      </c>
      <c r="DE4" s="232">
        <v>5.0407759845256805E-3</v>
      </c>
      <c r="DF4" s="232">
        <v>0.11457770317792892</v>
      </c>
      <c r="DG4" s="232">
        <v>0.10173690319061279</v>
      </c>
      <c r="DH4" s="232">
        <v>4.5198570936918259E-2</v>
      </c>
      <c r="DI4" s="232">
        <v>1.5752268955111504E-2</v>
      </c>
      <c r="DJ4" s="232">
        <v>0.39073508977890015</v>
      </c>
      <c r="DK4" s="232">
        <v>2.7655191719532013E-2</v>
      </c>
      <c r="DL4" s="232">
        <v>1.4502231031656265E-2</v>
      </c>
      <c r="DM4" s="232">
        <v>2.8813257813453674E-3</v>
      </c>
      <c r="DN4" s="232">
        <v>0.11980145424604416</v>
      </c>
      <c r="DO4" s="232">
        <v>0.1457924097776413</v>
      </c>
      <c r="DP4" s="232">
        <v>5.1913820207118988E-2</v>
      </c>
      <c r="DQ4" s="232">
        <v>2.8188655152916908E-2</v>
      </c>
      <c r="DR4" s="232">
        <v>0.47906741499900818</v>
      </c>
      <c r="DS4" s="232">
        <v>2.5959102436900139E-2</v>
      </c>
      <c r="DT4" s="232">
        <v>8.7387198582291603E-3</v>
      </c>
      <c r="DU4" s="232">
        <v>1.2002777075394988E-3</v>
      </c>
      <c r="DV4" s="232">
        <v>0.12000323086977005</v>
      </c>
      <c r="DW4" s="232">
        <v>0.21236968040466309</v>
      </c>
      <c r="DX4" s="232">
        <v>6.3237302005290985E-2</v>
      </c>
      <c r="DY4" s="232">
        <v>4.7559108585119247E-2</v>
      </c>
      <c r="DZ4" s="232">
        <v>0.53595709800720215</v>
      </c>
      <c r="EA4" s="232">
        <v>2.5306915864348412E-2</v>
      </c>
      <c r="EB4" s="232">
        <v>5.2438126876950264E-3</v>
      </c>
      <c r="EC4" s="232">
        <v>3.5003756056539714E-4</v>
      </c>
      <c r="ED4" s="232">
        <v>0.11716538667678833</v>
      </c>
      <c r="EE4" s="232">
        <v>0.2552124559879303</v>
      </c>
      <c r="EF4" s="232">
        <v>7.1481980383396149E-2</v>
      </c>
      <c r="EG4" s="232">
        <v>6.1196498572826385E-2</v>
      </c>
      <c r="EH4" s="232">
        <v>0.56868261098861694</v>
      </c>
      <c r="EI4" s="232">
        <v>2.5067469105124474E-2</v>
      </c>
      <c r="EJ4" s="232">
        <v>2.8167718555778265E-3</v>
      </c>
      <c r="EK4" s="232">
        <v>4.9461854359833524E-5</v>
      </c>
      <c r="EL4" s="232">
        <v>0.12340331822633743</v>
      </c>
      <c r="EM4" s="232">
        <v>0.28249055147171021</v>
      </c>
      <c r="EN4" s="232">
        <v>7.5489692389965057E-2</v>
      </c>
      <c r="EO4" s="232">
        <v>5.9365332126617432E-2</v>
      </c>
    </row>
    <row r="5" spans="1:145">
      <c r="A5" s="314">
        <v>1965</v>
      </c>
      <c r="B5" s="232">
        <v>0.27130478620529175</v>
      </c>
      <c r="C5" s="232">
        <v>5.7224277406930923E-2</v>
      </c>
      <c r="D5" s="232">
        <v>1.7571965232491493E-2</v>
      </c>
      <c r="E5" s="232">
        <v>4.0259923785924911E-2</v>
      </c>
      <c r="F5" s="232">
        <v>8.9111112058162689E-2</v>
      </c>
      <c r="G5" s="232">
        <v>4.4332742691040039E-2</v>
      </c>
      <c r="H5" s="232">
        <v>1.7376445233821869E-2</v>
      </c>
      <c r="I5" s="232">
        <v>5.4283235222101212E-3</v>
      </c>
      <c r="J5" s="232">
        <v>0.2416454553604126</v>
      </c>
      <c r="K5" s="232">
        <v>6.9396615028381348E-2</v>
      </c>
      <c r="L5" s="232">
        <v>1.7299406230449677E-2</v>
      </c>
      <c r="M5" s="232">
        <v>5.4873205721378326E-2</v>
      </c>
      <c r="N5" s="232">
        <v>7.8165426850318909E-2</v>
      </c>
      <c r="O5" s="232">
        <v>1.4475680887699127E-2</v>
      </c>
      <c r="P5" s="232">
        <v>7.2373077273368835E-3</v>
      </c>
      <c r="Q5" s="232">
        <v>1.9781867740675807E-4</v>
      </c>
      <c r="R5" s="232">
        <v>0.23278701305389404</v>
      </c>
      <c r="S5" s="232">
        <v>8.8258236646652222E-2</v>
      </c>
      <c r="T5" s="232">
        <v>1.6072198748588562E-2</v>
      </c>
      <c r="U5" s="232">
        <v>6.2126010656356812E-2</v>
      </c>
      <c r="V5" s="232">
        <v>5.1055960357189178E-2</v>
      </c>
      <c r="W5" s="232">
        <v>9.23963263630867E-3</v>
      </c>
      <c r="X5" s="232">
        <v>6.0301050543785095E-3</v>
      </c>
      <c r="Y5" s="232">
        <v>4.864623406319879E-6</v>
      </c>
      <c r="Z5" s="232">
        <v>0.24545636773109436</v>
      </c>
      <c r="AA5" s="232">
        <v>6.1319440603256226E-2</v>
      </c>
      <c r="AB5" s="232">
        <v>1.7826057970523834E-2</v>
      </c>
      <c r="AC5" s="232">
        <v>5.1764462143182755E-2</v>
      </c>
      <c r="AD5" s="232">
        <v>8.977837860584259E-2</v>
      </c>
      <c r="AE5" s="232">
        <v>1.6728982329368591E-2</v>
      </c>
      <c r="AF5" s="232">
        <v>7.7580343931913376E-3</v>
      </c>
      <c r="AG5" s="232">
        <v>2.8100493364036083E-4</v>
      </c>
      <c r="AH5" s="232">
        <v>0.32251709699630737</v>
      </c>
      <c r="AI5" s="232">
        <v>3.6221414804458618E-2</v>
      </c>
      <c r="AJ5" s="232">
        <v>1.8039066344499588E-2</v>
      </c>
      <c r="AK5" s="232">
        <v>1.5001291409134865E-2</v>
      </c>
      <c r="AL5" s="232">
        <v>0.1080324649810791</v>
      </c>
      <c r="AM5" s="232">
        <v>9.5888473093509674E-2</v>
      </c>
      <c r="AN5" s="232">
        <v>3.4874342381954193E-2</v>
      </c>
      <c r="AO5" s="232">
        <v>1.4460052363574505E-2</v>
      </c>
      <c r="AP5" s="232">
        <v>0.34802049398422241</v>
      </c>
      <c r="AQ5" s="232">
        <v>3.1991537660360336E-2</v>
      </c>
      <c r="AR5" s="232">
        <v>1.672782376408577E-2</v>
      </c>
      <c r="AS5" s="232">
        <v>9.0354736894369125E-3</v>
      </c>
      <c r="AT5" s="232">
        <v>0.11229737102985382</v>
      </c>
      <c r="AU5" s="232">
        <v>0.11714519560337067</v>
      </c>
      <c r="AV5" s="232">
        <v>4.1618902236223221E-2</v>
      </c>
      <c r="AW5" s="232">
        <v>1.9204186275601387E-2</v>
      </c>
      <c r="AX5" s="232">
        <v>0.41803359985351562</v>
      </c>
      <c r="AY5" s="232">
        <v>2.6217466220259666E-2</v>
      </c>
      <c r="AZ5" s="232">
        <v>1.2744490057229996E-2</v>
      </c>
      <c r="BA5" s="232">
        <v>3.0979742296040058E-3</v>
      </c>
      <c r="BB5" s="232">
        <v>0.12504959106445312</v>
      </c>
      <c r="BC5" s="232">
        <v>0.16508418321609497</v>
      </c>
      <c r="BD5" s="232">
        <v>5.3073786199092865E-2</v>
      </c>
      <c r="BE5" s="232">
        <v>3.2766096293926239E-2</v>
      </c>
      <c r="BF5" s="232">
        <v>0.44782844185829163</v>
      </c>
      <c r="BG5" s="232">
        <v>2.5516390800476074E-2</v>
      </c>
      <c r="BH5" s="232">
        <v>1.1142896488308907E-2</v>
      </c>
      <c r="BI5" s="232">
        <v>2.198035828769207E-3</v>
      </c>
      <c r="BJ5" s="232">
        <v>0.12735724449157715</v>
      </c>
      <c r="BK5" s="232">
        <v>0.18615949153900146</v>
      </c>
      <c r="BL5" s="232">
        <v>5.6450173258781433E-2</v>
      </c>
      <c r="BM5" s="232">
        <v>3.9004206657409668E-2</v>
      </c>
      <c r="BN5" s="232">
        <v>0.50215327739715576</v>
      </c>
      <c r="BO5" s="232">
        <v>2.4581991136074066E-2</v>
      </c>
      <c r="BP5" s="232">
        <v>8.2738185301423073E-3</v>
      </c>
      <c r="BQ5" s="232">
        <v>9.4670744147151709E-4</v>
      </c>
      <c r="BR5" s="232">
        <v>0.12503670156002045</v>
      </c>
      <c r="BS5" s="232">
        <v>0.22888988256454468</v>
      </c>
      <c r="BT5" s="232">
        <v>6.3406616449356079E-2</v>
      </c>
      <c r="BU5" s="232">
        <v>5.101756751537323E-2</v>
      </c>
      <c r="BV5" s="232">
        <v>0.54035955667495728</v>
      </c>
      <c r="BW5" s="232">
        <v>2.4161409586668015E-2</v>
      </c>
      <c r="BX5" s="232">
        <v>5.1259887404739857E-3</v>
      </c>
      <c r="BY5" s="232">
        <v>2.818411448970437E-4</v>
      </c>
      <c r="BZ5" s="232">
        <v>0.12198439985513687</v>
      </c>
      <c r="CA5" s="232">
        <v>0.26097595691680908</v>
      </c>
      <c r="CB5" s="232">
        <v>6.9011680781841278E-2</v>
      </c>
      <c r="CC5" s="232">
        <v>5.8818265795707703E-2</v>
      </c>
      <c r="CD5" s="232">
        <v>0.55854707956314087</v>
      </c>
      <c r="CE5" s="232">
        <v>2.4027401581406593E-2</v>
      </c>
      <c r="CF5" s="232">
        <v>3.4386073239147663E-3</v>
      </c>
      <c r="CG5" s="232">
        <v>8.8463930296711624E-5</v>
      </c>
      <c r="CH5" s="232">
        <v>0.12565451860427856</v>
      </c>
      <c r="CI5" s="232">
        <v>0.2763817310333252</v>
      </c>
      <c r="CJ5" s="232">
        <v>7.0971280336380005E-2</v>
      </c>
      <c r="CK5" s="232">
        <v>5.7985134422779083E-2</v>
      </c>
      <c r="CL5" s="232">
        <v>0.2536662220954895</v>
      </c>
      <c r="CM5" s="232">
        <v>4.7639407217502594E-2</v>
      </c>
      <c r="CN5" s="232">
        <v>2.1579157561063766E-2</v>
      </c>
      <c r="CO5" s="232">
        <v>3.1109806150197983E-2</v>
      </c>
      <c r="CP5" s="232">
        <v>9.6514150500297546E-2</v>
      </c>
      <c r="CQ5" s="232">
        <v>3.8502581417560577E-2</v>
      </c>
      <c r="CR5" s="232">
        <v>1.6668165102601051E-2</v>
      </c>
      <c r="CS5" s="232">
        <v>1.6529674176126719E-3</v>
      </c>
      <c r="CT5" s="232">
        <v>0.28133481740951538</v>
      </c>
      <c r="CU5" s="232">
        <v>3.7488795816898346E-2</v>
      </c>
      <c r="CV5" s="232">
        <v>2.0521178841590881E-2</v>
      </c>
      <c r="CW5" s="232">
        <v>1.4693619683384895E-2</v>
      </c>
      <c r="CX5" s="232">
        <v>0.10014631599187851</v>
      </c>
      <c r="CY5" s="232">
        <v>7.148326188325882E-2</v>
      </c>
      <c r="CZ5" s="232">
        <v>3.0711948871612549E-2</v>
      </c>
      <c r="DA5" s="232">
        <v>6.2897107563912868E-3</v>
      </c>
      <c r="DB5" s="232">
        <v>0.33786070346832275</v>
      </c>
      <c r="DC5" s="232">
        <v>2.8103474527597427E-2</v>
      </c>
      <c r="DD5" s="232">
        <v>1.7048541456460953E-2</v>
      </c>
      <c r="DE5" s="232">
        <v>5.521050188690424E-3</v>
      </c>
      <c r="DF5" s="232">
        <v>0.11882207542657852</v>
      </c>
      <c r="DG5" s="232">
        <v>0.10839250683784485</v>
      </c>
      <c r="DH5" s="232">
        <v>4.3992303311824799E-2</v>
      </c>
      <c r="DI5" s="232">
        <v>1.5980754047632217E-2</v>
      </c>
      <c r="DJ5" s="232">
        <v>0.39729848504066467</v>
      </c>
      <c r="DK5" s="232">
        <v>2.6385210454463959E-2</v>
      </c>
      <c r="DL5" s="232">
        <v>1.3798598200082779E-2</v>
      </c>
      <c r="DM5" s="232">
        <v>3.3672812860459089E-3</v>
      </c>
      <c r="DN5" s="232">
        <v>0.12955670058727264</v>
      </c>
      <c r="DO5" s="232">
        <v>0.14638370275497437</v>
      </c>
      <c r="DP5" s="232">
        <v>4.9983128905296326E-2</v>
      </c>
      <c r="DQ5" s="232">
        <v>2.7823865413665771E-2</v>
      </c>
      <c r="DR5" s="232">
        <v>0.4813741147518158</v>
      </c>
      <c r="DS5" s="232">
        <v>2.4810738861560822E-2</v>
      </c>
      <c r="DT5" s="232">
        <v>9.9890958517789841E-3</v>
      </c>
      <c r="DU5" s="232">
        <v>1.3088538544252515E-3</v>
      </c>
      <c r="DV5" s="232">
        <v>0.12670561671257019</v>
      </c>
      <c r="DW5" s="232">
        <v>0.21142789721488953</v>
      </c>
      <c r="DX5" s="232">
        <v>6.0357566922903061E-2</v>
      </c>
      <c r="DY5" s="232">
        <v>4.6774353832006454E-2</v>
      </c>
      <c r="DZ5" s="232">
        <v>0.53061175346374512</v>
      </c>
      <c r="EA5" s="232">
        <v>2.4233337491750717E-2</v>
      </c>
      <c r="EB5" s="232">
        <v>6.0276850126683712E-3</v>
      </c>
      <c r="EC5" s="232">
        <v>3.8542220136150718E-4</v>
      </c>
      <c r="ED5" s="232">
        <v>0.12003686279058456</v>
      </c>
      <c r="EE5" s="232">
        <v>0.25270763039588928</v>
      </c>
      <c r="EF5" s="232">
        <v>6.7957028746604919E-2</v>
      </c>
      <c r="EG5" s="232">
        <v>5.9263810515403748E-2</v>
      </c>
      <c r="EH5" s="232">
        <v>0.5692591667175293</v>
      </c>
      <c r="EI5" s="232">
        <v>2.3990241810679436E-2</v>
      </c>
      <c r="EJ5" s="232">
        <v>2.8997461777180433E-3</v>
      </c>
      <c r="EK5" s="232">
        <v>5.5007047194521874E-5</v>
      </c>
      <c r="EL5" s="232">
        <v>0.13269162178039551</v>
      </c>
      <c r="EM5" s="232">
        <v>0.28136128187179565</v>
      </c>
      <c r="EN5" s="232">
        <v>7.1417532861232758E-2</v>
      </c>
      <c r="EO5" s="232">
        <v>5.6843698024749756E-2</v>
      </c>
    </row>
    <row r="6" spans="1:145">
      <c r="A6" s="314">
        <v>1966</v>
      </c>
      <c r="B6" s="232">
        <v>0.27495402097702026</v>
      </c>
      <c r="C6" s="232">
        <v>5.4402820765972137E-2</v>
      </c>
      <c r="D6" s="232">
        <v>1.7501542344689369E-2</v>
      </c>
      <c r="E6" s="232">
        <v>4.3640352785587311E-2</v>
      </c>
      <c r="F6" s="232">
        <v>9.2441901564598083E-2</v>
      </c>
      <c r="G6" s="232">
        <v>4.4888176023960114E-2</v>
      </c>
      <c r="H6" s="232">
        <v>1.6667339950799942E-2</v>
      </c>
      <c r="I6" s="232">
        <v>5.4118717089295387E-3</v>
      </c>
      <c r="J6" s="232">
        <v>0.24565191566944122</v>
      </c>
      <c r="K6" s="232">
        <v>6.5826132893562317E-2</v>
      </c>
      <c r="L6" s="232">
        <v>1.7374290153384209E-2</v>
      </c>
      <c r="M6" s="232">
        <v>5.9129193425178528E-2</v>
      </c>
      <c r="N6" s="232">
        <v>8.0757789313793182E-2</v>
      </c>
      <c r="O6" s="232">
        <v>1.5310864895582199E-2</v>
      </c>
      <c r="P6" s="232">
        <v>7.0210960693657398E-3</v>
      </c>
      <c r="Q6" s="232">
        <v>2.3254715779330581E-4</v>
      </c>
      <c r="R6" s="232">
        <v>0.23599231243133545</v>
      </c>
      <c r="S6" s="232">
        <v>8.3249218761920929E-2</v>
      </c>
      <c r="T6" s="232">
        <v>1.6145519912242889E-2</v>
      </c>
      <c r="U6" s="232">
        <v>6.6070690751075745E-2</v>
      </c>
      <c r="V6" s="232">
        <v>5.5396329611539841E-2</v>
      </c>
      <c r="W6" s="232">
        <v>9.5367748290300369E-3</v>
      </c>
      <c r="X6" s="232">
        <v>5.5867200717329979E-3</v>
      </c>
      <c r="Y6" s="232">
        <v>7.0593955570075195E-6</v>
      </c>
      <c r="Z6" s="232">
        <v>0.24991101026535034</v>
      </c>
      <c r="AA6" s="232">
        <v>5.8143991976976395E-2</v>
      </c>
      <c r="AB6" s="232">
        <v>1.7916075885295868E-2</v>
      </c>
      <c r="AC6" s="232">
        <v>5.6068569421768188E-2</v>
      </c>
      <c r="AD6" s="232">
        <v>9.1940104961395264E-2</v>
      </c>
      <c r="AE6" s="232">
        <v>1.7856761813163757E-2</v>
      </c>
      <c r="AF6" s="232">
        <v>7.6535376720130444E-3</v>
      </c>
      <c r="AG6" s="232">
        <v>3.3196862204931676E-4</v>
      </c>
      <c r="AH6" s="232">
        <v>0.32628524303436279</v>
      </c>
      <c r="AI6" s="232">
        <v>3.4391526132822037E-2</v>
      </c>
      <c r="AJ6" s="232">
        <v>1.7724461853504181E-2</v>
      </c>
      <c r="AK6" s="232">
        <v>1.6507085412740707E-2</v>
      </c>
      <c r="AL6" s="232">
        <v>0.11291006207466125</v>
      </c>
      <c r="AM6" s="232">
        <v>9.6701554954051971E-2</v>
      </c>
      <c r="AN6" s="232">
        <v>3.3565577119588852E-2</v>
      </c>
      <c r="AO6" s="232">
        <v>1.448498573154211E-2</v>
      </c>
      <c r="AP6" s="232">
        <v>0.35203161835670471</v>
      </c>
      <c r="AQ6" s="232">
        <v>3.0352909117937088E-2</v>
      </c>
      <c r="AR6" s="232">
        <v>1.6370130702853203E-2</v>
      </c>
      <c r="AS6" s="232">
        <v>9.9945766851305962E-3</v>
      </c>
      <c r="AT6" s="232">
        <v>0.11800666898488998</v>
      </c>
      <c r="AU6" s="232">
        <v>0.11809795349836349</v>
      </c>
      <c r="AV6" s="232">
        <v>4.0029849857091904E-2</v>
      </c>
      <c r="AW6" s="232">
        <v>1.9179524853825569E-2</v>
      </c>
      <c r="AX6" s="232">
        <v>0.42307013273239136</v>
      </c>
      <c r="AY6" s="232">
        <v>2.4954972788691521E-2</v>
      </c>
      <c r="AZ6" s="232">
        <v>1.2457580305635929E-2</v>
      </c>
      <c r="BA6" s="232">
        <v>3.4261487890034914E-3</v>
      </c>
      <c r="BB6" s="232">
        <v>0.13188719749450684</v>
      </c>
      <c r="BC6" s="232">
        <v>0.16698725521564484</v>
      </c>
      <c r="BD6" s="232">
        <v>5.0973951816558838E-2</v>
      </c>
      <c r="BE6" s="232">
        <v>3.2383032143115997E-2</v>
      </c>
      <c r="BF6" s="232">
        <v>0.45168077945709229</v>
      </c>
      <c r="BG6" s="232">
        <v>2.43087038397789E-2</v>
      </c>
      <c r="BH6" s="232">
        <v>1.1241236701607704E-2</v>
      </c>
      <c r="BI6" s="232">
        <v>2.4754838086664677E-3</v>
      </c>
      <c r="BJ6" s="232">
        <v>0.13514351844787598</v>
      </c>
      <c r="BK6" s="232">
        <v>0.18616136908531189</v>
      </c>
      <c r="BL6" s="232">
        <v>5.399664118885994E-2</v>
      </c>
      <c r="BM6" s="232">
        <v>3.8353830575942993E-2</v>
      </c>
      <c r="BN6" s="232">
        <v>0.50202679634094238</v>
      </c>
      <c r="BO6" s="232">
        <v>2.3459559306502342E-2</v>
      </c>
      <c r="BP6" s="232">
        <v>9.2895422130823135E-3</v>
      </c>
      <c r="BQ6" s="232">
        <v>1.0249206097796559E-3</v>
      </c>
      <c r="BR6" s="232">
        <v>0.13075481355190277</v>
      </c>
      <c r="BS6" s="232">
        <v>0.22741863131523132</v>
      </c>
      <c r="BT6" s="232">
        <v>6.0254979878664017E-2</v>
      </c>
      <c r="BU6" s="232">
        <v>4.9824345856904984E-2</v>
      </c>
      <c r="BV6" s="232">
        <v>0.53547608852386475</v>
      </c>
      <c r="BW6" s="232">
        <v>2.3089779540896416E-2</v>
      </c>
      <c r="BX6" s="232">
        <v>5.7343346998095512E-3</v>
      </c>
      <c r="BY6" s="232">
        <v>3.0927752959541976E-4</v>
      </c>
      <c r="BZ6" s="232">
        <v>0.12591737508773804</v>
      </c>
      <c r="CA6" s="232">
        <v>0.2582908570766449</v>
      </c>
      <c r="CB6" s="232">
        <v>6.531842052936554E-2</v>
      </c>
      <c r="CC6" s="232">
        <v>5.6816045194864273E-2</v>
      </c>
      <c r="CD6" s="232">
        <v>0.55489027500152588</v>
      </c>
      <c r="CE6" s="232">
        <v>2.2956706583499908E-2</v>
      </c>
      <c r="CF6" s="232">
        <v>3.6859342362731695E-3</v>
      </c>
      <c r="CG6" s="232">
        <v>9.719806257635355E-5</v>
      </c>
      <c r="CH6" s="232">
        <v>0.13163924217224121</v>
      </c>
      <c r="CI6" s="232">
        <v>0.27367079257965088</v>
      </c>
      <c r="CJ6" s="232">
        <v>6.700386106967926E-2</v>
      </c>
      <c r="CK6" s="232">
        <v>5.583658441901207E-2</v>
      </c>
      <c r="CL6" s="232">
        <v>0.25663524866104126</v>
      </c>
      <c r="CM6" s="232">
        <v>4.5316938310861588E-2</v>
      </c>
      <c r="CN6" s="232">
        <v>2.1388247609138489E-2</v>
      </c>
      <c r="CO6" s="232">
        <v>3.4124966710805893E-2</v>
      </c>
      <c r="CP6" s="232">
        <v>9.91225466132164E-2</v>
      </c>
      <c r="CQ6" s="232">
        <v>3.8819219917058945E-2</v>
      </c>
      <c r="CR6" s="232">
        <v>1.6078190878033638E-2</v>
      </c>
      <c r="CS6" s="232">
        <v>1.7851408338174224E-3</v>
      </c>
      <c r="CT6" s="232">
        <v>0.28400510549545288</v>
      </c>
      <c r="CU6" s="232">
        <v>3.5521972924470901E-2</v>
      </c>
      <c r="CV6" s="232">
        <v>2.0116791129112244E-2</v>
      </c>
      <c r="CW6" s="232">
        <v>1.6284504905343056E-2</v>
      </c>
      <c r="CX6" s="232">
        <v>0.10471466183662415</v>
      </c>
      <c r="CY6" s="232">
        <v>7.1281544864177704E-2</v>
      </c>
      <c r="CZ6" s="232">
        <v>2.9549775645136833E-2</v>
      </c>
      <c r="DA6" s="232">
        <v>6.5358439460396767E-3</v>
      </c>
      <c r="DB6" s="232">
        <v>0.34556916356086731</v>
      </c>
      <c r="DC6" s="232">
        <v>2.6705591008067131E-2</v>
      </c>
      <c r="DD6" s="232">
        <v>1.5752432867884636E-2</v>
      </c>
      <c r="DE6" s="232">
        <v>6.0013243928551674E-3</v>
      </c>
      <c r="DF6" s="232">
        <v>0.12306644767522812</v>
      </c>
      <c r="DG6" s="232">
        <v>0.11504810303449631</v>
      </c>
      <c r="DH6" s="232">
        <v>4.2786039412021637E-2</v>
      </c>
      <c r="DI6" s="232">
        <v>1.6209239140152931E-2</v>
      </c>
      <c r="DJ6" s="232">
        <v>0.4038618803024292</v>
      </c>
      <c r="DK6" s="232">
        <v>2.5115227326750755E-2</v>
      </c>
      <c r="DL6" s="232">
        <v>1.3094966299831867E-2</v>
      </c>
      <c r="DM6" s="232">
        <v>3.8532367907464504E-3</v>
      </c>
      <c r="DN6" s="232">
        <v>0.13931193947792053</v>
      </c>
      <c r="DO6" s="232">
        <v>0.14697501063346863</v>
      </c>
      <c r="DP6" s="232">
        <v>4.8052437603473663E-2</v>
      </c>
      <c r="DQ6" s="232">
        <v>2.7459077537059784E-2</v>
      </c>
      <c r="DR6" s="232">
        <v>0.48368081450462341</v>
      </c>
      <c r="DS6" s="232">
        <v>2.3662373423576355E-2</v>
      </c>
      <c r="DT6" s="232">
        <v>1.1239470914006233E-2</v>
      </c>
      <c r="DU6" s="232">
        <v>1.4174300013110042E-3</v>
      </c>
      <c r="DV6" s="232">
        <v>0.13340799510478973</v>
      </c>
      <c r="DW6" s="232">
        <v>0.21048609912395477</v>
      </c>
      <c r="DX6" s="232">
        <v>5.7477831840515137E-2</v>
      </c>
      <c r="DY6" s="232">
        <v>4.5989599078893661E-2</v>
      </c>
      <c r="DZ6" s="232">
        <v>0.52526646852493286</v>
      </c>
      <c r="EA6" s="232">
        <v>2.3159760981798172E-2</v>
      </c>
      <c r="EB6" s="232">
        <v>6.811557337641716E-3</v>
      </c>
      <c r="EC6" s="232">
        <v>4.2080687126144767E-4</v>
      </c>
      <c r="ED6" s="232">
        <v>0.1229083389043808</v>
      </c>
      <c r="EE6" s="232">
        <v>0.25020280480384827</v>
      </c>
      <c r="EF6" s="232">
        <v>6.443207710981369E-2</v>
      </c>
      <c r="EG6" s="232">
        <v>5.7331126183271408E-2</v>
      </c>
      <c r="EH6" s="232">
        <v>0.56983566284179688</v>
      </c>
      <c r="EI6" s="232">
        <v>2.2913014516234398E-2</v>
      </c>
      <c r="EJ6" s="232">
        <v>2.9827204998582602E-3</v>
      </c>
      <c r="EK6" s="232">
        <v>6.0552236391231418E-5</v>
      </c>
      <c r="EL6" s="232">
        <v>0.14197991788387299</v>
      </c>
      <c r="EM6" s="232">
        <v>0.2802320122718811</v>
      </c>
      <c r="EN6" s="232">
        <v>6.7345373332500458E-2</v>
      </c>
      <c r="EO6" s="232">
        <v>5.432206392288208E-2</v>
      </c>
    </row>
    <row r="7" spans="1:145">
      <c r="A7" s="314">
        <v>1967</v>
      </c>
      <c r="B7" s="232">
        <v>0.27823922038078308</v>
      </c>
      <c r="C7" s="232">
        <v>5.4393075406551361E-2</v>
      </c>
      <c r="D7" s="232">
        <v>1.8530117347836494E-2</v>
      </c>
      <c r="E7" s="232">
        <v>4.5975208282470703E-2</v>
      </c>
      <c r="F7" s="232">
        <v>9.620550274848938E-2</v>
      </c>
      <c r="G7" s="232">
        <v>4.0865678340196609E-2</v>
      </c>
      <c r="H7" s="232">
        <v>1.7024289816617966E-2</v>
      </c>
      <c r="I7" s="232">
        <v>5.2453428506851196E-3</v>
      </c>
      <c r="J7" s="232">
        <v>0.24703259766101837</v>
      </c>
      <c r="K7" s="232">
        <v>6.5330043435096741E-2</v>
      </c>
      <c r="L7" s="232">
        <v>1.8087113276124001E-2</v>
      </c>
      <c r="M7" s="232">
        <v>6.0942411422729492E-2</v>
      </c>
      <c r="N7" s="232">
        <v>8.0679558217525482E-2</v>
      </c>
      <c r="O7" s="232">
        <v>1.4492391608655453E-2</v>
      </c>
      <c r="P7" s="232">
        <v>7.251423317939043E-3</v>
      </c>
      <c r="Q7" s="232">
        <v>2.4966616183519363E-4</v>
      </c>
      <c r="R7" s="232">
        <v>0.23272566497325897</v>
      </c>
      <c r="S7" s="232">
        <v>8.2174867391586304E-2</v>
      </c>
      <c r="T7" s="232">
        <v>1.5251167118549347E-2</v>
      </c>
      <c r="U7" s="232">
        <v>6.6762641072273254E-2</v>
      </c>
      <c r="V7" s="232">
        <v>5.4025549441576004E-2</v>
      </c>
      <c r="W7" s="232">
        <v>8.9008519425988197E-3</v>
      </c>
      <c r="X7" s="232">
        <v>5.6036990135908127E-3</v>
      </c>
      <c r="Y7" s="232">
        <v>6.8930075940443203E-6</v>
      </c>
      <c r="Z7" s="232">
        <v>0.25377318263053894</v>
      </c>
      <c r="AA7" s="232">
        <v>5.7393778115510941E-2</v>
      </c>
      <c r="AB7" s="232">
        <v>1.9423240795731544E-2</v>
      </c>
      <c r="AC7" s="232">
        <v>5.8200269937515259E-2</v>
      </c>
      <c r="AD7" s="232">
        <v>9.3237310647964478E-2</v>
      </c>
      <c r="AE7" s="232">
        <v>1.7126787453889847E-2</v>
      </c>
      <c r="AF7" s="232">
        <v>8.0277314409613609E-3</v>
      </c>
      <c r="AG7" s="232">
        <v>3.640462236944586E-4</v>
      </c>
      <c r="AH7" s="232">
        <v>0.33554083108901978</v>
      </c>
      <c r="AI7" s="232">
        <v>3.4310594201087952E-2</v>
      </c>
      <c r="AJ7" s="232">
        <v>1.9343560561537743E-2</v>
      </c>
      <c r="AK7" s="232">
        <v>1.8492406234145164E-2</v>
      </c>
      <c r="AL7" s="232">
        <v>0.12471426278352737</v>
      </c>
      <c r="AM7" s="232">
        <v>8.9292347431182861E-2</v>
      </c>
      <c r="AN7" s="232">
        <v>3.4969240427017212E-2</v>
      </c>
      <c r="AO7" s="232">
        <v>1.4418411999940872E-2</v>
      </c>
      <c r="AP7" s="232">
        <v>0.36319887638092041</v>
      </c>
      <c r="AQ7" s="232">
        <v>3.0330736190080643E-2</v>
      </c>
      <c r="AR7" s="232">
        <v>1.8447740003466606E-2</v>
      </c>
      <c r="AS7" s="232">
        <v>1.1641675606369972E-2</v>
      </c>
      <c r="AT7" s="232">
        <v>0.13221137225627899</v>
      </c>
      <c r="AU7" s="232">
        <v>0.10934111475944519</v>
      </c>
      <c r="AV7" s="232">
        <v>4.2029853910207748E-2</v>
      </c>
      <c r="AW7" s="232">
        <v>1.9196378067135811E-2</v>
      </c>
      <c r="AX7" s="232">
        <v>0.43473771214485168</v>
      </c>
      <c r="AY7" s="232">
        <v>2.4935552850365639E-2</v>
      </c>
      <c r="AZ7" s="232">
        <v>1.4296803623437881E-2</v>
      </c>
      <c r="BA7" s="232">
        <v>4.3458417057991028E-3</v>
      </c>
      <c r="BB7" s="232">
        <v>0.1498950868844986</v>
      </c>
      <c r="BC7" s="232">
        <v>0.15464550256729126</v>
      </c>
      <c r="BD7" s="232">
        <v>5.4312903434038162E-2</v>
      </c>
      <c r="BE7" s="232">
        <v>3.23060043156147E-2</v>
      </c>
      <c r="BF7" s="232">
        <v>0.46423777937889099</v>
      </c>
      <c r="BG7" s="232">
        <v>2.428535558283329E-2</v>
      </c>
      <c r="BH7" s="232">
        <v>1.2979568913578987E-2</v>
      </c>
      <c r="BI7" s="232">
        <v>2.9486347921192646E-3</v>
      </c>
      <c r="BJ7" s="232">
        <v>0.15371870994567871</v>
      </c>
      <c r="BK7" s="232">
        <v>0.17396998405456543</v>
      </c>
      <c r="BL7" s="232">
        <v>5.7794142514467239E-2</v>
      </c>
      <c r="BM7" s="232">
        <v>3.8541395217180252E-2</v>
      </c>
      <c r="BN7" s="232">
        <v>0.51869660615921021</v>
      </c>
      <c r="BO7" s="232">
        <v>2.3370880633592606E-2</v>
      </c>
      <c r="BP7" s="232">
        <v>9.3742655590176582E-3</v>
      </c>
      <c r="BQ7" s="232">
        <v>1.2773926137015224E-3</v>
      </c>
      <c r="BR7" s="232">
        <v>0.15317566692829132</v>
      </c>
      <c r="BS7" s="232">
        <v>0.21515952050685883</v>
      </c>
      <c r="BT7" s="232">
        <v>6.5406814217567444E-2</v>
      </c>
      <c r="BU7" s="232">
        <v>5.0932057201862335E-2</v>
      </c>
      <c r="BV7" s="232">
        <v>0.55118793249130249</v>
      </c>
      <c r="BW7" s="232">
        <v>2.2983679547905922E-2</v>
      </c>
      <c r="BX7" s="232">
        <v>6.4432248473167419E-3</v>
      </c>
      <c r="BY7" s="232">
        <v>4.055732861161232E-4</v>
      </c>
      <c r="BZ7" s="232">
        <v>0.1467309296131134</v>
      </c>
      <c r="CA7" s="232">
        <v>0.24211990833282471</v>
      </c>
      <c r="CB7" s="232">
        <v>7.1499213576316833E-2</v>
      </c>
      <c r="CC7" s="232">
        <v>6.1005406081676483E-2</v>
      </c>
      <c r="CD7" s="232">
        <v>0.5606461763381958</v>
      </c>
      <c r="CE7" s="232">
        <v>2.2855373099446297E-2</v>
      </c>
      <c r="CF7" s="232">
        <v>5.2266358397901058E-3</v>
      </c>
      <c r="CG7" s="232">
        <v>1.4914365601725876E-4</v>
      </c>
      <c r="CH7" s="232">
        <v>0.1422736644744873</v>
      </c>
      <c r="CI7" s="232">
        <v>0.25560575723648071</v>
      </c>
      <c r="CJ7" s="232">
        <v>7.3335841298103333E-2</v>
      </c>
      <c r="CK7" s="232">
        <v>6.1199724674224854E-2</v>
      </c>
      <c r="CL7" s="232">
        <v>0.26252713799476624</v>
      </c>
      <c r="CM7" s="232">
        <v>4.4816911220550537E-2</v>
      </c>
      <c r="CN7" s="232">
        <v>2.1708415821194649E-2</v>
      </c>
      <c r="CO7" s="232">
        <v>3.6577459424734116E-2</v>
      </c>
      <c r="CP7" s="232">
        <v>0.10492285341024399</v>
      </c>
      <c r="CQ7" s="232">
        <v>3.6366168409585953E-2</v>
      </c>
      <c r="CR7" s="232">
        <v>1.6330121085047722E-2</v>
      </c>
      <c r="CS7" s="232">
        <v>1.8051920924335718E-3</v>
      </c>
      <c r="CT7" s="232">
        <v>0.29582872986793518</v>
      </c>
      <c r="CU7" s="232">
        <v>3.54115329682827E-2</v>
      </c>
      <c r="CV7" s="232">
        <v>2.2356793284416199E-2</v>
      </c>
      <c r="CW7" s="232">
        <v>1.8512366339564323E-2</v>
      </c>
      <c r="CX7" s="232">
        <v>0.11555811017751694</v>
      </c>
      <c r="CY7" s="232">
        <v>6.6676698625087738E-2</v>
      </c>
      <c r="CZ7" s="232">
        <v>3.0462566763162613E-2</v>
      </c>
      <c r="DA7" s="232">
        <v>6.8506770767271519E-3</v>
      </c>
      <c r="DB7" s="232">
        <v>0.35655674338340759</v>
      </c>
      <c r="DC7" s="232">
        <v>2.6658704504370689E-2</v>
      </c>
      <c r="DD7" s="232">
        <v>1.7787730321288109E-2</v>
      </c>
      <c r="DE7" s="232">
        <v>8.0487122759222984E-3</v>
      </c>
      <c r="DF7" s="232">
        <v>0.13976176083087921</v>
      </c>
      <c r="DG7" s="232">
        <v>0.10343188792467117</v>
      </c>
      <c r="DH7" s="232">
        <v>4.5086942613124847E-2</v>
      </c>
      <c r="DI7" s="232">
        <v>1.5780996531248093E-2</v>
      </c>
      <c r="DJ7" s="232">
        <v>0.41546809673309326</v>
      </c>
      <c r="DK7" s="232">
        <v>2.5104299187660217E-2</v>
      </c>
      <c r="DL7" s="232">
        <v>1.6208238899707794E-2</v>
      </c>
      <c r="DM7" s="232">
        <v>4.4452883303165436E-3</v>
      </c>
      <c r="DN7" s="232">
        <v>0.15420502424240112</v>
      </c>
      <c r="DO7" s="232">
        <v>0.13708335161209106</v>
      </c>
      <c r="DP7" s="232">
        <v>5.0976734608411789E-2</v>
      </c>
      <c r="DQ7" s="232">
        <v>2.7445143088698387E-2</v>
      </c>
      <c r="DR7" s="232">
        <v>0.50208836793899536</v>
      </c>
      <c r="DS7" s="232">
        <v>2.3568801581859589E-2</v>
      </c>
      <c r="DT7" s="232">
        <v>1.087249256670475E-2</v>
      </c>
      <c r="DU7" s="232">
        <v>1.7230306984856725E-3</v>
      </c>
      <c r="DV7" s="232">
        <v>0.15646994113922119</v>
      </c>
      <c r="DW7" s="232">
        <v>0.2013784795999527</v>
      </c>
      <c r="DX7" s="232">
        <v>6.2292631715536118E-2</v>
      </c>
      <c r="DY7" s="232">
        <v>4.5782975852489471E-2</v>
      </c>
      <c r="DZ7" s="232">
        <v>0.54649180173873901</v>
      </c>
      <c r="EA7" s="232">
        <v>2.3047385737299919E-2</v>
      </c>
      <c r="EB7" s="232">
        <v>7.0472746156156063E-3</v>
      </c>
      <c r="EC7" s="232">
        <v>5.3289340576156974E-4</v>
      </c>
      <c r="ED7" s="232">
        <v>0.14894399046897888</v>
      </c>
      <c r="EE7" s="232">
        <v>0.23542404174804688</v>
      </c>
      <c r="EF7" s="232">
        <v>7.0587307214736938E-2</v>
      </c>
      <c r="EG7" s="232">
        <v>6.0908924788236618E-2</v>
      </c>
      <c r="EH7" s="232">
        <v>0.56045448780059814</v>
      </c>
      <c r="EI7" s="232">
        <v>2.2818459197878838E-2</v>
      </c>
      <c r="EJ7" s="232">
        <v>4.7435383312404156E-3</v>
      </c>
      <c r="EK7" s="232">
        <v>9.7179115982726216E-5</v>
      </c>
      <c r="EL7" s="232">
        <v>0.1384255588054657</v>
      </c>
      <c r="EM7" s="232">
        <v>0.25939106941223145</v>
      </c>
      <c r="EN7" s="232">
        <v>7.4435003101825714E-2</v>
      </c>
      <c r="EO7" s="232">
        <v>6.0543708503246307E-2</v>
      </c>
    </row>
    <row r="8" spans="1:145">
      <c r="A8" s="314">
        <v>1968</v>
      </c>
      <c r="B8" s="232">
        <v>0.29365906119346619</v>
      </c>
      <c r="C8" s="232">
        <v>5.6569911539554596E-2</v>
      </c>
      <c r="D8" s="232">
        <v>1.9077468663454056E-2</v>
      </c>
      <c r="E8" s="232">
        <v>4.6609587967395782E-2</v>
      </c>
      <c r="F8" s="232">
        <v>0.10477912425994873</v>
      </c>
      <c r="G8" s="232">
        <v>4.4765438884496689E-2</v>
      </c>
      <c r="H8" s="232">
        <v>1.6933390870690346E-2</v>
      </c>
      <c r="I8" s="232">
        <v>4.9241501837968826E-3</v>
      </c>
      <c r="J8" s="232">
        <v>0.25920248031616211</v>
      </c>
      <c r="K8" s="232">
        <v>6.8219855427742004E-2</v>
      </c>
      <c r="L8" s="232">
        <v>1.8518183380365372E-2</v>
      </c>
      <c r="M8" s="232">
        <v>6.2016237527132034E-2</v>
      </c>
      <c r="N8" s="232">
        <v>8.8774703443050385E-2</v>
      </c>
      <c r="O8" s="232">
        <v>1.4788955450057983E-2</v>
      </c>
      <c r="P8" s="232">
        <v>6.674222182482481E-3</v>
      </c>
      <c r="Q8" s="232">
        <v>2.1033226221334189E-4</v>
      </c>
      <c r="R8" s="232">
        <v>0.24176476895809174</v>
      </c>
      <c r="S8" s="232">
        <v>8.5871182382106781E-2</v>
      </c>
      <c r="T8" s="232">
        <v>1.6085699200630188E-2</v>
      </c>
      <c r="U8" s="232">
        <v>6.6269859671592712E-2</v>
      </c>
      <c r="V8" s="232">
        <v>5.9399519115686417E-2</v>
      </c>
      <c r="W8" s="232">
        <v>9.0900100767612457E-3</v>
      </c>
      <c r="X8" s="232">
        <v>5.035995040088892E-3</v>
      </c>
      <c r="Y8" s="232">
        <v>1.2495897863118444E-5</v>
      </c>
      <c r="Z8" s="232">
        <v>0.26738560199737549</v>
      </c>
      <c r="AA8" s="232">
        <v>5.9936512261629105E-2</v>
      </c>
      <c r="AB8" s="232">
        <v>1.9659688696265221E-2</v>
      </c>
      <c r="AC8" s="232">
        <v>6.0020115226507187E-2</v>
      </c>
      <c r="AD8" s="232">
        <v>0.10255976766347885</v>
      </c>
      <c r="AE8" s="232">
        <v>1.7463332042098045E-2</v>
      </c>
      <c r="AF8" s="232">
        <v>7.443002425134182E-3</v>
      </c>
      <c r="AG8" s="232">
        <v>3.0317206983454525E-4</v>
      </c>
      <c r="AH8" s="232">
        <v>0.35623040795326233</v>
      </c>
      <c r="AI8" s="232">
        <v>3.5414237529039383E-2</v>
      </c>
      <c r="AJ8" s="232">
        <v>2.0093100145459175E-2</v>
      </c>
      <c r="AK8" s="232">
        <v>1.8631933256983757E-2</v>
      </c>
      <c r="AL8" s="232">
        <v>0.13384228944778442</v>
      </c>
      <c r="AM8" s="232">
        <v>9.920114278793335E-2</v>
      </c>
      <c r="AN8" s="232">
        <v>3.5563498735427856E-2</v>
      </c>
      <c r="AO8" s="232">
        <v>1.348419301211834E-2</v>
      </c>
      <c r="AP8" s="232">
        <v>0.3854864239692688</v>
      </c>
      <c r="AQ8" s="232">
        <v>3.1276389956474304E-2</v>
      </c>
      <c r="AR8" s="232">
        <v>1.873195543885231E-2</v>
      </c>
      <c r="AS8" s="232">
        <v>1.1802724562585354E-2</v>
      </c>
      <c r="AT8" s="232">
        <v>0.14201772212982178</v>
      </c>
      <c r="AU8" s="232">
        <v>0.1212218776345253</v>
      </c>
      <c r="AV8" s="232">
        <v>4.2662285268306732E-2</v>
      </c>
      <c r="AW8" s="232">
        <v>1.777346059679985E-2</v>
      </c>
      <c r="AX8" s="232">
        <v>0.45748245716094971</v>
      </c>
      <c r="AY8" s="232">
        <v>2.5683538988232613E-2</v>
      </c>
      <c r="AZ8" s="232">
        <v>1.5243775211274624E-2</v>
      </c>
      <c r="BA8" s="232">
        <v>4.1566654108464718E-3</v>
      </c>
      <c r="BB8" s="232">
        <v>0.15891146659851074</v>
      </c>
      <c r="BC8" s="232">
        <v>0.16885527968406677</v>
      </c>
      <c r="BD8" s="232">
        <v>5.487591028213501E-2</v>
      </c>
      <c r="BE8" s="232">
        <v>2.9755815863609314E-2</v>
      </c>
      <c r="BF8" s="232">
        <v>0.48845747113227844</v>
      </c>
      <c r="BG8" s="232">
        <v>2.5031805038452148E-2</v>
      </c>
      <c r="BH8" s="232">
        <v>1.4323710463941097E-2</v>
      </c>
      <c r="BI8" s="232">
        <v>2.8537348844110966E-3</v>
      </c>
      <c r="BJ8" s="232">
        <v>0.16285949945449829</v>
      </c>
      <c r="BK8" s="232">
        <v>0.18963560461997986</v>
      </c>
      <c r="BL8" s="232">
        <v>5.8792769908905029E-2</v>
      </c>
      <c r="BM8" s="232">
        <v>3.4960336983203888E-2</v>
      </c>
      <c r="BN8" s="232">
        <v>0.54370599985122681</v>
      </c>
      <c r="BO8" s="232">
        <v>2.4037366732954979E-2</v>
      </c>
      <c r="BP8" s="232">
        <v>1.185876876115799E-2</v>
      </c>
      <c r="BQ8" s="232">
        <v>1.1759384069591761E-3</v>
      </c>
      <c r="BR8" s="232">
        <v>0.15829257667064667</v>
      </c>
      <c r="BS8" s="232">
        <v>0.2348693311214447</v>
      </c>
      <c r="BT8" s="232">
        <v>6.7409135401248932E-2</v>
      </c>
      <c r="BU8" s="232">
        <v>4.606286808848381E-2</v>
      </c>
      <c r="BV8" s="232">
        <v>0.56372290849685669</v>
      </c>
      <c r="BW8" s="232">
        <v>2.3596871644258499E-2</v>
      </c>
      <c r="BX8" s="232">
        <v>9.1925235465168953E-3</v>
      </c>
      <c r="BY8" s="232">
        <v>4.0617218473926187E-4</v>
      </c>
      <c r="BZ8" s="232">
        <v>0.1461993008852005</v>
      </c>
      <c r="CA8" s="232">
        <v>0.25669041275978088</v>
      </c>
      <c r="CB8" s="232">
        <v>7.2654098272323608E-2</v>
      </c>
      <c r="CC8" s="232">
        <v>5.4983533918857574E-2</v>
      </c>
      <c r="CD8" s="232">
        <v>0.57481306791305542</v>
      </c>
      <c r="CE8" s="232">
        <v>2.3623459041118622E-2</v>
      </c>
      <c r="CF8" s="232">
        <v>7.8685227781534195E-3</v>
      </c>
      <c r="CG8" s="232">
        <v>1.5643710503354669E-4</v>
      </c>
      <c r="CH8" s="232">
        <v>0.14159795641899109</v>
      </c>
      <c r="CI8" s="232">
        <v>0.26998341083526611</v>
      </c>
      <c r="CJ8" s="232">
        <v>7.6099276542663574E-2</v>
      </c>
      <c r="CK8" s="232">
        <v>5.5483993142843246E-2</v>
      </c>
      <c r="CL8" s="232">
        <v>0.27808496356010437</v>
      </c>
      <c r="CM8" s="232">
        <v>4.6466786414384842E-2</v>
      </c>
      <c r="CN8" s="232">
        <v>2.3728841915726662E-2</v>
      </c>
      <c r="CO8" s="232">
        <v>3.687334805727005E-2</v>
      </c>
      <c r="CP8" s="232">
        <v>0.11200499534606934</v>
      </c>
      <c r="CQ8" s="232">
        <v>4.0381811559200287E-2</v>
      </c>
      <c r="CR8" s="232">
        <v>1.6602003946900368E-2</v>
      </c>
      <c r="CS8" s="232">
        <v>2.0271805115044117E-3</v>
      </c>
      <c r="CT8" s="232">
        <v>0.31669384241104126</v>
      </c>
      <c r="CU8" s="232">
        <v>3.6620389670133591E-2</v>
      </c>
      <c r="CV8" s="232">
        <v>2.2064927965402603E-2</v>
      </c>
      <c r="CW8" s="232">
        <v>1.9108572974801064E-2</v>
      </c>
      <c r="CX8" s="232">
        <v>0.12587568163871765</v>
      </c>
      <c r="CY8" s="232">
        <v>7.5707919895648956E-2</v>
      </c>
      <c r="CZ8" s="232">
        <v>3.0992105603218079E-2</v>
      </c>
      <c r="DA8" s="232">
        <v>6.3242586329579353E-3</v>
      </c>
      <c r="DB8" s="232">
        <v>0.37486642599105835</v>
      </c>
      <c r="DC8" s="232">
        <v>2.7421833947300911E-2</v>
      </c>
      <c r="DD8" s="232">
        <v>1.7697757109999657E-2</v>
      </c>
      <c r="DE8" s="232">
        <v>7.6318210922181606E-3</v>
      </c>
      <c r="DF8" s="232">
        <v>0.14838133752346039</v>
      </c>
      <c r="DG8" s="232">
        <v>0.11343032866716385</v>
      </c>
      <c r="DH8" s="232">
        <v>4.4428933411836624E-2</v>
      </c>
      <c r="DI8" s="232">
        <v>1.5874406322836876E-2</v>
      </c>
      <c r="DJ8" s="232">
        <v>0.43839141726493835</v>
      </c>
      <c r="DK8" s="232">
        <v>2.5932963937520981E-2</v>
      </c>
      <c r="DL8" s="232">
        <v>1.6557434573769569E-2</v>
      </c>
      <c r="DM8" s="232">
        <v>4.3741497211158276E-3</v>
      </c>
      <c r="DN8" s="232">
        <v>0.16699804365634918</v>
      </c>
      <c r="DO8" s="232">
        <v>0.14864493906497955</v>
      </c>
      <c r="DP8" s="232">
        <v>5.0984639674425125E-2</v>
      </c>
      <c r="DQ8" s="232">
        <v>2.4899248033761978E-2</v>
      </c>
      <c r="DR8" s="232">
        <v>0.53352087736129761</v>
      </c>
      <c r="DS8" s="232">
        <v>2.4261500686407089E-2</v>
      </c>
      <c r="DT8" s="232">
        <v>1.3215419836342335E-2</v>
      </c>
      <c r="DU8" s="232">
        <v>1.5676143812015653E-3</v>
      </c>
      <c r="DV8" s="232">
        <v>0.16444593667984009</v>
      </c>
      <c r="DW8" s="232">
        <v>0.22376622259616852</v>
      </c>
      <c r="DX8" s="232">
        <v>6.4740367233753204E-2</v>
      </c>
      <c r="DY8" s="232">
        <v>4.152381420135498E-2</v>
      </c>
      <c r="DZ8" s="232">
        <v>0.55841338634490967</v>
      </c>
      <c r="EA8" s="232">
        <v>2.3584142327308655E-2</v>
      </c>
      <c r="EB8" s="232">
        <v>9.8264049738645554E-3</v>
      </c>
      <c r="EC8" s="232">
        <v>5.2573572611436248E-4</v>
      </c>
      <c r="ED8" s="232">
        <v>0.14840222895145416</v>
      </c>
      <c r="EE8" s="232">
        <v>0.25032621622085571</v>
      </c>
      <c r="EF8" s="232">
        <v>7.1004681289196014E-2</v>
      </c>
      <c r="EG8" s="232">
        <v>5.47439344227314E-2</v>
      </c>
      <c r="EH8" s="232">
        <v>0.56966233253479004</v>
      </c>
      <c r="EI8" s="232">
        <v>2.3634955286979675E-2</v>
      </c>
      <c r="EJ8" s="232">
        <v>5.8254278264939785E-3</v>
      </c>
      <c r="EK8" s="232">
        <v>1.1705602082656696E-4</v>
      </c>
      <c r="EL8" s="232">
        <v>0.13624551892280579</v>
      </c>
      <c r="EM8" s="232">
        <v>0.27119371294975281</v>
      </c>
      <c r="EN8" s="232">
        <v>7.7900275588035583E-2</v>
      </c>
      <c r="EO8" s="232">
        <v>5.4745376110076904E-2</v>
      </c>
    </row>
    <row r="9" spans="1:145">
      <c r="A9" s="314">
        <v>1969</v>
      </c>
      <c r="B9" s="232">
        <v>0.30565741658210754</v>
      </c>
      <c r="C9" s="232">
        <v>5.7129226624965668E-2</v>
      </c>
      <c r="D9" s="232">
        <v>1.9667986780405045E-2</v>
      </c>
      <c r="E9" s="232">
        <v>4.9182228744029999E-2</v>
      </c>
      <c r="F9" s="232">
        <v>0.11648093909025192</v>
      </c>
      <c r="G9" s="232">
        <v>4.1192874312400818E-2</v>
      </c>
      <c r="H9" s="232">
        <v>1.6849199309945107E-2</v>
      </c>
      <c r="I9" s="232">
        <v>5.1549607887864113E-3</v>
      </c>
      <c r="J9" s="232">
        <v>0.27444061636924744</v>
      </c>
      <c r="K9" s="232">
        <v>6.8089693784713745E-2</v>
      </c>
      <c r="L9" s="232">
        <v>1.9121851772069931E-2</v>
      </c>
      <c r="M9" s="232">
        <v>6.406913697719574E-2</v>
      </c>
      <c r="N9" s="232">
        <v>0.10058954358100891</v>
      </c>
      <c r="O9" s="232">
        <v>1.5167748555541039E-2</v>
      </c>
      <c r="P9" s="232">
        <v>7.1201669052243233E-3</v>
      </c>
      <c r="Q9" s="232">
        <v>2.8245986322872341E-4</v>
      </c>
      <c r="R9" s="232">
        <v>0.25712811946868896</v>
      </c>
      <c r="S9" s="232">
        <v>8.5536748170852661E-2</v>
      </c>
      <c r="T9" s="232">
        <v>1.732582226395607E-2</v>
      </c>
      <c r="U9" s="232">
        <v>6.97774738073349E-2</v>
      </c>
      <c r="V9" s="232">
        <v>6.8843796849250793E-2</v>
      </c>
      <c r="W9" s="232">
        <v>9.9860858172178268E-3</v>
      </c>
      <c r="X9" s="232">
        <v>5.6463154032826424E-3</v>
      </c>
      <c r="Y9" s="232">
        <v>1.1876169992319774E-5</v>
      </c>
      <c r="Z9" s="232">
        <v>0.28268635272979736</v>
      </c>
      <c r="AA9" s="232">
        <v>5.9779848903417587E-2</v>
      </c>
      <c r="AB9" s="232">
        <v>1.9977280870079994E-2</v>
      </c>
      <c r="AC9" s="232">
        <v>6.1350312083959579E-2</v>
      </c>
      <c r="AD9" s="232">
        <v>0.11570971459150314</v>
      </c>
      <c r="AE9" s="232">
        <v>1.763571985065937E-2</v>
      </c>
      <c r="AF9" s="232">
        <v>7.8221466392278671E-3</v>
      </c>
      <c r="AG9" s="232">
        <v>4.1133604827336967E-4</v>
      </c>
      <c r="AH9" s="232">
        <v>0.36602956056594849</v>
      </c>
      <c r="AI9" s="232">
        <v>3.5932093858718872E-2</v>
      </c>
      <c r="AJ9" s="232">
        <v>2.0724192261695862E-2</v>
      </c>
      <c r="AK9" s="232">
        <v>2.0391516387462616E-2</v>
      </c>
      <c r="AL9" s="232">
        <v>0.14721429347991943</v>
      </c>
      <c r="AM9" s="232">
        <v>9.1524481773376465E-2</v>
      </c>
      <c r="AN9" s="232">
        <v>3.5664778202772141E-2</v>
      </c>
      <c r="AO9" s="232">
        <v>1.4578193426132202E-2</v>
      </c>
      <c r="AP9" s="232">
        <v>0.39580437541007996</v>
      </c>
      <c r="AQ9" s="232">
        <v>3.182494267821312E-2</v>
      </c>
      <c r="AR9" s="232">
        <v>1.9387712702155113E-2</v>
      </c>
      <c r="AS9" s="232">
        <v>1.3084867969155312E-2</v>
      </c>
      <c r="AT9" s="232">
        <v>0.15483294427394867</v>
      </c>
      <c r="AU9" s="232">
        <v>0.11366452276706696</v>
      </c>
      <c r="AV9" s="232">
        <v>4.3510396033525467E-2</v>
      </c>
      <c r="AW9" s="232">
        <v>1.9498985260725021E-2</v>
      </c>
      <c r="AX9" s="232">
        <v>0.47404652833938599</v>
      </c>
      <c r="AY9" s="232">
        <v>2.5965569540858269E-2</v>
      </c>
      <c r="AZ9" s="232">
        <v>1.6546495258808136E-2</v>
      </c>
      <c r="BA9" s="232">
        <v>4.8302337527275085E-3</v>
      </c>
      <c r="BB9" s="232">
        <v>0.17337238788604736</v>
      </c>
      <c r="BC9" s="232">
        <v>0.16280867159366608</v>
      </c>
      <c r="BD9" s="232">
        <v>5.72679303586483E-2</v>
      </c>
      <c r="BE9" s="232">
        <v>3.3255226910114288E-2</v>
      </c>
      <c r="BF9" s="232">
        <v>0.50691735744476318</v>
      </c>
      <c r="BG9" s="232">
        <v>2.5214426219463348E-2</v>
      </c>
      <c r="BH9" s="232">
        <v>1.5004768036305904E-2</v>
      </c>
      <c r="BI9" s="232">
        <v>3.3581715542823076E-3</v>
      </c>
      <c r="BJ9" s="232">
        <v>0.17730070650577545</v>
      </c>
      <c r="BK9" s="232">
        <v>0.18501724302768707</v>
      </c>
      <c r="BL9" s="232">
        <v>6.1809320002794266E-2</v>
      </c>
      <c r="BM9" s="232">
        <v>3.921271488070488E-2</v>
      </c>
      <c r="BN9" s="232">
        <v>0.56539738178253174</v>
      </c>
      <c r="BO9" s="232">
        <v>2.4105822667479515E-2</v>
      </c>
      <c r="BP9" s="232">
        <v>1.1780131608247757E-2</v>
      </c>
      <c r="BQ9" s="232">
        <v>1.4940776163712144E-3</v>
      </c>
      <c r="BR9" s="232">
        <v>0.17387276887893677</v>
      </c>
      <c r="BS9" s="232">
        <v>0.23201958835124969</v>
      </c>
      <c r="BT9" s="232">
        <v>7.0578880608081818E-2</v>
      </c>
      <c r="BU9" s="232">
        <v>5.1546130329370499E-2</v>
      </c>
      <c r="BV9" s="232">
        <v>0.60143470764160156</v>
      </c>
      <c r="BW9" s="232">
        <v>2.3627500981092453E-2</v>
      </c>
      <c r="BX9" s="232">
        <v>7.7118529006838799E-3</v>
      </c>
      <c r="BY9" s="232">
        <v>4.7659841948188841E-4</v>
      </c>
      <c r="BZ9" s="232">
        <v>0.16360996663570404</v>
      </c>
      <c r="CA9" s="232">
        <v>0.26712062954902649</v>
      </c>
      <c r="CB9" s="232">
        <v>7.8335613012313843E-2</v>
      </c>
      <c r="CC9" s="232">
        <v>6.0552589595317841E-2</v>
      </c>
      <c r="CD9" s="232">
        <v>0.60143148899078369</v>
      </c>
      <c r="CE9" s="232">
        <v>2.3549146950244904E-2</v>
      </c>
      <c r="CF9" s="232">
        <v>6.3699488528072834E-3</v>
      </c>
      <c r="CG9" s="232">
        <v>2.671921974979341E-4</v>
      </c>
      <c r="CH9" s="232">
        <v>0.154981330037117</v>
      </c>
      <c r="CI9" s="232">
        <v>0.27504199743270874</v>
      </c>
      <c r="CJ9" s="232">
        <v>8.0723151564598083E-2</v>
      </c>
      <c r="CK9" s="232">
        <v>6.0498703271150589E-2</v>
      </c>
      <c r="CL9" s="232">
        <v>0.29120838642120361</v>
      </c>
      <c r="CM9" s="232">
        <v>4.6252962201833725E-2</v>
      </c>
      <c r="CN9" s="232">
        <v>2.4082636460661888E-2</v>
      </c>
      <c r="CO9" s="232">
        <v>3.8752399384975433E-2</v>
      </c>
      <c r="CP9" s="232">
        <v>0.12806938588619232</v>
      </c>
      <c r="CQ9" s="232">
        <v>3.5888750106096268E-2</v>
      </c>
      <c r="CR9" s="232">
        <v>1.5949519351124763E-2</v>
      </c>
      <c r="CS9" s="232">
        <v>2.2127281408756971E-3</v>
      </c>
      <c r="CT9" s="232">
        <v>0.32488048076629639</v>
      </c>
      <c r="CU9" s="232">
        <v>3.7136271595954895E-2</v>
      </c>
      <c r="CV9" s="232">
        <v>2.1963180974125862E-2</v>
      </c>
      <c r="CW9" s="232">
        <v>2.056741900742054E-2</v>
      </c>
      <c r="CX9" s="232">
        <v>0.13802754878997803</v>
      </c>
      <c r="CY9" s="232">
        <v>6.9116987287998199E-2</v>
      </c>
      <c r="CZ9" s="232">
        <v>3.103964775800705E-2</v>
      </c>
      <c r="DA9" s="232">
        <v>7.0294109173119068E-3</v>
      </c>
      <c r="DB9" s="232">
        <v>0.38847994804382324</v>
      </c>
      <c r="DC9" s="232">
        <v>2.7920883148908615E-2</v>
      </c>
      <c r="DD9" s="232">
        <v>2.0559791475534439E-2</v>
      </c>
      <c r="DE9" s="232">
        <v>8.6621819064021111E-3</v>
      </c>
      <c r="DF9" s="232">
        <v>0.16314652562141418</v>
      </c>
      <c r="DG9" s="232">
        <v>0.10499720275402069</v>
      </c>
      <c r="DH9" s="232">
        <v>4.5446157455444336E-2</v>
      </c>
      <c r="DI9" s="232">
        <v>1.7747193574905396E-2</v>
      </c>
      <c r="DJ9" s="232">
        <v>0.45480528473854065</v>
      </c>
      <c r="DK9" s="232">
        <v>2.6202309876680374E-2</v>
      </c>
      <c r="DL9" s="232">
        <v>1.7878267914056778E-2</v>
      </c>
      <c r="DM9" s="232">
        <v>5.0192810595035553E-3</v>
      </c>
      <c r="DN9" s="232">
        <v>0.18035535514354706</v>
      </c>
      <c r="DO9" s="232">
        <v>0.14313305914402008</v>
      </c>
      <c r="DP9" s="232">
        <v>5.3994696587324142E-2</v>
      </c>
      <c r="DQ9" s="232">
        <v>2.8222311288118362E-2</v>
      </c>
      <c r="DR9" s="232">
        <v>0.54616665840148926</v>
      </c>
      <c r="DS9" s="232">
        <v>2.4361072108149529E-2</v>
      </c>
      <c r="DT9" s="232">
        <v>1.3951104134321213E-2</v>
      </c>
      <c r="DU9" s="232">
        <v>2.0370392594486475E-3</v>
      </c>
      <c r="DV9" s="232">
        <v>0.17934934794902802</v>
      </c>
      <c r="DW9" s="232">
        <v>0.21328848600387573</v>
      </c>
      <c r="DX9" s="232">
        <v>6.6439621150493622E-2</v>
      </c>
      <c r="DY9" s="232">
        <v>4.6739973127841949E-2</v>
      </c>
      <c r="DZ9" s="232">
        <v>0.60143637657165527</v>
      </c>
      <c r="EA9" s="232">
        <v>2.3667151108384132E-2</v>
      </c>
      <c r="EB9" s="232">
        <v>8.3909295499324799E-3</v>
      </c>
      <c r="EC9" s="232">
        <v>5.8256933698430657E-4</v>
      </c>
      <c r="ED9" s="232">
        <v>0.16797651350498199</v>
      </c>
      <c r="EE9" s="232">
        <v>0.26311197876930237</v>
      </c>
      <c r="EF9" s="232">
        <v>7.7127382159233093E-2</v>
      </c>
      <c r="EG9" s="232">
        <v>6.0579858720302582E-2</v>
      </c>
      <c r="EH9" s="232">
        <v>0.5944361686706543</v>
      </c>
      <c r="EI9" s="232">
        <v>2.3596206679940224E-2</v>
      </c>
      <c r="EJ9" s="232">
        <v>5.8609000407159328E-3</v>
      </c>
      <c r="EK9" s="232">
        <v>2.7794725610874593E-4</v>
      </c>
      <c r="EL9" s="232">
        <v>0.15234707295894623</v>
      </c>
      <c r="EM9" s="232">
        <v>0.2711387574672699</v>
      </c>
      <c r="EN9" s="232">
        <v>8.1526421010494232E-2</v>
      </c>
      <c r="EO9" s="232">
        <v>5.9688881039619446E-2</v>
      </c>
    </row>
    <row r="10" spans="1:145">
      <c r="A10" s="314">
        <v>1970</v>
      </c>
      <c r="B10" s="232">
        <v>0.29423749446868896</v>
      </c>
      <c r="C10" s="232">
        <v>5.728796124458313E-2</v>
      </c>
      <c r="D10" s="232">
        <v>2.1406847983598709E-2</v>
      </c>
      <c r="E10" s="232">
        <v>4.9451868981122971E-2</v>
      </c>
      <c r="F10" s="232">
        <v>0.10994637757539749</v>
      </c>
      <c r="G10" s="232">
        <v>3.3348727971315384E-2</v>
      </c>
      <c r="H10" s="232">
        <v>1.7713878303766251E-2</v>
      </c>
      <c r="I10" s="232">
        <v>5.0818328745663166E-3</v>
      </c>
      <c r="J10" s="232">
        <v>0.2682252824306488</v>
      </c>
      <c r="K10" s="232">
        <v>6.7964181303977966E-2</v>
      </c>
      <c r="L10" s="232">
        <v>1.9943315535783768E-2</v>
      </c>
      <c r="M10" s="232">
        <v>6.3894696533679962E-2</v>
      </c>
      <c r="N10" s="232">
        <v>9.5452219247817993E-2</v>
      </c>
      <c r="O10" s="232">
        <v>1.2999569065868855E-2</v>
      </c>
      <c r="P10" s="232">
        <v>7.6863029971718788E-3</v>
      </c>
      <c r="Q10" s="232">
        <v>2.8499049949459732E-4</v>
      </c>
      <c r="R10" s="232">
        <v>0.24980016052722931</v>
      </c>
      <c r="S10" s="232">
        <v>8.6564823985099792E-2</v>
      </c>
      <c r="T10" s="232">
        <v>1.6820022836327553E-2</v>
      </c>
      <c r="U10" s="232">
        <v>7.0473305881023407E-2</v>
      </c>
      <c r="V10" s="232">
        <v>6.286601722240448E-2</v>
      </c>
      <c r="W10" s="232">
        <v>7.3463455773890018E-3</v>
      </c>
      <c r="X10" s="232">
        <v>5.7142484001815319E-3</v>
      </c>
      <c r="Y10" s="232">
        <v>1.5396994058392011E-5</v>
      </c>
      <c r="Z10" s="232">
        <v>0.27681127190589905</v>
      </c>
      <c r="AA10" s="232">
        <v>5.9296399354934692E-2</v>
      </c>
      <c r="AB10" s="232">
        <v>2.1398749202489853E-2</v>
      </c>
      <c r="AC10" s="232">
        <v>6.0829110443592072E-2</v>
      </c>
      <c r="AD10" s="232">
        <v>0.11063718050718307</v>
      </c>
      <c r="AE10" s="232">
        <v>1.5633935108780861E-2</v>
      </c>
      <c r="AF10" s="232">
        <v>8.6052678525447845E-3</v>
      </c>
      <c r="AG10" s="232">
        <v>4.1061939555220306E-4</v>
      </c>
      <c r="AH10" s="232">
        <v>0.3457958996295929</v>
      </c>
      <c r="AI10" s="232">
        <v>3.6126796156167984E-2</v>
      </c>
      <c r="AJ10" s="232">
        <v>2.4307694286108017E-2</v>
      </c>
      <c r="AK10" s="232">
        <v>2.0824966952204704E-2</v>
      </c>
      <c r="AL10" s="232">
        <v>0.1386750191450119</v>
      </c>
      <c r="AM10" s="232">
        <v>7.3682472109794617E-2</v>
      </c>
      <c r="AN10" s="232">
        <v>3.7589374929666519E-2</v>
      </c>
      <c r="AO10" s="232">
        <v>1.4589576981961727E-2</v>
      </c>
      <c r="AP10" s="232">
        <v>0.37171494960784912</v>
      </c>
      <c r="AQ10" s="232">
        <v>3.2066814601421356E-2</v>
      </c>
      <c r="AR10" s="232">
        <v>2.3856392130255699E-2</v>
      </c>
      <c r="AS10" s="232">
        <v>1.3413638807833195E-2</v>
      </c>
      <c r="AT10" s="232">
        <v>0.14467611908912659</v>
      </c>
      <c r="AU10" s="232">
        <v>9.1479673981666565E-2</v>
      </c>
      <c r="AV10" s="232">
        <v>4.6361926943063736E-2</v>
      </c>
      <c r="AW10" s="232">
        <v>1.9860375672578812E-2</v>
      </c>
      <c r="AX10" s="232">
        <v>0.44429168105125427</v>
      </c>
      <c r="AY10" s="232">
        <v>2.617637999355793E-2</v>
      </c>
      <c r="AZ10" s="232">
        <v>2.0477371290326118E-2</v>
      </c>
      <c r="BA10" s="232">
        <v>5.4565169848501682E-3</v>
      </c>
      <c r="BB10" s="232">
        <v>0.16584090888500214</v>
      </c>
      <c r="BC10" s="232">
        <v>0.13008029758930206</v>
      </c>
      <c r="BD10" s="232">
        <v>6.199626624584198E-2</v>
      </c>
      <c r="BE10" s="232">
        <v>3.4263934940099716E-2</v>
      </c>
      <c r="BF10" s="232">
        <v>0.47562891244888306</v>
      </c>
      <c r="BG10" s="232">
        <v>2.5470539927482605E-2</v>
      </c>
      <c r="BH10" s="232">
        <v>1.9585326313972473E-2</v>
      </c>
      <c r="BI10" s="232">
        <v>3.7688980810344219E-3</v>
      </c>
      <c r="BJ10" s="232">
        <v>0.16759015619754791</v>
      </c>
      <c r="BK10" s="232">
        <v>0.15048195421695709</v>
      </c>
      <c r="BL10" s="232">
        <v>6.7331008613109589E-2</v>
      </c>
      <c r="BM10" s="232">
        <v>4.140104353427887E-2</v>
      </c>
      <c r="BN10" s="232">
        <v>0.54030346870422363</v>
      </c>
      <c r="BO10" s="232">
        <v>2.4337548762559891E-2</v>
      </c>
      <c r="BP10" s="232">
        <v>1.6737379133701324E-2</v>
      </c>
      <c r="BQ10" s="232">
        <v>1.6908601392060518E-3</v>
      </c>
      <c r="BR10" s="232">
        <v>0.16525690257549286</v>
      </c>
      <c r="BS10" s="232">
        <v>0.19780804216861725</v>
      </c>
      <c r="BT10" s="232">
        <v>7.8056208789348602E-2</v>
      </c>
      <c r="BU10" s="232">
        <v>5.641648918390274E-2</v>
      </c>
      <c r="BV10" s="232">
        <v>0.58201700448989868</v>
      </c>
      <c r="BW10" s="232">
        <v>2.3750772699713707E-2</v>
      </c>
      <c r="BX10" s="232">
        <v>1.1409811675548553E-2</v>
      </c>
      <c r="BY10" s="232">
        <v>5.3147692233324051E-4</v>
      </c>
      <c r="BZ10" s="232">
        <v>0.15136270225048065</v>
      </c>
      <c r="CA10" s="232">
        <v>0.23659823834896088</v>
      </c>
      <c r="CB10" s="232">
        <v>8.9519217610359192E-2</v>
      </c>
      <c r="CC10" s="232">
        <v>6.8844787776470184E-2</v>
      </c>
      <c r="CD10" s="232">
        <v>0.58383125066757202</v>
      </c>
      <c r="CE10" s="232">
        <v>2.3611659184098244E-2</v>
      </c>
      <c r="CF10" s="232">
        <v>8.451901376247406E-3</v>
      </c>
      <c r="CG10" s="232">
        <v>2.125338651239872E-4</v>
      </c>
      <c r="CH10" s="232">
        <v>0.13846416771411896</v>
      </c>
      <c r="CI10" s="232">
        <v>0.24725204706192017</v>
      </c>
      <c r="CJ10" s="232">
        <v>9.5897361636161804E-2</v>
      </c>
      <c r="CK10" s="232">
        <v>6.9941595196723938E-2</v>
      </c>
      <c r="CL10" s="232">
        <v>0.28456482291221619</v>
      </c>
      <c r="CM10" s="232">
        <v>4.5718081295490265E-2</v>
      </c>
      <c r="CN10" s="232">
        <v>2.5373853743076324E-2</v>
      </c>
      <c r="CO10" s="232">
        <v>3.8333464413881302E-2</v>
      </c>
      <c r="CP10" s="232">
        <v>0.12449803203344345</v>
      </c>
      <c r="CQ10" s="232">
        <v>3.1638406217098236E-2</v>
      </c>
      <c r="CR10" s="232">
        <v>1.6865124925971031E-2</v>
      </c>
      <c r="CS10" s="232">
        <v>2.1378581877797842E-3</v>
      </c>
      <c r="CT10" s="232">
        <v>0.31162378191947937</v>
      </c>
      <c r="CU10" s="232">
        <v>3.694390133023262E-2</v>
      </c>
      <c r="CV10" s="232">
        <v>2.6654109358787537E-2</v>
      </c>
      <c r="CW10" s="232">
        <v>2.000187523663044E-2</v>
      </c>
      <c r="CX10" s="232">
        <v>0.12715236842632294</v>
      </c>
      <c r="CY10" s="232">
        <v>5.9519629925489426E-2</v>
      </c>
      <c r="CZ10" s="232">
        <v>3.3417206257581711E-2</v>
      </c>
      <c r="DA10" s="232">
        <v>7.9346988350152969E-3</v>
      </c>
      <c r="DB10" s="232">
        <v>0.36858078837394714</v>
      </c>
      <c r="DC10" s="232">
        <v>2.7881689369678497E-2</v>
      </c>
      <c r="DD10" s="232">
        <v>2.2632556036114693E-2</v>
      </c>
      <c r="DE10" s="232">
        <v>9.5338094979524612E-3</v>
      </c>
      <c r="DF10" s="232">
        <v>0.16161471605300903</v>
      </c>
      <c r="DG10" s="232">
        <v>8.0789826810359955E-2</v>
      </c>
      <c r="DH10" s="232">
        <v>4.9107503145933151E-2</v>
      </c>
      <c r="DI10" s="232">
        <v>1.7020665109157562E-2</v>
      </c>
      <c r="DJ10" s="232">
        <v>0.42236000299453735</v>
      </c>
      <c r="DK10" s="232">
        <v>2.6403723284602165E-2</v>
      </c>
      <c r="DL10" s="232">
        <v>2.1931026130914688E-2</v>
      </c>
      <c r="DM10" s="232">
        <v>5.480465479195118E-3</v>
      </c>
      <c r="DN10" s="232">
        <v>0.16951191425323486</v>
      </c>
      <c r="DO10" s="232">
        <v>0.11150199919939041</v>
      </c>
      <c r="DP10" s="232">
        <v>5.8497242629528046E-2</v>
      </c>
      <c r="DQ10" s="232">
        <v>2.9033631086349487E-2</v>
      </c>
      <c r="DR10" s="232">
        <v>0.51905381679534912</v>
      </c>
      <c r="DS10" s="232">
        <v>2.4636464193463326E-2</v>
      </c>
      <c r="DT10" s="232">
        <v>1.9451333209872246E-2</v>
      </c>
      <c r="DU10" s="232">
        <v>2.2814697585999966E-3</v>
      </c>
      <c r="DV10" s="232">
        <v>0.17233484983444214</v>
      </c>
      <c r="DW10" s="232">
        <v>0.17804765701293945</v>
      </c>
      <c r="DX10" s="232">
        <v>7.2216756641864777E-2</v>
      </c>
      <c r="DY10" s="232">
        <v>5.0085298717021942E-2</v>
      </c>
      <c r="DZ10" s="232">
        <v>0.58113926649093628</v>
      </c>
      <c r="EA10" s="232">
        <v>2.3818079382181168E-2</v>
      </c>
      <c r="EB10" s="232">
        <v>1.2840914539992809E-2</v>
      </c>
      <c r="EC10" s="232">
        <v>6.8578869104385376E-4</v>
      </c>
      <c r="ED10" s="232">
        <v>0.15760330855846405</v>
      </c>
      <c r="EE10" s="232">
        <v>0.23144370317459106</v>
      </c>
      <c r="EF10" s="232">
        <v>8.6433328688144684E-2</v>
      </c>
      <c r="EG10" s="232">
        <v>6.8314127624034882E-2</v>
      </c>
      <c r="EH10" s="232">
        <v>0.57840341329574585</v>
      </c>
      <c r="EI10" s="232">
        <v>2.3637028411030769E-2</v>
      </c>
      <c r="EJ10" s="232">
        <v>8.2033490762114525E-3</v>
      </c>
      <c r="EK10" s="232">
        <v>1.4911507605575025E-4</v>
      </c>
      <c r="EL10" s="232">
        <v>0.13342279195785522</v>
      </c>
      <c r="EM10" s="232">
        <v>0.24348227679729462</v>
      </c>
      <c r="EN10" s="232">
        <v>9.8692610859870911E-2</v>
      </c>
      <c r="EO10" s="232">
        <v>7.0816248655319214E-2</v>
      </c>
    </row>
    <row r="11" spans="1:145">
      <c r="A11" s="314">
        <v>1971</v>
      </c>
      <c r="B11" s="232">
        <v>0.28844994306564331</v>
      </c>
      <c r="C11" s="232">
        <v>5.7729635387659073E-2</v>
      </c>
      <c r="D11" s="232">
        <v>2.1773006767034531E-2</v>
      </c>
      <c r="E11" s="232">
        <v>5.0473608076572418E-2</v>
      </c>
      <c r="F11" s="232">
        <v>0.1003090962767601</v>
      </c>
      <c r="G11" s="232">
        <v>3.4330260008573532E-2</v>
      </c>
      <c r="H11" s="232">
        <v>1.8116885796189308E-2</v>
      </c>
      <c r="I11" s="232">
        <v>5.7174363173544407E-3</v>
      </c>
      <c r="J11" s="232">
        <v>0.26245918869972229</v>
      </c>
      <c r="K11" s="232">
        <v>6.8732805550098419E-2</v>
      </c>
      <c r="L11" s="232">
        <v>2.0721610635519028E-2</v>
      </c>
      <c r="M11" s="232">
        <v>6.5740913152694702E-2</v>
      </c>
      <c r="N11" s="232">
        <v>8.5344776511192322E-2</v>
      </c>
      <c r="O11" s="232">
        <v>1.3688675127923489E-2</v>
      </c>
      <c r="P11" s="232">
        <v>7.8678689897060394E-3</v>
      </c>
      <c r="Q11" s="232">
        <v>3.6254420410841703E-4</v>
      </c>
      <c r="R11" s="232">
        <v>0.24375592172145844</v>
      </c>
      <c r="S11" s="232">
        <v>8.829517662525177E-2</v>
      </c>
      <c r="T11" s="232">
        <v>1.7661064863204956E-2</v>
      </c>
      <c r="U11" s="232">
        <v>7.3296912014484406E-2</v>
      </c>
      <c r="V11" s="232">
        <v>5.1132645457983017E-2</v>
      </c>
      <c r="W11" s="232">
        <v>7.7213183976709843E-3</v>
      </c>
      <c r="X11" s="232">
        <v>5.6300507858395576E-3</v>
      </c>
      <c r="Y11" s="232">
        <v>1.8759426893666387E-5</v>
      </c>
      <c r="Z11" s="232">
        <v>0.27085334062576294</v>
      </c>
      <c r="AA11" s="232">
        <v>5.9953093528747559E-2</v>
      </c>
      <c r="AB11" s="232">
        <v>2.2095201537013054E-2</v>
      </c>
      <c r="AC11" s="232">
        <v>6.234973669052124E-2</v>
      </c>
      <c r="AD11" s="232">
        <v>0.10069939494132996</v>
      </c>
      <c r="AE11" s="232">
        <v>1.6366861760616302E-2</v>
      </c>
      <c r="AF11" s="232">
        <v>8.872215636074543E-3</v>
      </c>
      <c r="AG11" s="232">
        <v>5.1683693891391158E-4</v>
      </c>
      <c r="AH11" s="232">
        <v>0.33874744176864624</v>
      </c>
      <c r="AI11" s="232">
        <v>3.6436185240745544E-2</v>
      </c>
      <c r="AJ11" s="232">
        <v>2.3807680234313011E-2</v>
      </c>
      <c r="AK11" s="232">
        <v>2.0928164944052696E-2</v>
      </c>
      <c r="AL11" s="232">
        <v>0.12926819920539856</v>
      </c>
      <c r="AM11" s="232">
        <v>7.4276059865951538E-2</v>
      </c>
      <c r="AN11" s="232">
        <v>3.795088455080986E-2</v>
      </c>
      <c r="AO11" s="232">
        <v>1.6080277040600777E-2</v>
      </c>
      <c r="AP11" s="232">
        <v>0.36392912268638611</v>
      </c>
      <c r="AQ11" s="232">
        <v>3.2371550798416138E-2</v>
      </c>
      <c r="AR11" s="232">
        <v>2.2750731557607651E-2</v>
      </c>
      <c r="AS11" s="232">
        <v>1.3664271682500839E-2</v>
      </c>
      <c r="AT11" s="232">
        <v>0.13575874269008636</v>
      </c>
      <c r="AU11" s="232">
        <v>9.1270722448825836E-2</v>
      </c>
      <c r="AV11" s="232">
        <v>4.6581834554672241E-2</v>
      </c>
      <c r="AW11" s="232">
        <v>2.1531270816922188E-2</v>
      </c>
      <c r="AX11" s="232">
        <v>0.43239858746528625</v>
      </c>
      <c r="AY11" s="232">
        <v>2.6559261605143547E-2</v>
      </c>
      <c r="AZ11" s="232">
        <v>1.9734440371394157E-2</v>
      </c>
      <c r="BA11" s="232">
        <v>5.2068694494664669E-3</v>
      </c>
      <c r="BB11" s="232">
        <v>0.15253056585788727</v>
      </c>
      <c r="BC11" s="232">
        <v>0.12944768369197845</v>
      </c>
      <c r="BD11" s="232">
        <v>6.2115538865327835E-2</v>
      </c>
      <c r="BE11" s="232">
        <v>3.6804229021072388E-2</v>
      </c>
      <c r="BF11" s="232">
        <v>0.46389737725257874</v>
      </c>
      <c r="BG11" s="232">
        <v>2.5835046544671059E-2</v>
      </c>
      <c r="BH11" s="232">
        <v>1.8116585910320282E-2</v>
      </c>
      <c r="BI11" s="232">
        <v>3.6681101191788912E-3</v>
      </c>
      <c r="BJ11" s="232">
        <v>0.15582846105098724</v>
      </c>
      <c r="BK11" s="232">
        <v>0.1493719071149826</v>
      </c>
      <c r="BL11" s="232">
        <v>6.7479141056537628E-2</v>
      </c>
      <c r="BM11" s="232">
        <v>4.3598104268312454E-2</v>
      </c>
      <c r="BN11" s="232">
        <v>0.52423852682113647</v>
      </c>
      <c r="BO11" s="232">
        <v>2.47688889503479E-2</v>
      </c>
      <c r="BP11" s="232">
        <v>1.4269991777837276E-2</v>
      </c>
      <c r="BQ11" s="232">
        <v>1.6502471407875419E-3</v>
      </c>
      <c r="BR11" s="232">
        <v>0.15558154881000519</v>
      </c>
      <c r="BS11" s="232">
        <v>0.19188632071018219</v>
      </c>
      <c r="BT11" s="232">
        <v>7.7784396708011627E-2</v>
      </c>
      <c r="BU11" s="232">
        <v>5.829712375998497E-2</v>
      </c>
      <c r="BV11" s="232">
        <v>0.56842070817947388</v>
      </c>
      <c r="BW11" s="232">
        <v>2.4188179522752762E-2</v>
      </c>
      <c r="BX11" s="232">
        <v>9.8975431174039841E-3</v>
      </c>
      <c r="BY11" s="232">
        <v>5.0824368372559547E-4</v>
      </c>
      <c r="BZ11" s="232">
        <v>0.14651784300804138</v>
      </c>
      <c r="CA11" s="232">
        <v>0.22551499307155609</v>
      </c>
      <c r="CB11" s="232">
        <v>8.9035943150520325E-2</v>
      </c>
      <c r="CC11" s="232">
        <v>7.2757944464683533E-2</v>
      </c>
      <c r="CD11" s="232">
        <v>0.56962662935256958</v>
      </c>
      <c r="CE11" s="232">
        <v>2.4085879325866699E-2</v>
      </c>
      <c r="CF11" s="232">
        <v>7.4281208217144012E-3</v>
      </c>
      <c r="CG11" s="232">
        <v>1.7505744472146034E-4</v>
      </c>
      <c r="CH11" s="232">
        <v>0.13539424538612366</v>
      </c>
      <c r="CI11" s="232">
        <v>0.23194968700408936</v>
      </c>
      <c r="CJ11" s="232">
        <v>9.5527440309524536E-2</v>
      </c>
      <c r="CK11" s="232">
        <v>7.5066186487674713E-2</v>
      </c>
      <c r="CL11" s="232">
        <v>0.27802619338035583</v>
      </c>
      <c r="CM11" s="232">
        <v>4.6237342059612274E-2</v>
      </c>
      <c r="CN11" s="232">
        <v>2.6356326416134834E-2</v>
      </c>
      <c r="CO11" s="232">
        <v>3.8443788886070251E-2</v>
      </c>
      <c r="CP11" s="232">
        <v>0.11361737549304962</v>
      </c>
      <c r="CQ11" s="232">
        <v>3.32963727414608E-2</v>
      </c>
      <c r="CR11" s="232">
        <v>1.7138844355940819E-2</v>
      </c>
      <c r="CS11" s="232">
        <v>2.936145756393671E-3</v>
      </c>
      <c r="CT11" s="232">
        <v>0.30588975548744202</v>
      </c>
      <c r="CU11" s="232">
        <v>3.7298444658517838E-2</v>
      </c>
      <c r="CV11" s="232">
        <v>2.5307545438408852E-2</v>
      </c>
      <c r="CW11" s="232">
        <v>2.0833341404795647E-2</v>
      </c>
      <c r="CX11" s="232">
        <v>0.12154181301593781</v>
      </c>
      <c r="CY11" s="232">
        <v>5.8909337967634201E-2</v>
      </c>
      <c r="CZ11" s="232">
        <v>3.3414408564567566E-2</v>
      </c>
      <c r="DA11" s="232">
        <v>8.5848737508058548E-3</v>
      </c>
      <c r="DB11" s="232">
        <v>0.35451230406761169</v>
      </c>
      <c r="DC11" s="232">
        <v>2.8350014239549637E-2</v>
      </c>
      <c r="DD11" s="232">
        <v>2.3734873160719872E-2</v>
      </c>
      <c r="DE11" s="232">
        <v>9.0117240324616432E-3</v>
      </c>
      <c r="DF11" s="232">
        <v>0.14437592029571533</v>
      </c>
      <c r="DG11" s="232">
        <v>8.0181494355201721E-2</v>
      </c>
      <c r="DH11" s="232">
        <v>4.8853091895580292E-2</v>
      </c>
      <c r="DI11" s="232">
        <v>2.0005173981189728E-2</v>
      </c>
      <c r="DJ11" s="232">
        <v>0.41303712129592896</v>
      </c>
      <c r="DK11" s="232">
        <v>2.6733687147498131E-2</v>
      </c>
      <c r="DL11" s="232">
        <v>2.1358795464038849E-2</v>
      </c>
      <c r="DM11" s="232">
        <v>5.3689233027398586E-3</v>
      </c>
      <c r="DN11" s="232">
        <v>0.15603658556938171</v>
      </c>
      <c r="DO11" s="232">
        <v>0.11353743821382523</v>
      </c>
      <c r="DP11" s="232">
        <v>5.8793067932128906E-2</v>
      </c>
      <c r="DQ11" s="232">
        <v>3.1208619475364685E-2</v>
      </c>
      <c r="DR11" s="232">
        <v>0.50212270021438599</v>
      </c>
      <c r="DS11" s="232">
        <v>2.5059569627046585E-2</v>
      </c>
      <c r="DT11" s="232">
        <v>1.645866222679615E-2</v>
      </c>
      <c r="DU11" s="232">
        <v>2.2218876983970404E-3</v>
      </c>
      <c r="DV11" s="232">
        <v>0.1601184755563736</v>
      </c>
      <c r="DW11" s="232">
        <v>0.17505316436290741</v>
      </c>
      <c r="DX11" s="232">
        <v>7.2152324020862579E-2</v>
      </c>
      <c r="DY11" s="232">
        <v>5.105862021446228E-2</v>
      </c>
      <c r="DZ11" s="232">
        <v>0.56784719228744507</v>
      </c>
      <c r="EA11" s="232">
        <v>2.4236828088760376E-2</v>
      </c>
      <c r="EB11" s="232">
        <v>1.1071871966123581E-2</v>
      </c>
      <c r="EC11" s="232">
        <v>6.6668970976024866E-4</v>
      </c>
      <c r="ED11" s="232">
        <v>0.15180763602256775</v>
      </c>
      <c r="EE11" s="232">
        <v>0.22245499491691589</v>
      </c>
      <c r="EF11" s="232">
        <v>8.5948921740055084E-2</v>
      </c>
      <c r="EG11" s="232">
        <v>7.1660265326499939E-2</v>
      </c>
      <c r="EH11" s="232">
        <v>0.56720399856567383</v>
      </c>
      <c r="EI11" s="232">
        <v>2.4068210273981094E-2</v>
      </c>
      <c r="EJ11" s="232">
        <v>5.8641047216951847E-3</v>
      </c>
      <c r="EK11" s="232">
        <v>1.0546780686127022E-4</v>
      </c>
      <c r="EL11" s="232">
        <v>0.13028375804424286</v>
      </c>
      <c r="EM11" s="232">
        <v>0.22996789216995239</v>
      </c>
      <c r="EN11" s="232">
        <v>0.10095839947462082</v>
      </c>
      <c r="EO11" s="232">
        <v>7.5956180691719055E-2</v>
      </c>
    </row>
    <row r="12" spans="1:145">
      <c r="A12" s="314">
        <v>1972</v>
      </c>
      <c r="B12" s="232">
        <v>0.29993414878845215</v>
      </c>
      <c r="C12" s="232">
        <v>5.696309357881546E-2</v>
      </c>
      <c r="D12" s="232">
        <v>2.1243352442979813E-2</v>
      </c>
      <c r="E12" s="232">
        <v>5.2887730300426483E-2</v>
      </c>
      <c r="F12" s="232">
        <v>0.11045113950967789</v>
      </c>
      <c r="G12" s="232">
        <v>3.4938078373670578E-2</v>
      </c>
      <c r="H12" s="232">
        <v>1.7372559756040573E-2</v>
      </c>
      <c r="I12" s="232">
        <v>6.0782073996961117E-3</v>
      </c>
      <c r="J12" s="232">
        <v>0.27402001619338989</v>
      </c>
      <c r="K12" s="232">
        <v>6.8010516464710236E-2</v>
      </c>
      <c r="L12" s="232">
        <v>1.9849345088005066E-2</v>
      </c>
      <c r="M12" s="232">
        <v>6.92281574010849E-2</v>
      </c>
      <c r="N12" s="232">
        <v>9.4908162951469421E-2</v>
      </c>
      <c r="O12" s="232">
        <v>1.4077574945986271E-2</v>
      </c>
      <c r="P12" s="232">
        <v>7.5493268668651581E-3</v>
      </c>
      <c r="Q12" s="232">
        <v>3.9693457074463367E-4</v>
      </c>
      <c r="R12" s="232">
        <v>0.2493053525686264</v>
      </c>
      <c r="S12" s="232">
        <v>8.7726391851902008E-2</v>
      </c>
      <c r="T12" s="232">
        <v>1.7006341367959976E-2</v>
      </c>
      <c r="U12" s="232">
        <v>7.5746268033981323E-2</v>
      </c>
      <c r="V12" s="232">
        <v>5.5828649550676346E-2</v>
      </c>
      <c r="W12" s="232">
        <v>7.8098773956298828E-3</v>
      </c>
      <c r="X12" s="232">
        <v>5.1632039248943329E-3</v>
      </c>
      <c r="Y12" s="232">
        <v>2.4621887860121205E-5</v>
      </c>
      <c r="Z12" s="232">
        <v>0.28501838445663452</v>
      </c>
      <c r="AA12" s="232">
        <v>5.9236675500869751E-2</v>
      </c>
      <c r="AB12" s="232">
        <v>2.1114522591233253E-2</v>
      </c>
      <c r="AC12" s="232">
        <v>6.6327504813671112E-2</v>
      </c>
      <c r="AD12" s="232">
        <v>0.11229909211397171</v>
      </c>
      <c r="AE12" s="232">
        <v>1.6866788268089294E-2</v>
      </c>
      <c r="AF12" s="232">
        <v>8.6111854761838913E-3</v>
      </c>
      <c r="AG12" s="232">
        <v>5.6261895224452019E-4</v>
      </c>
      <c r="AH12" s="232">
        <v>0.34936389327049255</v>
      </c>
      <c r="AI12" s="232">
        <v>3.5890780389308929E-2</v>
      </c>
      <c r="AJ12" s="232">
        <v>2.3902339860796928E-2</v>
      </c>
      <c r="AK12" s="232">
        <v>2.1719310432672501E-2</v>
      </c>
      <c r="AL12" s="232">
        <v>0.14009846746921539</v>
      </c>
      <c r="AM12" s="232">
        <v>7.472827285528183E-2</v>
      </c>
      <c r="AN12" s="232">
        <v>3.6109805107116699E-2</v>
      </c>
      <c r="AO12" s="232">
        <v>1.6914904117584229E-2</v>
      </c>
      <c r="AP12" s="232">
        <v>0.37337920069694519</v>
      </c>
      <c r="AQ12" s="232">
        <v>3.1980447471141815E-2</v>
      </c>
      <c r="AR12" s="232">
        <v>2.315661683678627E-2</v>
      </c>
      <c r="AS12" s="232">
        <v>1.3662274926900864E-2</v>
      </c>
      <c r="AT12" s="232">
        <v>0.14565101265907288</v>
      </c>
      <c r="AU12" s="232">
        <v>9.2106260359287262E-2</v>
      </c>
      <c r="AV12" s="232">
        <v>4.4152639806270599E-2</v>
      </c>
      <c r="AW12" s="232">
        <v>2.2669944912195206E-2</v>
      </c>
      <c r="AX12" s="232">
        <v>0.44107842445373535</v>
      </c>
      <c r="AY12" s="232">
        <v>2.6307761669158936E-2</v>
      </c>
      <c r="AZ12" s="232">
        <v>2.0233605057001114E-2</v>
      </c>
      <c r="BA12" s="232">
        <v>5.5827503092586994E-3</v>
      </c>
      <c r="BB12" s="232">
        <v>0.16372096538543701</v>
      </c>
      <c r="BC12" s="232">
        <v>0.12905101478099823</v>
      </c>
      <c r="BD12" s="232">
        <v>5.7953156530857086E-2</v>
      </c>
      <c r="BE12" s="232">
        <v>3.8229171186685562E-2</v>
      </c>
      <c r="BF12" s="232">
        <v>0.46959352493286133</v>
      </c>
      <c r="BG12" s="232">
        <v>2.5573132559657097E-2</v>
      </c>
      <c r="BH12" s="232">
        <v>1.8848219886422157E-2</v>
      </c>
      <c r="BI12" s="232">
        <v>3.9219297468662262E-3</v>
      </c>
      <c r="BJ12" s="232">
        <v>0.16564907133579254</v>
      </c>
      <c r="BK12" s="232">
        <v>0.14710399508476257</v>
      </c>
      <c r="BL12" s="232">
        <v>6.299978494644165E-2</v>
      </c>
      <c r="BM12" s="232">
        <v>4.5497376471757889E-2</v>
      </c>
      <c r="BN12" s="232">
        <v>0.52358084917068481</v>
      </c>
      <c r="BO12" s="232">
        <v>2.4543147534132004E-2</v>
      </c>
      <c r="BP12" s="232">
        <v>1.575421541929245E-2</v>
      </c>
      <c r="BQ12" s="232">
        <v>1.6826052451506257E-3</v>
      </c>
      <c r="BR12" s="232">
        <v>0.16081678867340088</v>
      </c>
      <c r="BS12" s="232">
        <v>0.18688896298408508</v>
      </c>
      <c r="BT12" s="232">
        <v>7.2769440710544586E-2</v>
      </c>
      <c r="BU12" s="232">
        <v>6.1125710606575012E-2</v>
      </c>
      <c r="BV12" s="232">
        <v>0.56612426042556763</v>
      </c>
      <c r="BW12" s="232">
        <v>2.4021720513701439E-2</v>
      </c>
      <c r="BX12" s="232">
        <v>1.0319145396351814E-2</v>
      </c>
      <c r="BY12" s="232">
        <v>5.8183941291645169E-4</v>
      </c>
      <c r="BZ12" s="232">
        <v>0.15557973086833954</v>
      </c>
      <c r="CA12" s="232">
        <v>0.21848155558109283</v>
      </c>
      <c r="CB12" s="232">
        <v>8.2851439714431763E-2</v>
      </c>
      <c r="CC12" s="232">
        <v>7.4288792908191681E-2</v>
      </c>
      <c r="CD12" s="232">
        <v>0.57365715503692627</v>
      </c>
      <c r="CE12" s="232">
        <v>2.3891394957900047E-2</v>
      </c>
      <c r="CF12" s="232">
        <v>7.8991781920194626E-3</v>
      </c>
      <c r="CG12" s="232">
        <v>2.2905555670149624E-4</v>
      </c>
      <c r="CH12" s="232">
        <v>0.14927537739276886</v>
      </c>
      <c r="CI12" s="232">
        <v>0.22655871510505676</v>
      </c>
      <c r="CJ12" s="232">
        <v>8.9207209646701813E-2</v>
      </c>
      <c r="CK12" s="232">
        <v>7.6596222817897797E-2</v>
      </c>
      <c r="CL12" s="232">
        <v>0.29144546389579773</v>
      </c>
      <c r="CM12" s="232">
        <v>4.532143846154213E-2</v>
      </c>
      <c r="CN12" s="232">
        <v>2.5700818747282028E-2</v>
      </c>
      <c r="CO12" s="232">
        <v>4.1150685399770737E-2</v>
      </c>
      <c r="CP12" s="232">
        <v>0.12670721113681793</v>
      </c>
      <c r="CQ12" s="232">
        <v>3.2817311584949493E-2</v>
      </c>
      <c r="CR12" s="232">
        <v>1.6712678596377373E-2</v>
      </c>
      <c r="CS12" s="232">
        <v>3.0353118199855089E-3</v>
      </c>
      <c r="CT12" s="232">
        <v>0.31681239604949951</v>
      </c>
      <c r="CU12" s="232">
        <v>3.6720320582389832E-2</v>
      </c>
      <c r="CV12" s="232">
        <v>2.5598971173167229E-2</v>
      </c>
      <c r="CW12" s="232">
        <v>2.041320689022541E-2</v>
      </c>
      <c r="CX12" s="232">
        <v>0.13055248558521271</v>
      </c>
      <c r="CY12" s="232">
        <v>6.1236675828695297E-2</v>
      </c>
      <c r="CZ12" s="232">
        <v>3.2621469348669052E-2</v>
      </c>
      <c r="DA12" s="232">
        <v>9.6692703664302826E-3</v>
      </c>
      <c r="DB12" s="232">
        <v>0.37088727951049805</v>
      </c>
      <c r="DC12" s="232">
        <v>2.811608649790287E-2</v>
      </c>
      <c r="DD12" s="232">
        <v>2.3643791675567627E-2</v>
      </c>
      <c r="DE12" s="232">
        <v>9.6709318459033966E-3</v>
      </c>
      <c r="DF12" s="232">
        <v>0.15897484123706818</v>
      </c>
      <c r="DG12" s="232">
        <v>8.4612816572189331E-2</v>
      </c>
      <c r="DH12" s="232">
        <v>4.5530658215284348E-2</v>
      </c>
      <c r="DI12" s="232">
        <v>2.0338160917162895E-2</v>
      </c>
      <c r="DJ12" s="232">
        <v>0.42433780431747437</v>
      </c>
      <c r="DK12" s="232">
        <v>2.6436531916260719E-2</v>
      </c>
      <c r="DL12" s="232">
        <v>2.1441813558340073E-2</v>
      </c>
      <c r="DM12" s="232">
        <v>5.7990774512290955E-3</v>
      </c>
      <c r="DN12" s="232">
        <v>0.16969981789588928</v>
      </c>
      <c r="DO12" s="232">
        <v>0.11375364661216736</v>
      </c>
      <c r="DP12" s="232">
        <v>5.4810225963592529E-2</v>
      </c>
      <c r="DQ12" s="232">
        <v>3.2396692782640457E-2</v>
      </c>
      <c r="DR12" s="232">
        <v>0.50198203325271606</v>
      </c>
      <c r="DS12" s="232">
        <v>2.4807870388031006E-2</v>
      </c>
      <c r="DT12" s="232">
        <v>1.8513541668653488E-2</v>
      </c>
      <c r="DU12" s="232">
        <v>2.2414519917219877E-3</v>
      </c>
      <c r="DV12" s="232">
        <v>0.16347557306289673</v>
      </c>
      <c r="DW12" s="232">
        <v>0.17084974050521851</v>
      </c>
      <c r="DX12" s="232">
        <v>6.7650921642780304E-2</v>
      </c>
      <c r="DY12" s="232">
        <v>5.4442957043647766E-2</v>
      </c>
      <c r="DZ12" s="232">
        <v>0.56233859062194824</v>
      </c>
      <c r="EA12" s="232">
        <v>2.4087216705083847E-2</v>
      </c>
      <c r="EB12" s="232">
        <v>1.1535298079252243E-2</v>
      </c>
      <c r="EC12" s="232">
        <v>7.5913063483312726E-4</v>
      </c>
      <c r="ED12" s="232">
        <v>0.15874798595905304</v>
      </c>
      <c r="EE12" s="232">
        <v>0.21442240476608276</v>
      </c>
      <c r="EF12" s="232">
        <v>7.9657360911369324E-2</v>
      </c>
      <c r="EG12" s="232">
        <v>7.312919944524765E-2</v>
      </c>
      <c r="EH12" s="232">
        <v>0.57185500860214233</v>
      </c>
      <c r="EI12" s="232">
        <v>2.3878945037722588E-2</v>
      </c>
      <c r="EJ12" s="232">
        <v>7.4641294777393341E-3</v>
      </c>
      <c r="EK12" s="232">
        <v>1.5103348414413631E-4</v>
      </c>
      <c r="EL12" s="232">
        <v>0.14448219537734985</v>
      </c>
      <c r="EM12" s="232">
        <v>0.22457757592201233</v>
      </c>
      <c r="EN12" s="232">
        <v>9.3295373022556305E-2</v>
      </c>
      <c r="EO12" s="232">
        <v>7.8005760908126831E-2</v>
      </c>
    </row>
    <row r="13" spans="1:145">
      <c r="A13" s="314">
        <v>1973</v>
      </c>
      <c r="B13" s="232">
        <v>0.29958310723304749</v>
      </c>
      <c r="C13" s="232">
        <v>5.4990630596876144E-2</v>
      </c>
      <c r="D13" s="232">
        <v>2.0581485703587532E-2</v>
      </c>
      <c r="E13" s="232">
        <v>6.0248926281929016E-2</v>
      </c>
      <c r="F13" s="232">
        <v>0.10566624999046326</v>
      </c>
      <c r="G13" s="232">
        <v>3.6416221410036087E-2</v>
      </c>
      <c r="H13" s="232">
        <v>1.6411719843745232E-2</v>
      </c>
      <c r="I13" s="232">
        <v>5.2678706124424934E-3</v>
      </c>
      <c r="J13" s="232">
        <v>0.27934446930885315</v>
      </c>
      <c r="K13" s="232">
        <v>6.5733268857002258E-2</v>
      </c>
      <c r="L13" s="232">
        <v>1.9249944016337395E-2</v>
      </c>
      <c r="M13" s="232">
        <v>7.9143010079860687E-2</v>
      </c>
      <c r="N13" s="232">
        <v>9.2257387936115265E-2</v>
      </c>
      <c r="O13" s="232">
        <v>1.5462682582437992E-2</v>
      </c>
      <c r="P13" s="232">
        <v>7.1631046012043953E-3</v>
      </c>
      <c r="Q13" s="232">
        <v>3.3507819171063602E-4</v>
      </c>
      <c r="R13" s="232">
        <v>0.25578141212463379</v>
      </c>
      <c r="S13" s="232">
        <v>8.4542512893676758E-2</v>
      </c>
      <c r="T13" s="232">
        <v>1.6509430482983589E-2</v>
      </c>
      <c r="U13" s="232">
        <v>8.4635697305202484E-2</v>
      </c>
      <c r="V13" s="232">
        <v>5.6826502084732056E-2</v>
      </c>
      <c r="W13" s="232">
        <v>8.5167614743113518E-3</v>
      </c>
      <c r="X13" s="232">
        <v>4.7284616157412529E-3</v>
      </c>
      <c r="Y13" s="232">
        <v>2.20386718865484E-5</v>
      </c>
      <c r="Z13" s="232">
        <v>0.29005387425422668</v>
      </c>
      <c r="AA13" s="232">
        <v>5.7184476405382156E-2</v>
      </c>
      <c r="AB13" s="232">
        <v>2.0495506003499031E-2</v>
      </c>
      <c r="AC13" s="232">
        <v>7.6646581292152405E-2</v>
      </c>
      <c r="AD13" s="232">
        <v>0.10836070775985718</v>
      </c>
      <c r="AE13" s="232">
        <v>1.8619600683450699E-2</v>
      </c>
      <c r="AF13" s="232">
        <v>8.2696480676531792E-3</v>
      </c>
      <c r="AG13" s="232">
        <v>4.773545078933239E-4</v>
      </c>
      <c r="AH13" s="232">
        <v>0.33786430954933167</v>
      </c>
      <c r="AI13" s="232">
        <v>3.4671012312173843E-2</v>
      </c>
      <c r="AJ13" s="232">
        <v>2.3100083693861961E-2</v>
      </c>
      <c r="AK13" s="232">
        <v>2.4510912597179413E-2</v>
      </c>
      <c r="AL13" s="232">
        <v>0.13102902472019196</v>
      </c>
      <c r="AM13" s="232">
        <v>7.6049670577049255E-2</v>
      </c>
      <c r="AN13" s="232">
        <v>3.3905401825904846E-2</v>
      </c>
      <c r="AO13" s="232">
        <v>1.4598209410905838E-2</v>
      </c>
      <c r="AP13" s="232">
        <v>0.3570885956287384</v>
      </c>
      <c r="AQ13" s="232">
        <v>3.0874026939272881E-2</v>
      </c>
      <c r="AR13" s="232">
        <v>2.2058725357055664E-2</v>
      </c>
      <c r="AS13" s="232">
        <v>1.5306079760193825E-2</v>
      </c>
      <c r="AT13" s="232">
        <v>0.13544180989265442</v>
      </c>
      <c r="AU13" s="232">
        <v>9.2897973954677582E-2</v>
      </c>
      <c r="AV13" s="232">
        <v>4.1094448417425156E-2</v>
      </c>
      <c r="AW13" s="232">
        <v>1.941552571952343E-2</v>
      </c>
      <c r="AX13" s="232">
        <v>0.41536849737167358</v>
      </c>
      <c r="AY13" s="232">
        <v>2.5763783603906631E-2</v>
      </c>
      <c r="AZ13" s="232">
        <v>1.95919219404459E-2</v>
      </c>
      <c r="BA13" s="232">
        <v>6.3910954631865025E-3</v>
      </c>
      <c r="BB13" s="232">
        <v>0.14868330955505371</v>
      </c>
      <c r="BC13" s="232">
        <v>0.12929727137088776</v>
      </c>
      <c r="BD13" s="232">
        <v>5.2916936576366425E-2</v>
      </c>
      <c r="BE13" s="232">
        <v>3.2724179327487946E-2</v>
      </c>
      <c r="BF13" s="232">
        <v>0.44062909483909607</v>
      </c>
      <c r="BG13" s="232">
        <v>2.5037994608283043E-2</v>
      </c>
      <c r="BH13" s="232">
        <v>1.8029568716883659E-2</v>
      </c>
      <c r="BI13" s="232">
        <v>4.6609551645815372E-3</v>
      </c>
      <c r="BJ13" s="232">
        <v>0.15179462730884552</v>
      </c>
      <c r="BK13" s="232">
        <v>0.14512196183204651</v>
      </c>
      <c r="BL13" s="232">
        <v>5.6801531463861465E-2</v>
      </c>
      <c r="BM13" s="232">
        <v>3.918243944644928E-2</v>
      </c>
      <c r="BN13" s="232">
        <v>0.4873414933681488</v>
      </c>
      <c r="BO13" s="232">
        <v>2.39394661039114E-2</v>
      </c>
      <c r="BP13" s="232">
        <v>1.4274556189775467E-2</v>
      </c>
      <c r="BQ13" s="232">
        <v>2.1824415307492018E-3</v>
      </c>
      <c r="BR13" s="232">
        <v>0.14700593054294586</v>
      </c>
      <c r="BS13" s="232">
        <v>0.18230481445789337</v>
      </c>
      <c r="BT13" s="232">
        <v>6.4674392342567444E-2</v>
      </c>
      <c r="BU13" s="232">
        <v>5.2959896624088287E-2</v>
      </c>
      <c r="BV13" s="232">
        <v>0.5219225287437439</v>
      </c>
      <c r="BW13" s="232">
        <v>2.3417724296450615E-2</v>
      </c>
      <c r="BX13" s="232">
        <v>9.9254241213202477E-3</v>
      </c>
      <c r="BY13" s="232">
        <v>7.3545897612348199E-4</v>
      </c>
      <c r="BZ13" s="232">
        <v>0.13127630949020386</v>
      </c>
      <c r="CA13" s="232">
        <v>0.21489372849464417</v>
      </c>
      <c r="CB13" s="232">
        <v>7.3973596096038818E-2</v>
      </c>
      <c r="CC13" s="232">
        <v>6.7700296640396118E-2</v>
      </c>
      <c r="CD13" s="232">
        <v>0.52786046266555786</v>
      </c>
      <c r="CE13" s="232">
        <v>2.3274904116988182E-2</v>
      </c>
      <c r="CF13" s="232">
        <v>8.0484841018915176E-3</v>
      </c>
      <c r="CG13" s="232">
        <v>2.8739095432683825E-4</v>
      </c>
      <c r="CH13" s="232">
        <v>0.12183695286512375</v>
      </c>
      <c r="CI13" s="232">
        <v>0.22602878510951996</v>
      </c>
      <c r="CJ13" s="232">
        <v>7.8151591122150421E-2</v>
      </c>
      <c r="CK13" s="232">
        <v>7.0232339203357697E-2</v>
      </c>
      <c r="CL13" s="232">
        <v>0.29124480485916138</v>
      </c>
      <c r="CM13" s="232">
        <v>4.3878834694623947E-2</v>
      </c>
      <c r="CN13" s="232">
        <v>2.5625411421060562E-2</v>
      </c>
      <c r="CO13" s="232">
        <v>4.6832945197820663E-2</v>
      </c>
      <c r="CP13" s="232">
        <v>0.12032786011695862</v>
      </c>
      <c r="CQ13" s="232">
        <v>3.519197553396225E-2</v>
      </c>
      <c r="CR13" s="232">
        <v>1.6471715644001961E-2</v>
      </c>
      <c r="CS13" s="232">
        <v>2.9160506092011929E-3</v>
      </c>
      <c r="CT13" s="232">
        <v>0.31049016118049622</v>
      </c>
      <c r="CU13" s="232">
        <v>3.4959986805915833E-2</v>
      </c>
      <c r="CV13" s="232">
        <v>2.4031087756156921E-2</v>
      </c>
      <c r="CW13" s="232">
        <v>2.2434163838624954E-2</v>
      </c>
      <c r="CX13" s="232">
        <v>0.12485439330339432</v>
      </c>
      <c r="CY13" s="232">
        <v>6.3794471323490143E-2</v>
      </c>
      <c r="CZ13" s="232">
        <v>3.1641636043787003E-2</v>
      </c>
      <c r="DA13" s="232">
        <v>8.7744295597076416E-3</v>
      </c>
      <c r="DB13" s="232">
        <v>0.35643050074577332</v>
      </c>
      <c r="DC13" s="232">
        <v>2.7457194402813911E-2</v>
      </c>
      <c r="DD13" s="232">
        <v>2.3237202316522598E-2</v>
      </c>
      <c r="DE13" s="232">
        <v>1.0427859611809254E-2</v>
      </c>
      <c r="DF13" s="232">
        <v>0.14142398536205292</v>
      </c>
      <c r="DG13" s="232">
        <v>9.2375092208385468E-2</v>
      </c>
      <c r="DH13" s="232">
        <v>4.3853398412466049E-2</v>
      </c>
      <c r="DI13" s="232">
        <v>1.7655773088335991E-2</v>
      </c>
      <c r="DJ13" s="232">
        <v>0.40257939696311951</v>
      </c>
      <c r="DK13" s="232">
        <v>2.5932801887392998E-2</v>
      </c>
      <c r="DL13" s="232">
        <v>2.1088222041726112E-2</v>
      </c>
      <c r="DM13" s="232">
        <v>6.6798334009945393E-3</v>
      </c>
      <c r="DN13" s="232">
        <v>0.15569527447223663</v>
      </c>
      <c r="DO13" s="232">
        <v>0.11483459174633026</v>
      </c>
      <c r="DP13" s="232">
        <v>5.0388675183057785E-2</v>
      </c>
      <c r="DQ13" s="232">
        <v>2.7959980070590973E-2</v>
      </c>
      <c r="DR13" s="232">
        <v>0.4709242582321167</v>
      </c>
      <c r="DS13" s="232">
        <v>2.4187160655856133E-2</v>
      </c>
      <c r="DT13" s="232">
        <v>1.6339292749762535E-2</v>
      </c>
      <c r="DU13" s="232">
        <v>2.8693918138742447E-3</v>
      </c>
      <c r="DV13" s="232">
        <v>0.15447352826595306</v>
      </c>
      <c r="DW13" s="232">
        <v>0.16683332622051239</v>
      </c>
      <c r="DX13" s="232">
        <v>6.0259625315666199E-2</v>
      </c>
      <c r="DY13" s="232">
        <v>4.5961938798427582E-2</v>
      </c>
      <c r="DZ13" s="232">
        <v>0.51929104328155518</v>
      </c>
      <c r="EA13" s="232">
        <v>2.3481015115976334E-2</v>
      </c>
      <c r="EB13" s="232">
        <v>1.0757215321063995E-2</v>
      </c>
      <c r="EC13" s="232">
        <v>9.340264368802309E-4</v>
      </c>
      <c r="ED13" s="232">
        <v>0.13545949757099152</v>
      </c>
      <c r="EE13" s="232">
        <v>0.20995907485485077</v>
      </c>
      <c r="EF13" s="232">
        <v>7.2122059762477875E-2</v>
      </c>
      <c r="EG13" s="232">
        <v>6.6578194499015808E-2</v>
      </c>
      <c r="EH13" s="232">
        <v>0.53444981575012207</v>
      </c>
      <c r="EI13" s="232">
        <v>2.3246472701430321E-2</v>
      </c>
      <c r="EJ13" s="232">
        <v>6.7847906611859798E-3</v>
      </c>
      <c r="EK13" s="232">
        <v>1.594592904439196E-4</v>
      </c>
      <c r="EL13" s="232">
        <v>0.12419017404317856</v>
      </c>
      <c r="EM13" s="232">
        <v>0.22726267576217651</v>
      </c>
      <c r="EN13" s="232">
        <v>8.1930607557296753E-2</v>
      </c>
      <c r="EO13" s="232">
        <v>7.0875614881515503E-2</v>
      </c>
    </row>
    <row r="14" spans="1:145">
      <c r="A14" s="314">
        <v>1974</v>
      </c>
      <c r="B14" s="232">
        <v>0.30618658661842346</v>
      </c>
      <c r="C14" s="232">
        <v>5.4576244205236435E-2</v>
      </c>
      <c r="D14" s="232">
        <v>2.0479833707213402E-2</v>
      </c>
      <c r="E14" s="232">
        <v>6.3271187245845795E-2</v>
      </c>
      <c r="F14" s="232">
        <v>0.11219490319490433</v>
      </c>
      <c r="G14" s="232">
        <v>3.5085048526525497E-2</v>
      </c>
      <c r="H14" s="232">
        <v>1.5901358798146248E-2</v>
      </c>
      <c r="I14" s="232">
        <v>4.6780062839388847E-3</v>
      </c>
      <c r="J14" s="232">
        <v>0.28569278120994568</v>
      </c>
      <c r="K14" s="232">
        <v>6.4791083335876465E-2</v>
      </c>
      <c r="L14" s="232">
        <v>1.8846184015274048E-2</v>
      </c>
      <c r="M14" s="232">
        <v>8.0844230949878693E-2</v>
      </c>
      <c r="N14" s="232">
        <v>9.6267089247703552E-2</v>
      </c>
      <c r="O14" s="232">
        <v>1.7021810635924339E-2</v>
      </c>
      <c r="P14" s="232">
        <v>7.5057228095829487E-3</v>
      </c>
      <c r="Q14" s="232">
        <v>4.1665672324597836E-4</v>
      </c>
      <c r="R14" s="232">
        <v>0.25841104984283447</v>
      </c>
      <c r="S14" s="232">
        <v>8.3685100078582764E-2</v>
      </c>
      <c r="T14" s="232">
        <v>1.572762057185173E-2</v>
      </c>
      <c r="U14" s="232">
        <v>8.4366686642169952E-2</v>
      </c>
      <c r="V14" s="232">
        <v>6.0256563127040863E-2</v>
      </c>
      <c r="W14" s="232">
        <v>9.2366253957152367E-3</v>
      </c>
      <c r="X14" s="232">
        <v>5.1029445603489876E-3</v>
      </c>
      <c r="Y14" s="232">
        <v>3.5516575735528022E-5</v>
      </c>
      <c r="Z14" s="232">
        <v>0.29828345775604248</v>
      </c>
      <c r="AA14" s="232">
        <v>5.6071382015943527E-2</v>
      </c>
      <c r="AB14" s="232">
        <v>2.0285418257117271E-2</v>
      </c>
      <c r="AC14" s="232">
        <v>7.9218603670597076E-2</v>
      </c>
      <c r="AD14" s="232">
        <v>0.11288615316152573</v>
      </c>
      <c r="AE14" s="232">
        <v>2.0614717155694962E-2</v>
      </c>
      <c r="AF14" s="232">
        <v>8.614618331193924E-3</v>
      </c>
      <c r="AG14" s="232">
        <v>5.9255503583699465E-4</v>
      </c>
      <c r="AH14" s="232">
        <v>0.34681454300880432</v>
      </c>
      <c r="AI14" s="232">
        <v>3.4325841814279556E-2</v>
      </c>
      <c r="AJ14" s="232">
        <v>2.3718463256955147E-2</v>
      </c>
      <c r="AK14" s="232">
        <v>2.8433496132493019E-2</v>
      </c>
      <c r="AL14" s="232">
        <v>0.14377100765705109</v>
      </c>
      <c r="AM14" s="232">
        <v>7.0894517004489899E-2</v>
      </c>
      <c r="AN14" s="232">
        <v>3.2545294612646103E-2</v>
      </c>
      <c r="AO14" s="232">
        <v>1.3125920668244362E-2</v>
      </c>
      <c r="AP14" s="232">
        <v>0.36631736159324646</v>
      </c>
      <c r="AQ14" s="232">
        <v>3.0614305287599564E-2</v>
      </c>
      <c r="AR14" s="232">
        <v>2.3120032623410225E-2</v>
      </c>
      <c r="AS14" s="232">
        <v>1.8712412565946579E-2</v>
      </c>
      <c r="AT14" s="232">
        <v>0.15196993947029114</v>
      </c>
      <c r="AU14" s="232">
        <v>8.522651344537735E-2</v>
      </c>
      <c r="AV14" s="232">
        <v>3.9187651127576828E-2</v>
      </c>
      <c r="AW14" s="232">
        <v>1.748649962246418E-2</v>
      </c>
      <c r="AX14" s="232">
        <v>0.42563912272453308</v>
      </c>
      <c r="AY14" s="232">
        <v>2.5380393490195274E-2</v>
      </c>
      <c r="AZ14" s="232">
        <v>2.0920589566230774E-2</v>
      </c>
      <c r="BA14" s="232">
        <v>7.7720573171973228E-3</v>
      </c>
      <c r="BB14" s="232">
        <v>0.17258366942405701</v>
      </c>
      <c r="BC14" s="232">
        <v>0.11931866407394409</v>
      </c>
      <c r="BD14" s="232">
        <v>5.0375528633594513E-2</v>
      </c>
      <c r="BE14" s="232">
        <v>2.9288219287991524E-2</v>
      </c>
      <c r="BF14" s="232">
        <v>0.45163699984550476</v>
      </c>
      <c r="BG14" s="232">
        <v>2.4733826518058777E-2</v>
      </c>
      <c r="BH14" s="232">
        <v>1.9663313403725624E-2</v>
      </c>
      <c r="BI14" s="232">
        <v>5.6258812546730042E-3</v>
      </c>
      <c r="BJ14" s="232">
        <v>0.17730322480201721</v>
      </c>
      <c r="BK14" s="232">
        <v>0.13609082996845245</v>
      </c>
      <c r="BL14" s="232">
        <v>5.3293213248252869E-2</v>
      </c>
      <c r="BM14" s="232">
        <v>3.4926693886518478E-2</v>
      </c>
      <c r="BN14" s="232">
        <v>0.50639379024505615</v>
      </c>
      <c r="BO14" s="232">
        <v>2.3788945749402046E-2</v>
      </c>
      <c r="BP14" s="232">
        <v>1.5892058610916138E-2</v>
      </c>
      <c r="BQ14" s="232">
        <v>2.8103755321353674E-3</v>
      </c>
      <c r="BR14" s="232">
        <v>0.18090654909610748</v>
      </c>
      <c r="BS14" s="232">
        <v>0.17742878198623657</v>
      </c>
      <c r="BT14" s="232">
        <v>5.9216562658548355E-2</v>
      </c>
      <c r="BU14" s="232">
        <v>4.6350520104169846E-2</v>
      </c>
      <c r="BV14" s="232">
        <v>0.55046069622039795</v>
      </c>
      <c r="BW14" s="232">
        <v>2.324032224714756E-2</v>
      </c>
      <c r="BX14" s="232">
        <v>1.0820562019944191E-2</v>
      </c>
      <c r="BY14" s="232">
        <v>9.5821957802399993E-4</v>
      </c>
      <c r="BZ14" s="232">
        <v>0.17303533852100372</v>
      </c>
      <c r="CA14" s="232">
        <v>0.21380060911178589</v>
      </c>
      <c r="CB14" s="232">
        <v>6.8168148398399353E-2</v>
      </c>
      <c r="CC14" s="232">
        <v>6.0437474399805069E-2</v>
      </c>
      <c r="CD14" s="232">
        <v>0.55669581890106201</v>
      </c>
      <c r="CE14" s="232">
        <v>2.3083120584487915E-2</v>
      </c>
      <c r="CF14" s="232">
        <v>8.3567462861537933E-3</v>
      </c>
      <c r="CG14" s="232">
        <v>4.0108829853124917E-4</v>
      </c>
      <c r="CH14" s="232">
        <v>0.16172336041927338</v>
      </c>
      <c r="CI14" s="232">
        <v>0.22827281057834625</v>
      </c>
      <c r="CJ14" s="232">
        <v>7.2371914982795715E-2</v>
      </c>
      <c r="CK14" s="232">
        <v>6.2486752867698669E-2</v>
      </c>
      <c r="CL14" s="232">
        <v>0.30126252770423889</v>
      </c>
      <c r="CM14" s="232">
        <v>4.2994741350412369E-2</v>
      </c>
      <c r="CN14" s="232">
        <v>2.5116197764873505E-2</v>
      </c>
      <c r="CO14" s="232">
        <v>5.113866925239563E-2</v>
      </c>
      <c r="CP14" s="232">
        <v>0.12462104111909866</v>
      </c>
      <c r="CQ14" s="232">
        <v>3.7419814616441727E-2</v>
      </c>
      <c r="CR14" s="232">
        <v>1.7030978575348854E-2</v>
      </c>
      <c r="CS14" s="232">
        <v>2.94107710942626E-3</v>
      </c>
      <c r="CT14" s="232">
        <v>0.31953626871109009</v>
      </c>
      <c r="CU14" s="232">
        <v>3.4741766750812531E-2</v>
      </c>
      <c r="CV14" s="232">
        <v>2.4854511022567749E-2</v>
      </c>
      <c r="CW14" s="232">
        <v>2.7339968830347061E-2</v>
      </c>
      <c r="CX14" s="232">
        <v>0.13571399450302124</v>
      </c>
      <c r="CY14" s="232">
        <v>5.8341469615697861E-2</v>
      </c>
      <c r="CZ14" s="232">
        <v>3.0364902690052986E-2</v>
      </c>
      <c r="DA14" s="232">
        <v>8.179674856364727E-3</v>
      </c>
      <c r="DB14" s="232">
        <v>0.36485099792480469</v>
      </c>
      <c r="DC14" s="232">
        <v>2.6892194524407387E-2</v>
      </c>
      <c r="DD14" s="232">
        <v>2.3860348388552666E-2</v>
      </c>
      <c r="DE14" s="232">
        <v>1.2790236622095108E-2</v>
      </c>
      <c r="DF14" s="232">
        <v>0.16154839098453522</v>
      </c>
      <c r="DG14" s="232">
        <v>8.0102063715457916E-2</v>
      </c>
      <c r="DH14" s="232">
        <v>4.3553408235311508E-2</v>
      </c>
      <c r="DI14" s="232">
        <v>1.6104366630315781E-2</v>
      </c>
      <c r="DJ14" s="232">
        <v>0.40805947780609131</v>
      </c>
      <c r="DK14" s="232">
        <v>2.5485796853899956E-2</v>
      </c>
      <c r="DL14" s="232">
        <v>2.2664617747068405E-2</v>
      </c>
      <c r="DM14" s="232">
        <v>7.8665660694241524E-3</v>
      </c>
      <c r="DN14" s="232">
        <v>0.1744355708360672</v>
      </c>
      <c r="DO14" s="232">
        <v>0.10319255292415619</v>
      </c>
      <c r="DP14" s="232">
        <v>4.8579193651676178E-2</v>
      </c>
      <c r="DQ14" s="232">
        <v>2.5835184380412102E-2</v>
      </c>
      <c r="DR14" s="232">
        <v>0.48591622710227966</v>
      </c>
      <c r="DS14" s="232">
        <v>2.4043887853622437E-2</v>
      </c>
      <c r="DT14" s="232">
        <v>1.8248748034238815E-2</v>
      </c>
      <c r="DU14" s="232">
        <v>3.6710598506033421E-3</v>
      </c>
      <c r="DV14" s="232">
        <v>0.1845642626285553</v>
      </c>
      <c r="DW14" s="232">
        <v>0.16052703559398651</v>
      </c>
      <c r="DX14" s="232">
        <v>5.5056821554899216E-2</v>
      </c>
      <c r="DY14" s="232">
        <v>3.9804406464099884E-2</v>
      </c>
      <c r="DZ14" s="232">
        <v>0.5476759672164917</v>
      </c>
      <c r="EA14" s="232">
        <v>2.3310532793402672E-2</v>
      </c>
      <c r="EB14" s="232">
        <v>1.1920941062271595E-2</v>
      </c>
      <c r="EC14" s="232">
        <v>1.2070430675521493E-3</v>
      </c>
      <c r="ED14" s="232">
        <v>0.17808744311332703</v>
      </c>
      <c r="EE14" s="232">
        <v>0.20733711123466492</v>
      </c>
      <c r="EF14" s="232">
        <v>6.6290676593780518E-2</v>
      </c>
      <c r="EG14" s="232">
        <v>5.9522233903408051E-2</v>
      </c>
      <c r="EH14" s="232">
        <v>0.55803132057189941</v>
      </c>
      <c r="EI14" s="232">
        <v>2.3012401536107063E-2</v>
      </c>
      <c r="EJ14" s="232">
        <v>8.4913419559597969E-3</v>
      </c>
      <c r="EK14" s="232">
        <v>2.8424442280083895E-4</v>
      </c>
      <c r="EL14" s="232">
        <v>0.15507350862026215</v>
      </c>
      <c r="EM14" s="232">
        <v>0.23734402656555176</v>
      </c>
      <c r="EN14" s="232">
        <v>7.2103865444660187E-2</v>
      </c>
      <c r="EO14" s="232">
        <v>6.1721932142972946E-2</v>
      </c>
    </row>
    <row r="15" spans="1:145">
      <c r="A15" s="314">
        <v>1975</v>
      </c>
      <c r="B15" s="232">
        <v>0.29106113314628601</v>
      </c>
      <c r="C15" s="232">
        <v>5.3834125399589539E-2</v>
      </c>
      <c r="D15" s="232">
        <v>2.0967230200767517E-2</v>
      </c>
      <c r="E15" s="232">
        <v>6.1766084283590317E-2</v>
      </c>
      <c r="F15" s="232">
        <v>0.10208496451377869</v>
      </c>
      <c r="G15" s="232">
        <v>3.1996171921491623E-2</v>
      </c>
      <c r="H15" s="232">
        <v>1.5953131020069122E-2</v>
      </c>
      <c r="I15" s="232">
        <v>4.4594351202249527E-3</v>
      </c>
      <c r="J15" s="232">
        <v>0.27262797951698303</v>
      </c>
      <c r="K15" s="232">
        <v>6.4094878733158112E-2</v>
      </c>
      <c r="L15" s="232">
        <v>1.8889451399445534E-2</v>
      </c>
      <c r="M15" s="232">
        <v>7.9397857189178467E-2</v>
      </c>
      <c r="N15" s="232">
        <v>8.6714401841163635E-2</v>
      </c>
      <c r="O15" s="232">
        <v>1.5638142824172974E-2</v>
      </c>
      <c r="P15" s="232">
        <v>7.4982610531151295E-3</v>
      </c>
      <c r="Q15" s="232">
        <v>3.9498176192864776E-4</v>
      </c>
      <c r="R15" s="232">
        <v>0.24049943685531616</v>
      </c>
      <c r="S15" s="232">
        <v>8.3496630191802979E-2</v>
      </c>
      <c r="T15" s="232">
        <v>1.6224492341279984E-2</v>
      </c>
      <c r="U15" s="232">
        <v>8.14523845911026E-2</v>
      </c>
      <c r="V15" s="232">
        <v>4.5620251446962357E-2</v>
      </c>
      <c r="W15" s="232">
        <v>8.5005061700940132E-3</v>
      </c>
      <c r="X15" s="232">
        <v>5.16549963504076E-3</v>
      </c>
      <c r="Y15" s="232">
        <v>3.9668298995820805E-5</v>
      </c>
      <c r="Z15" s="232">
        <v>0.28700363636016846</v>
      </c>
      <c r="AA15" s="232">
        <v>5.5413726717233658E-2</v>
      </c>
      <c r="AB15" s="232">
        <v>2.0081866532564163E-2</v>
      </c>
      <c r="AC15" s="232">
        <v>7.8478574752807617E-2</v>
      </c>
      <c r="AD15" s="232">
        <v>0.10510164499282837</v>
      </c>
      <c r="AE15" s="232">
        <v>1.8831821158528328E-2</v>
      </c>
      <c r="AF15" s="232">
        <v>8.5420366376638412E-3</v>
      </c>
      <c r="AG15" s="232">
        <v>5.5396388052031398E-4</v>
      </c>
      <c r="AH15" s="232">
        <v>0.32692795991897583</v>
      </c>
      <c r="AI15" s="232">
        <v>3.3868979662656784E-2</v>
      </c>
      <c r="AJ15" s="232">
        <v>2.50101238489151E-2</v>
      </c>
      <c r="AK15" s="232">
        <v>2.7458582073450089E-2</v>
      </c>
      <c r="AL15" s="232">
        <v>0.1319926530122757</v>
      </c>
      <c r="AM15" s="232">
        <v>6.3825249671936035E-2</v>
      </c>
      <c r="AN15" s="232">
        <v>3.2404426485300064E-2</v>
      </c>
      <c r="AO15" s="232">
        <v>1.2367955408990383E-2</v>
      </c>
      <c r="AP15" s="232">
        <v>0.34190225601196289</v>
      </c>
      <c r="AQ15" s="232">
        <v>3.0367216095328331E-2</v>
      </c>
      <c r="AR15" s="232">
        <v>2.4504436179995537E-2</v>
      </c>
      <c r="AS15" s="232">
        <v>1.7779309302568436E-2</v>
      </c>
      <c r="AT15" s="232">
        <v>0.13680940866470337</v>
      </c>
      <c r="AU15" s="232">
        <v>7.6827466487884521E-2</v>
      </c>
      <c r="AV15" s="232">
        <v>3.9160493761301041E-2</v>
      </c>
      <c r="AW15" s="232">
        <v>1.645394042134285E-2</v>
      </c>
      <c r="AX15" s="232">
        <v>0.39050161838531494</v>
      </c>
      <c r="AY15" s="232">
        <v>2.5326160714030266E-2</v>
      </c>
      <c r="AZ15" s="232">
        <v>2.2323938086628914E-2</v>
      </c>
      <c r="BA15" s="232">
        <v>7.7923135831952095E-3</v>
      </c>
      <c r="BB15" s="232">
        <v>0.15632094442844391</v>
      </c>
      <c r="BC15" s="232">
        <v>0.10292613506317139</v>
      </c>
      <c r="BD15" s="232">
        <v>4.9078855663537979E-2</v>
      </c>
      <c r="BE15" s="232">
        <v>2.6733290404081345E-2</v>
      </c>
      <c r="BF15" s="232">
        <v>0.41124230623245239</v>
      </c>
      <c r="BG15" s="232">
        <v>2.4771422147750854E-2</v>
      </c>
      <c r="BH15" s="232">
        <v>2.1759804338216782E-2</v>
      </c>
      <c r="BI15" s="232">
        <v>5.7440418750047684E-3</v>
      </c>
      <c r="BJ15" s="232">
        <v>0.1603340208530426</v>
      </c>
      <c r="BK15" s="232">
        <v>0.1152784526348114</v>
      </c>
      <c r="BL15" s="232">
        <v>5.1561843603849411E-2</v>
      </c>
      <c r="BM15" s="232">
        <v>3.1792715191841125E-2</v>
      </c>
      <c r="BN15" s="232">
        <v>0.44544565677642822</v>
      </c>
      <c r="BO15" s="232">
        <v>2.3855267092585564E-2</v>
      </c>
      <c r="BP15" s="232">
        <v>1.6950314864516258E-2</v>
      </c>
      <c r="BQ15" s="232">
        <v>2.7804181445389986E-3</v>
      </c>
      <c r="BR15" s="232">
        <v>0.15731331706047058</v>
      </c>
      <c r="BS15" s="232">
        <v>0.14670026302337646</v>
      </c>
      <c r="BT15" s="232">
        <v>5.6564886122941971E-2</v>
      </c>
      <c r="BU15" s="232">
        <v>4.1281186044216156E-2</v>
      </c>
      <c r="BV15" s="232">
        <v>0.47333428263664246</v>
      </c>
      <c r="BW15" s="232">
        <v>2.3402929306030273E-2</v>
      </c>
      <c r="BX15" s="232">
        <v>1.1586712673306465E-2</v>
      </c>
      <c r="BY15" s="232">
        <v>9.3700620345771313E-4</v>
      </c>
      <c r="BZ15" s="232">
        <v>0.14246915280818939</v>
      </c>
      <c r="CA15" s="232">
        <v>0.17635533213615417</v>
      </c>
      <c r="CB15" s="232">
        <v>6.5693967044353485E-2</v>
      </c>
      <c r="CC15" s="232">
        <v>5.2889179438352585E-2</v>
      </c>
      <c r="CD15" s="232">
        <v>0.49011820554733276</v>
      </c>
      <c r="CE15" s="232">
        <v>2.3403676226735115E-2</v>
      </c>
      <c r="CF15" s="232">
        <v>7.9656438902020454E-3</v>
      </c>
      <c r="CG15" s="232">
        <v>4.010489210486412E-4</v>
      </c>
      <c r="CH15" s="232">
        <v>0.1368471086025238</v>
      </c>
      <c r="CI15" s="232">
        <v>0.19735004007816315</v>
      </c>
      <c r="CJ15" s="232">
        <v>7.0799469947814941E-2</v>
      </c>
      <c r="CK15" s="232">
        <v>5.3351208567619324E-2</v>
      </c>
      <c r="CL15" s="232">
        <v>0.29243853688240051</v>
      </c>
      <c r="CM15" s="232">
        <v>4.1934393346309662E-2</v>
      </c>
      <c r="CN15" s="232">
        <v>2.6174845173954964E-2</v>
      </c>
      <c r="CO15" s="232">
        <v>4.975229874253273E-2</v>
      </c>
      <c r="CP15" s="232">
        <v>0.1208985224366188</v>
      </c>
      <c r="CQ15" s="232">
        <v>3.3877979964017868E-2</v>
      </c>
      <c r="CR15" s="232">
        <v>1.6843561083078384E-2</v>
      </c>
      <c r="CS15" s="232">
        <v>2.9569384641945362E-3</v>
      </c>
      <c r="CT15" s="232">
        <v>0.30361101031303406</v>
      </c>
      <c r="CU15" s="232">
        <v>3.4339044243097305E-2</v>
      </c>
      <c r="CV15" s="232">
        <v>2.6222443208098412E-2</v>
      </c>
      <c r="CW15" s="232">
        <v>2.5648023933172226E-2</v>
      </c>
      <c r="CX15" s="232">
        <v>0.12143634259700775</v>
      </c>
      <c r="CY15" s="232">
        <v>5.6264426559209824E-2</v>
      </c>
      <c r="CZ15" s="232">
        <v>3.1345851719379425E-2</v>
      </c>
      <c r="DA15" s="232">
        <v>8.3548808470368385E-3</v>
      </c>
      <c r="DB15" s="232">
        <v>0.34261736273765564</v>
      </c>
      <c r="DC15" s="232">
        <v>2.6606893166899681E-2</v>
      </c>
      <c r="DD15" s="232">
        <v>2.3626359179615974E-2</v>
      </c>
      <c r="DE15" s="232">
        <v>1.2521187774837017E-2</v>
      </c>
      <c r="DF15" s="232">
        <v>0.14705589413642883</v>
      </c>
      <c r="DG15" s="232">
        <v>7.4408151209354401E-2</v>
      </c>
      <c r="DH15" s="232">
        <v>4.33463454246521E-2</v>
      </c>
      <c r="DI15" s="232">
        <v>1.5052528120577335E-2</v>
      </c>
      <c r="DJ15" s="232">
        <v>0.3836061954498291</v>
      </c>
      <c r="DK15" s="232">
        <v>2.5511668995022774E-2</v>
      </c>
      <c r="DL15" s="232">
        <v>2.5645840913057327E-2</v>
      </c>
      <c r="DM15" s="232">
        <v>8.1386305391788483E-3</v>
      </c>
      <c r="DN15" s="232">
        <v>0.16277472674846649</v>
      </c>
      <c r="DO15" s="232">
        <v>8.9889831840991974E-2</v>
      </c>
      <c r="DP15" s="232">
        <v>4.7519415616989136E-2</v>
      </c>
      <c r="DQ15" s="232">
        <v>2.4126090109348297E-2</v>
      </c>
      <c r="DR15" s="232">
        <v>0.43157342076301575</v>
      </c>
      <c r="DS15" s="232">
        <v>2.4080267176032066E-2</v>
      </c>
      <c r="DT15" s="232">
        <v>1.9618254154920578E-2</v>
      </c>
      <c r="DU15" s="232">
        <v>3.6973594687879086E-3</v>
      </c>
      <c r="DV15" s="232">
        <v>0.16469703614711761</v>
      </c>
      <c r="DW15" s="232">
        <v>0.13194938004016876</v>
      </c>
      <c r="DX15" s="232">
        <v>5.2023939788341522E-2</v>
      </c>
      <c r="DY15" s="232">
        <v>3.5507194697856903E-2</v>
      </c>
      <c r="DZ15" s="232">
        <v>0.46533650159835815</v>
      </c>
      <c r="EA15" s="232">
        <v>2.340257354080677E-2</v>
      </c>
      <c r="EB15" s="232">
        <v>1.3312201946973801E-2</v>
      </c>
      <c r="EC15" s="232">
        <v>1.1923972051590681E-3</v>
      </c>
      <c r="ED15" s="232">
        <v>0.14514812827110291</v>
      </c>
      <c r="EE15" s="232">
        <v>0.16635105013847351</v>
      </c>
      <c r="EF15" s="232">
        <v>6.3261128962039948E-2</v>
      </c>
      <c r="EG15" s="232">
        <v>5.2669014781713486E-2</v>
      </c>
      <c r="EH15" s="232">
        <v>0.49572855234146118</v>
      </c>
      <c r="EI15" s="232">
        <v>2.3349054157733917E-2</v>
      </c>
      <c r="EJ15" s="232">
        <v>6.4682094380259514E-3</v>
      </c>
      <c r="EK15" s="232">
        <v>2.379035868216306E-4</v>
      </c>
      <c r="EL15" s="232">
        <v>0.13559587299823761</v>
      </c>
      <c r="EM15" s="232">
        <v>0.20720022916793823</v>
      </c>
      <c r="EN15" s="232">
        <v>7.0912741124629974E-2</v>
      </c>
      <c r="EO15" s="232">
        <v>5.1964547485113144E-2</v>
      </c>
    </row>
    <row r="16" spans="1:145">
      <c r="A16" s="314">
        <v>1976</v>
      </c>
      <c r="B16" s="232">
        <v>0.30117428302764893</v>
      </c>
      <c r="C16" s="232">
        <v>5.3289718925952911E-2</v>
      </c>
      <c r="D16" s="232">
        <v>2.0733999088406563E-2</v>
      </c>
      <c r="E16" s="232">
        <v>6.2970057129859924E-2</v>
      </c>
      <c r="F16" s="232">
        <v>0.10729965567588806</v>
      </c>
      <c r="G16" s="232">
        <v>3.6922995001077652E-2</v>
      </c>
      <c r="H16" s="232">
        <v>1.5461326576769352E-2</v>
      </c>
      <c r="I16" s="232">
        <v>4.4965296983718872E-3</v>
      </c>
      <c r="J16" s="232">
        <v>0.28097397089004517</v>
      </c>
      <c r="K16" s="232">
        <v>6.3450172543525696E-2</v>
      </c>
      <c r="L16" s="232">
        <v>1.9063727930188179E-2</v>
      </c>
      <c r="M16" s="232">
        <v>8.0925442278385162E-2</v>
      </c>
      <c r="N16" s="232">
        <v>9.0829595923423767E-2</v>
      </c>
      <c r="O16" s="232">
        <v>1.8647549673914909E-2</v>
      </c>
      <c r="P16" s="232">
        <v>7.6092393137514591E-3</v>
      </c>
      <c r="Q16" s="232">
        <v>4.4823615462519228E-4</v>
      </c>
      <c r="R16" s="232">
        <v>0.24694950878620148</v>
      </c>
      <c r="S16" s="232">
        <v>8.2811936736106873E-2</v>
      </c>
      <c r="T16" s="232">
        <v>1.5851736068725586E-2</v>
      </c>
      <c r="U16" s="232">
        <v>8.3991542458534241E-2</v>
      </c>
      <c r="V16" s="232">
        <v>4.9394004046916962E-2</v>
      </c>
      <c r="W16" s="232">
        <v>9.7356140613555908E-3</v>
      </c>
      <c r="X16" s="232">
        <v>5.1288772374391556E-3</v>
      </c>
      <c r="Y16" s="232">
        <v>3.5790959373116493E-5</v>
      </c>
      <c r="Z16" s="232">
        <v>0.29629558324813843</v>
      </c>
      <c r="AA16" s="232">
        <v>5.4731350392103195E-2</v>
      </c>
      <c r="AB16" s="232">
        <v>2.0510125905275345E-2</v>
      </c>
      <c r="AC16" s="232">
        <v>7.954474538564682E-2</v>
      </c>
      <c r="AD16" s="232">
        <v>0.10948852449655533</v>
      </c>
      <c r="AE16" s="232">
        <v>2.2660698741674423E-2</v>
      </c>
      <c r="AF16" s="232">
        <v>8.7261749431490898E-3</v>
      </c>
      <c r="AG16" s="232">
        <v>6.339650135487318E-4</v>
      </c>
      <c r="AH16" s="232">
        <v>0.34064888954162598</v>
      </c>
      <c r="AI16" s="232">
        <v>3.3434581011533737E-2</v>
      </c>
      <c r="AJ16" s="232">
        <v>2.3997969925403595E-2</v>
      </c>
      <c r="AK16" s="232">
        <v>2.7882391586899757E-2</v>
      </c>
      <c r="AL16" s="232">
        <v>0.13948474824428558</v>
      </c>
      <c r="AM16" s="232">
        <v>7.2636112570762634E-2</v>
      </c>
      <c r="AN16" s="232">
        <v>3.0805546790361404E-2</v>
      </c>
      <c r="AO16" s="232">
        <v>1.2407536618411541E-2</v>
      </c>
      <c r="AP16" s="232">
        <v>0.35686382651329041</v>
      </c>
      <c r="AQ16" s="232">
        <v>2.9958643019199371E-2</v>
      </c>
      <c r="AR16" s="232">
        <v>2.3762695491313934E-2</v>
      </c>
      <c r="AS16" s="232">
        <v>1.8467774614691734E-2</v>
      </c>
      <c r="AT16" s="232">
        <v>0.14569319784641266</v>
      </c>
      <c r="AU16" s="232">
        <v>8.582141250371933E-2</v>
      </c>
      <c r="AV16" s="232">
        <v>3.6661248654127121E-2</v>
      </c>
      <c r="AW16" s="232">
        <v>1.6498839482665062E-2</v>
      </c>
      <c r="AX16" s="232">
        <v>0.40748724341392517</v>
      </c>
      <c r="AY16" s="232">
        <v>2.5015013292431831E-2</v>
      </c>
      <c r="AZ16" s="232">
        <v>2.1551543846726418E-2</v>
      </c>
      <c r="BA16" s="232">
        <v>7.9267872497439384E-3</v>
      </c>
      <c r="BB16" s="232">
        <v>0.16538769006729126</v>
      </c>
      <c r="BC16" s="232">
        <v>0.11527226865291595</v>
      </c>
      <c r="BD16" s="232">
        <v>4.5511558651924133E-2</v>
      </c>
      <c r="BE16" s="232">
        <v>2.6822373270988464E-2</v>
      </c>
      <c r="BF16" s="232">
        <v>0.42977467179298401</v>
      </c>
      <c r="BG16" s="232">
        <v>2.442413754761219E-2</v>
      </c>
      <c r="BH16" s="232">
        <v>1.9852513447403908E-2</v>
      </c>
      <c r="BI16" s="232">
        <v>5.7221623137593269E-3</v>
      </c>
      <c r="BJ16" s="232">
        <v>0.16983373463153839</v>
      </c>
      <c r="BK16" s="232">
        <v>0.13053788244724274</v>
      </c>
      <c r="BL16" s="232">
        <v>4.7980207949876785E-2</v>
      </c>
      <c r="BM16" s="232">
        <v>3.142402321100235E-2</v>
      </c>
      <c r="BN16" s="232">
        <v>0.47178715467453003</v>
      </c>
      <c r="BO16" s="232">
        <v>2.3576034232974052E-2</v>
      </c>
      <c r="BP16" s="232">
        <v>1.6435975208878517E-2</v>
      </c>
      <c r="BQ16" s="232">
        <v>2.6642514858394861E-3</v>
      </c>
      <c r="BR16" s="232">
        <v>0.16911201179027557</v>
      </c>
      <c r="BS16" s="232">
        <v>0.16677175462245941</v>
      </c>
      <c r="BT16" s="232">
        <v>5.2162375301122665E-2</v>
      </c>
      <c r="BU16" s="232">
        <v>4.1064735502004623E-2</v>
      </c>
      <c r="BV16" s="232">
        <v>0.50276535749435425</v>
      </c>
      <c r="BW16" s="232">
        <v>2.3160995915532112E-2</v>
      </c>
      <c r="BX16" s="232">
        <v>1.1446962133049965E-2</v>
      </c>
      <c r="BY16" s="232">
        <v>7.9284462844952941E-4</v>
      </c>
      <c r="BZ16" s="232">
        <v>0.15736770629882812</v>
      </c>
      <c r="CA16" s="232">
        <v>0.19797822833061218</v>
      </c>
      <c r="CB16" s="232">
        <v>5.9756219387054443E-2</v>
      </c>
      <c r="CC16" s="232">
        <v>5.2262406796216965E-2</v>
      </c>
      <c r="CD16" s="232">
        <v>0.51817530393600464</v>
      </c>
      <c r="CE16" s="232">
        <v>2.3035550490021706E-2</v>
      </c>
      <c r="CF16" s="232">
        <v>8.4098046645522118E-3</v>
      </c>
      <c r="CG16" s="232">
        <v>2.6713640545494854E-4</v>
      </c>
      <c r="CH16" s="232">
        <v>0.15917430818080902</v>
      </c>
      <c r="CI16" s="232">
        <v>0.20726455748081207</v>
      </c>
      <c r="CJ16" s="232">
        <v>6.5176576375961304E-2</v>
      </c>
      <c r="CK16" s="232">
        <v>5.4847341030836105E-2</v>
      </c>
      <c r="CL16" s="232">
        <v>0.3036230206489563</v>
      </c>
      <c r="CM16" s="232">
        <v>4.1371680796146393E-2</v>
      </c>
      <c r="CN16" s="232">
        <v>2.4535205215215683E-2</v>
      </c>
      <c r="CO16" s="232">
        <v>4.938013106584549E-2</v>
      </c>
      <c r="CP16" s="232">
        <v>0.12530811131000519</v>
      </c>
      <c r="CQ16" s="232">
        <v>4.252823069691658E-2</v>
      </c>
      <c r="CR16" s="232">
        <v>1.7434392124414444E-2</v>
      </c>
      <c r="CS16" s="232">
        <v>3.0652780551463366E-3</v>
      </c>
      <c r="CT16" s="232">
        <v>0.31735345721244812</v>
      </c>
      <c r="CU16" s="232">
        <v>3.3817030489444733E-2</v>
      </c>
      <c r="CV16" s="232">
        <v>2.5488445535302162E-2</v>
      </c>
      <c r="CW16" s="232">
        <v>2.6694763451814651E-2</v>
      </c>
      <c r="CX16" s="232">
        <v>0.13032211363315582</v>
      </c>
      <c r="CY16" s="232">
        <v>6.2835723161697388E-2</v>
      </c>
      <c r="CZ16" s="232">
        <v>2.9753793030977249E-2</v>
      </c>
      <c r="DA16" s="232">
        <v>8.4415702149271965E-3</v>
      </c>
      <c r="DB16" s="232">
        <v>0.35563421249389648</v>
      </c>
      <c r="DC16" s="232">
        <v>2.6389719918370247E-2</v>
      </c>
      <c r="DD16" s="232">
        <v>2.5504438206553459E-2</v>
      </c>
      <c r="DE16" s="232">
        <v>1.3055980205535889E-2</v>
      </c>
      <c r="DF16" s="232">
        <v>0.15504372119903564</v>
      </c>
      <c r="DG16" s="232">
        <v>7.9755902290344238E-2</v>
      </c>
      <c r="DH16" s="232">
        <v>3.9768088608980179E-2</v>
      </c>
      <c r="DI16" s="232">
        <v>1.6116360202431679E-2</v>
      </c>
      <c r="DJ16" s="232">
        <v>0.39561966061592102</v>
      </c>
      <c r="DK16" s="232">
        <v>2.5113623589277267E-2</v>
      </c>
      <c r="DL16" s="232">
        <v>2.263006754219532E-2</v>
      </c>
      <c r="DM16" s="232">
        <v>8.2081612199544907E-3</v>
      </c>
      <c r="DN16" s="232">
        <v>0.17042045295238495</v>
      </c>
      <c r="DO16" s="232">
        <v>0.10108074545860291</v>
      </c>
      <c r="DP16" s="232">
        <v>4.4580224901437759E-2</v>
      </c>
      <c r="DQ16" s="232">
        <v>2.358638308942318E-2</v>
      </c>
      <c r="DR16" s="232">
        <v>0.45621687173843384</v>
      </c>
      <c r="DS16" s="232">
        <v>2.3784641176462173E-2</v>
      </c>
      <c r="DT16" s="232">
        <v>1.8943550065159798E-2</v>
      </c>
      <c r="DU16" s="232">
        <v>3.6048570182174444E-3</v>
      </c>
      <c r="DV16" s="232">
        <v>0.17501494288444519</v>
      </c>
      <c r="DW16" s="232">
        <v>0.15108676254749298</v>
      </c>
      <c r="DX16" s="232">
        <v>4.8345558345317841E-2</v>
      </c>
      <c r="DY16" s="232">
        <v>3.5436570644378662E-2</v>
      </c>
      <c r="DZ16" s="232">
        <v>0.49518641829490662</v>
      </c>
      <c r="EA16" s="232">
        <v>2.3222694173455238E-2</v>
      </c>
      <c r="EB16" s="232">
        <v>1.2940703891217709E-2</v>
      </c>
      <c r="EC16" s="232">
        <v>1.0513997403904796E-3</v>
      </c>
      <c r="ED16" s="232">
        <v>0.15647916495800018</v>
      </c>
      <c r="EE16" s="232">
        <v>0.19341100752353668</v>
      </c>
      <c r="EF16" s="232">
        <v>5.7090364396572113E-2</v>
      </c>
      <c r="EG16" s="232">
        <v>5.0991080701351166E-2</v>
      </c>
      <c r="EH16" s="232">
        <v>0.52573484182357788</v>
      </c>
      <c r="EI16" s="232">
        <v>2.299904078245163E-2</v>
      </c>
      <c r="EJ16" s="232">
        <v>7.227553054690361E-3</v>
      </c>
      <c r="EK16" s="232">
        <v>1.4478521188721061E-4</v>
      </c>
      <c r="EL16" s="232">
        <v>0.16434256732463837</v>
      </c>
      <c r="EM16" s="232">
        <v>0.20774507522583008</v>
      </c>
      <c r="EN16" s="232">
        <v>6.7792154848575592E-2</v>
      </c>
      <c r="EO16" s="232">
        <v>5.5483672767877579E-2</v>
      </c>
    </row>
    <row r="17" spans="1:145">
      <c r="A17" s="314">
        <v>1977</v>
      </c>
      <c r="B17" s="232">
        <v>0.30426928400993347</v>
      </c>
      <c r="C17" s="232">
        <v>5.215974897146225E-2</v>
      </c>
      <c r="D17" s="232">
        <v>2.0390642806887627E-2</v>
      </c>
      <c r="E17" s="232">
        <v>6.3086375594139099E-2</v>
      </c>
      <c r="F17" s="232">
        <v>0.1103813573718071</v>
      </c>
      <c r="G17" s="232">
        <v>3.821307048201561E-2</v>
      </c>
      <c r="H17" s="232">
        <v>1.4863737858831882E-2</v>
      </c>
      <c r="I17" s="232">
        <v>5.1743611693382263E-3</v>
      </c>
      <c r="J17" s="232">
        <v>0.28337699174880981</v>
      </c>
      <c r="K17" s="232">
        <v>6.236831471323967E-2</v>
      </c>
      <c r="L17" s="232">
        <v>1.7993524670600891E-2</v>
      </c>
      <c r="M17" s="232">
        <v>8.1927835941314697E-2</v>
      </c>
      <c r="N17" s="232">
        <v>9.4191960990428925E-2</v>
      </c>
      <c r="O17" s="232">
        <v>1.9118016585707664E-2</v>
      </c>
      <c r="P17" s="232">
        <v>7.2716251015663147E-3</v>
      </c>
      <c r="Q17" s="232">
        <v>5.0571846077218652E-4</v>
      </c>
      <c r="R17" s="232">
        <v>0.24343256652355194</v>
      </c>
      <c r="S17" s="232">
        <v>8.1615380942821503E-2</v>
      </c>
      <c r="T17" s="232">
        <v>1.463680062443018E-2</v>
      </c>
      <c r="U17" s="232">
        <v>8.5651189088821411E-2</v>
      </c>
      <c r="V17" s="232">
        <v>4.659656435251236E-2</v>
      </c>
      <c r="W17" s="232">
        <v>9.8990201950073242E-3</v>
      </c>
      <c r="X17" s="232">
        <v>4.980859812349081E-3</v>
      </c>
      <c r="Y17" s="232">
        <v>5.2758186939172447E-5</v>
      </c>
      <c r="Z17" s="232">
        <v>0.30117338895797729</v>
      </c>
      <c r="AA17" s="232">
        <v>5.3793188184499741E-2</v>
      </c>
      <c r="AB17" s="232">
        <v>1.9489042460918427E-2</v>
      </c>
      <c r="AC17" s="232">
        <v>8.0268971621990204E-2</v>
      </c>
      <c r="AD17" s="232">
        <v>0.11539708822965622</v>
      </c>
      <c r="AE17" s="232">
        <v>2.3225346580147743E-2</v>
      </c>
      <c r="AF17" s="232">
        <v>8.2922279834747314E-3</v>
      </c>
      <c r="AG17" s="232">
        <v>7.0752541068941355E-4</v>
      </c>
      <c r="AH17" s="232">
        <v>0.34432628750801086</v>
      </c>
      <c r="AI17" s="232">
        <v>3.2586775720119476E-2</v>
      </c>
      <c r="AJ17" s="232">
        <v>2.4986658245325089E-2</v>
      </c>
      <c r="AK17" s="232">
        <v>2.6961486786603928E-2</v>
      </c>
      <c r="AL17" s="232">
        <v>0.14142142236232758</v>
      </c>
      <c r="AM17" s="232">
        <v>7.482418417930603E-2</v>
      </c>
      <c r="AN17" s="232">
        <v>2.9420159757137299E-2</v>
      </c>
      <c r="AO17" s="232">
        <v>1.4125590212643147E-2</v>
      </c>
      <c r="AP17" s="232">
        <v>0.36000367999076843</v>
      </c>
      <c r="AQ17" s="232">
        <v>2.9275469481945038E-2</v>
      </c>
      <c r="AR17" s="232">
        <v>2.4648893624544144E-2</v>
      </c>
      <c r="AS17" s="232">
        <v>1.767357625067234E-2</v>
      </c>
      <c r="AT17" s="232">
        <v>0.14680382609367371</v>
      </c>
      <c r="AU17" s="232">
        <v>8.8080048561096191E-2</v>
      </c>
      <c r="AV17" s="232">
        <v>3.4918121993541718E-2</v>
      </c>
      <c r="AW17" s="232">
        <v>1.8603743985295296E-2</v>
      </c>
      <c r="AX17" s="232">
        <v>0.4076906144618988</v>
      </c>
      <c r="AY17" s="232">
        <v>2.4494674056768417E-2</v>
      </c>
      <c r="AZ17" s="232">
        <v>2.2526033222675323E-2</v>
      </c>
      <c r="BA17" s="232">
        <v>7.8859394416213036E-3</v>
      </c>
      <c r="BB17" s="232">
        <v>0.16409219801425934</v>
      </c>
      <c r="BC17" s="232">
        <v>0.11652354151010513</v>
      </c>
      <c r="BD17" s="232">
        <v>4.2646054178476334E-2</v>
      </c>
      <c r="BE17" s="232">
        <v>2.9522184282541275E-2</v>
      </c>
      <c r="BF17" s="232">
        <v>0.42872411012649536</v>
      </c>
      <c r="BG17" s="232">
        <v>2.3948254063725471E-2</v>
      </c>
      <c r="BH17" s="232">
        <v>2.0751310512423515E-2</v>
      </c>
      <c r="BI17" s="232">
        <v>5.7391845621168613E-3</v>
      </c>
      <c r="BJ17" s="232">
        <v>0.16828005015850067</v>
      </c>
      <c r="BK17" s="232">
        <v>0.13110627233982086</v>
      </c>
      <c r="BL17" s="232">
        <v>4.4587496668100357E-2</v>
      </c>
      <c r="BM17" s="232">
        <v>3.4311540424823761E-2</v>
      </c>
      <c r="BN17" s="232">
        <v>0.46740224957466125</v>
      </c>
      <c r="BO17" s="232">
        <v>2.3131856694817543E-2</v>
      </c>
      <c r="BP17" s="232">
        <v>1.7785176634788513E-2</v>
      </c>
      <c r="BQ17" s="232">
        <v>2.7178931050002575E-3</v>
      </c>
      <c r="BR17" s="232">
        <v>0.16512022912502289</v>
      </c>
      <c r="BS17" s="232">
        <v>0.16675947606563568</v>
      </c>
      <c r="BT17" s="232">
        <v>4.7669585794210434E-2</v>
      </c>
      <c r="BU17" s="232">
        <v>4.4218029826879501E-2</v>
      </c>
      <c r="BV17" s="232">
        <v>0.50064539909362793</v>
      </c>
      <c r="BW17" s="232">
        <v>2.2751510143280029E-2</v>
      </c>
      <c r="BX17" s="232">
        <v>1.2660465203225613E-2</v>
      </c>
      <c r="BY17" s="232">
        <v>9.5450266962870955E-4</v>
      </c>
      <c r="BZ17" s="232">
        <v>0.15534766018390656</v>
      </c>
      <c r="CA17" s="232">
        <v>0.19949020445346832</v>
      </c>
      <c r="CB17" s="232">
        <v>5.3846113383769989E-2</v>
      </c>
      <c r="CC17" s="232">
        <v>5.5594969540834427E-2</v>
      </c>
      <c r="CD17" s="232">
        <v>0.50969386100769043</v>
      </c>
      <c r="CE17" s="232">
        <v>2.2625667974352837E-2</v>
      </c>
      <c r="CF17" s="232">
        <v>9.7991200163960457E-3</v>
      </c>
      <c r="CG17" s="232">
        <v>3.8707084604538977E-4</v>
      </c>
      <c r="CH17" s="232">
        <v>0.14983563125133514</v>
      </c>
      <c r="CI17" s="232">
        <v>0.21344701945781708</v>
      </c>
      <c r="CJ17" s="232">
        <v>5.6139886379241943E-2</v>
      </c>
      <c r="CK17" s="232">
        <v>5.7459458708763123E-2</v>
      </c>
      <c r="CL17" s="232">
        <v>0.30776813626289368</v>
      </c>
      <c r="CM17" s="232">
        <v>4.0308419615030289E-2</v>
      </c>
      <c r="CN17" s="232">
        <v>2.5774294510483742E-2</v>
      </c>
      <c r="CO17" s="232">
        <v>4.8619978129863739E-2</v>
      </c>
      <c r="CP17" s="232">
        <v>0.12887020409107208</v>
      </c>
      <c r="CQ17" s="232">
        <v>4.3912801891565323E-2</v>
      </c>
      <c r="CR17" s="232">
        <v>1.6599459573626518E-2</v>
      </c>
      <c r="CS17" s="232">
        <v>3.68297821842134E-3</v>
      </c>
      <c r="CT17" s="232">
        <v>0.3223731517791748</v>
      </c>
      <c r="CU17" s="232">
        <v>3.3048070967197418E-2</v>
      </c>
      <c r="CV17" s="232">
        <v>2.63240747153759E-2</v>
      </c>
      <c r="CW17" s="232">
        <v>2.5397155433893204E-2</v>
      </c>
      <c r="CX17" s="232">
        <v>0.13316129148006439</v>
      </c>
      <c r="CY17" s="232">
        <v>6.5634846687316895E-2</v>
      </c>
      <c r="CZ17" s="232">
        <v>2.8819885104894638E-2</v>
      </c>
      <c r="DA17" s="232">
        <v>9.9878301844000816E-3</v>
      </c>
      <c r="DB17" s="232">
        <v>0.35812711715698242</v>
      </c>
      <c r="DC17" s="232">
        <v>2.5782262906432152E-2</v>
      </c>
      <c r="DD17" s="232">
        <v>2.6708006858825684E-2</v>
      </c>
      <c r="DE17" s="232">
        <v>1.2944573536515236E-2</v>
      </c>
      <c r="DF17" s="232">
        <v>0.15422387421131134</v>
      </c>
      <c r="DG17" s="232">
        <v>8.2160681486129761E-2</v>
      </c>
      <c r="DH17" s="232">
        <v>3.8071226328611374E-2</v>
      </c>
      <c r="DI17" s="232">
        <v>1.8236501142382622E-2</v>
      </c>
      <c r="DJ17" s="232">
        <v>0.39721328020095825</v>
      </c>
      <c r="DK17" s="232">
        <v>2.4613365530967712E-2</v>
      </c>
      <c r="DL17" s="232">
        <v>2.3167800158262253E-2</v>
      </c>
      <c r="DM17" s="232">
        <v>8.2006119191646576E-3</v>
      </c>
      <c r="DN17" s="232">
        <v>0.1708543598651886</v>
      </c>
      <c r="DO17" s="232">
        <v>0.10205981880426407</v>
      </c>
      <c r="DP17" s="232">
        <v>4.2076535522937775E-2</v>
      </c>
      <c r="DQ17" s="232">
        <v>2.624078281223774E-2</v>
      </c>
      <c r="DR17" s="232">
        <v>0.45067310333251953</v>
      </c>
      <c r="DS17" s="232">
        <v>2.3323262110352516E-2</v>
      </c>
      <c r="DT17" s="232">
        <v>2.0364111289381981E-2</v>
      </c>
      <c r="DU17" s="232">
        <v>3.6052931100130081E-3</v>
      </c>
      <c r="DV17" s="232">
        <v>0.17003811895847321</v>
      </c>
      <c r="DW17" s="232">
        <v>0.15028820931911469</v>
      </c>
      <c r="DX17" s="232">
        <v>4.4561341404914856E-2</v>
      </c>
      <c r="DY17" s="232">
        <v>3.8492754101753235E-2</v>
      </c>
      <c r="DZ17" s="232">
        <v>0.49627423286437988</v>
      </c>
      <c r="EA17" s="232">
        <v>2.2812303155660629E-2</v>
      </c>
      <c r="EB17" s="232">
        <v>1.4042750932276249E-2</v>
      </c>
      <c r="EC17" s="232">
        <v>1.22862309217453E-3</v>
      </c>
      <c r="ED17" s="232">
        <v>0.15801045298576355</v>
      </c>
      <c r="EE17" s="232">
        <v>0.1927478164434433</v>
      </c>
      <c r="EF17" s="232">
        <v>5.2738014608621597E-2</v>
      </c>
      <c r="EG17" s="232">
        <v>5.4694253951311111E-2</v>
      </c>
      <c r="EH17" s="232">
        <v>0.52161180973052979</v>
      </c>
      <c r="EI17" s="232">
        <v>2.2543361410498619E-2</v>
      </c>
      <c r="EJ17" s="232">
        <v>9.7478460520505905E-3</v>
      </c>
      <c r="EK17" s="232">
        <v>2.297483297297731E-4</v>
      </c>
      <c r="EL17" s="232">
        <v>0.15345735847949982</v>
      </c>
      <c r="EM17" s="232">
        <v>0.22535300254821777</v>
      </c>
      <c r="EN17" s="232">
        <v>5.4224748164415359E-2</v>
      </c>
      <c r="EO17" s="232">
        <v>5.6055761873722076E-2</v>
      </c>
    </row>
    <row r="18" spans="1:145">
      <c r="A18" s="314">
        <v>1978</v>
      </c>
      <c r="B18" s="232">
        <v>0.3038209080696106</v>
      </c>
      <c r="C18" s="232">
        <v>5.1804196089506149E-2</v>
      </c>
      <c r="D18" s="232">
        <v>1.8417973071336746E-2</v>
      </c>
      <c r="E18" s="232">
        <v>6.4900979399681091E-2</v>
      </c>
      <c r="F18" s="232">
        <v>0.1135481595993042</v>
      </c>
      <c r="G18" s="232">
        <v>3.8493316620588303E-2</v>
      </c>
      <c r="H18" s="232">
        <v>1.3101729564368725E-2</v>
      </c>
      <c r="I18" s="232">
        <v>3.554545110091567E-3</v>
      </c>
      <c r="J18" s="232">
        <v>0.28783169388771057</v>
      </c>
      <c r="K18" s="232">
        <v>6.1682939529418945E-2</v>
      </c>
      <c r="L18" s="232">
        <v>1.6817625612020493E-2</v>
      </c>
      <c r="M18" s="232">
        <v>8.3892166614532471E-2</v>
      </c>
      <c r="N18" s="232">
        <v>9.7816906869411469E-2</v>
      </c>
      <c r="O18" s="232">
        <v>2.0759424194693565E-2</v>
      </c>
      <c r="P18" s="232">
        <v>6.7001213319599628E-3</v>
      </c>
      <c r="Q18" s="232">
        <v>1.6249094915110618E-4</v>
      </c>
      <c r="R18" s="232">
        <v>0.25121286511421204</v>
      </c>
      <c r="S18" s="232">
        <v>8.0978095531463623E-2</v>
      </c>
      <c r="T18" s="232">
        <v>1.3819728046655655E-2</v>
      </c>
      <c r="U18" s="232">
        <v>8.926699310541153E-2</v>
      </c>
      <c r="V18" s="232">
        <v>5.2032001316547394E-2</v>
      </c>
      <c r="W18" s="232">
        <v>1.0616726242005825E-2</v>
      </c>
      <c r="X18" s="232">
        <v>4.4855591841042042E-3</v>
      </c>
      <c r="Y18" s="232">
        <v>1.3747706361755263E-5</v>
      </c>
      <c r="Z18" s="232">
        <v>0.30400654673576355</v>
      </c>
      <c r="AA18" s="232">
        <v>5.3160093724727631E-2</v>
      </c>
      <c r="AB18" s="232">
        <v>1.8141824752092361E-2</v>
      </c>
      <c r="AC18" s="232">
        <v>8.1518061459064484E-2</v>
      </c>
      <c r="AD18" s="232">
        <v>0.11804051697254181</v>
      </c>
      <c r="AE18" s="232">
        <v>2.5239545851945877E-2</v>
      </c>
      <c r="AF18" s="232">
        <v>7.6783136464655399E-3</v>
      </c>
      <c r="AG18" s="232">
        <v>2.2819220612291247E-4</v>
      </c>
      <c r="AH18" s="232">
        <v>0.3348858654499054</v>
      </c>
      <c r="AI18" s="232">
        <v>3.261108323931694E-2</v>
      </c>
      <c r="AJ18" s="232">
        <v>2.1527238190174103E-2</v>
      </c>
      <c r="AK18" s="232">
        <v>2.800358459353447E-2</v>
      </c>
      <c r="AL18" s="232">
        <v>0.14411193132400513</v>
      </c>
      <c r="AM18" s="232">
        <v>7.2947949171066284E-2</v>
      </c>
      <c r="AN18" s="232">
        <v>2.55392175167799E-2</v>
      </c>
      <c r="AO18" s="232">
        <v>1.0144862346351147E-2</v>
      </c>
      <c r="AP18" s="232">
        <v>0.34789144992828369</v>
      </c>
      <c r="AQ18" s="232">
        <v>2.9387872666120529E-2</v>
      </c>
      <c r="AR18" s="232">
        <v>2.0965902134776115E-2</v>
      </c>
      <c r="AS18" s="232">
        <v>1.8570337444543839E-2</v>
      </c>
      <c r="AT18" s="232">
        <v>0.14967933297157288</v>
      </c>
      <c r="AU18" s="232">
        <v>8.5253827273845673E-2</v>
      </c>
      <c r="AV18" s="232">
        <v>3.0233537778258324E-2</v>
      </c>
      <c r="AW18" s="232">
        <v>1.3800648972392082E-2</v>
      </c>
      <c r="AX18" s="232">
        <v>0.39145335555076599</v>
      </c>
      <c r="AY18" s="232">
        <v>2.4479608982801437E-2</v>
      </c>
      <c r="AZ18" s="232">
        <v>1.8917826935648918E-2</v>
      </c>
      <c r="BA18" s="232">
        <v>8.3091119304299355E-3</v>
      </c>
      <c r="BB18" s="232">
        <v>0.16759343445301056</v>
      </c>
      <c r="BC18" s="232">
        <v>0.11174412071704865</v>
      </c>
      <c r="BD18" s="232">
        <v>3.6643736064434052E-2</v>
      </c>
      <c r="BE18" s="232">
        <v>2.3765517398715019E-2</v>
      </c>
      <c r="BF18" s="232">
        <v>0.40976938605308533</v>
      </c>
      <c r="BG18" s="232">
        <v>2.3946508765220642E-2</v>
      </c>
      <c r="BH18" s="232">
        <v>1.7996242269873619E-2</v>
      </c>
      <c r="BI18" s="232">
        <v>6.1016641557216644E-3</v>
      </c>
      <c r="BJ18" s="232">
        <v>0.17039977014064789</v>
      </c>
      <c r="BK18" s="232">
        <v>0.12584070861339569</v>
      </c>
      <c r="BL18" s="232">
        <v>3.7675868719816208E-2</v>
      </c>
      <c r="BM18" s="232">
        <v>2.7808621525764465E-2</v>
      </c>
      <c r="BN18" s="232">
        <v>0.44519048929214478</v>
      </c>
      <c r="BO18" s="232">
        <v>2.3268401622772217E-2</v>
      </c>
      <c r="BP18" s="232">
        <v>1.5513619408011436E-2</v>
      </c>
      <c r="BQ18" s="232">
        <v>2.9125709552317858E-3</v>
      </c>
      <c r="BR18" s="232">
        <v>0.16825602948665619</v>
      </c>
      <c r="BS18" s="232">
        <v>0.15976016223430634</v>
      </c>
      <c r="BT18" s="232">
        <v>4.0056850761175156E-2</v>
      </c>
      <c r="BU18" s="232">
        <v>3.5422876477241516E-2</v>
      </c>
      <c r="BV18" s="232">
        <v>0.46101164817810059</v>
      </c>
      <c r="BW18" s="232">
        <v>2.3002650588750839E-2</v>
      </c>
      <c r="BX18" s="232">
        <v>1.0398896411061287E-2</v>
      </c>
      <c r="BY18" s="232">
        <v>1.018196577206254E-3</v>
      </c>
      <c r="BZ18" s="232">
        <v>0.1531834751367569</v>
      </c>
      <c r="CA18" s="232">
        <v>0.18858453631401062</v>
      </c>
      <c r="CB18" s="232">
        <v>4.5578319579362869E-2</v>
      </c>
      <c r="CC18" s="232">
        <v>3.9245579391717911E-2</v>
      </c>
      <c r="CD18" s="232">
        <v>0.46505081653594971</v>
      </c>
      <c r="CE18" s="232">
        <v>2.2895015776157379E-2</v>
      </c>
      <c r="CF18" s="232">
        <v>8.0718453973531723E-3</v>
      </c>
      <c r="CG18" s="232">
        <v>4.2509252671152353E-4</v>
      </c>
      <c r="CH18" s="232">
        <v>0.14369571208953857</v>
      </c>
      <c r="CI18" s="232">
        <v>0.20264384150505066</v>
      </c>
      <c r="CJ18" s="232">
        <v>4.8004496842622757E-2</v>
      </c>
      <c r="CK18" s="232">
        <v>3.931480273604393E-2</v>
      </c>
      <c r="CL18" s="232">
        <v>0.30515262484550476</v>
      </c>
      <c r="CM18" s="232">
        <v>3.9979957044124603E-2</v>
      </c>
      <c r="CN18" s="232">
        <v>2.28105578571558E-2</v>
      </c>
      <c r="CO18" s="232">
        <v>4.9569785594940186E-2</v>
      </c>
      <c r="CP18" s="232">
        <v>0.13138380646705627</v>
      </c>
      <c r="CQ18" s="232">
        <v>4.4814359396696091E-2</v>
      </c>
      <c r="CR18" s="232">
        <v>1.4807108789682388E-2</v>
      </c>
      <c r="CS18" s="232">
        <v>1.7870378214865923E-3</v>
      </c>
      <c r="CT18" s="232">
        <v>0.3140282928943634</v>
      </c>
      <c r="CU18" s="232">
        <v>3.3203344792127609E-2</v>
      </c>
      <c r="CV18" s="232">
        <v>2.2557986900210381E-2</v>
      </c>
      <c r="CW18" s="232">
        <v>2.6546971872448921E-2</v>
      </c>
      <c r="CX18" s="232">
        <v>0.13575366139411926</v>
      </c>
      <c r="CY18" s="232">
        <v>6.4661413431167603E-2</v>
      </c>
      <c r="CZ18" s="232">
        <v>2.5250526145100594E-2</v>
      </c>
      <c r="DA18" s="232">
        <v>6.0543878935277462E-3</v>
      </c>
      <c r="DB18" s="232">
        <v>0.34815201163291931</v>
      </c>
      <c r="DC18" s="232">
        <v>2.5739926844835281E-2</v>
      </c>
      <c r="DD18" s="232">
        <v>2.1096572279930115E-2</v>
      </c>
      <c r="DE18" s="232">
        <v>1.3527794741094112E-2</v>
      </c>
      <c r="DF18" s="232">
        <v>0.16095893085002899</v>
      </c>
      <c r="DG18" s="232">
        <v>7.8418038785457611E-2</v>
      </c>
      <c r="DH18" s="232">
        <v>3.4203644841909409E-2</v>
      </c>
      <c r="DI18" s="232">
        <v>1.4207117259502411E-2</v>
      </c>
      <c r="DJ18" s="232">
        <v>0.38064083456993103</v>
      </c>
      <c r="DK18" s="232">
        <v>2.4504149332642555E-2</v>
      </c>
      <c r="DL18" s="232">
        <v>2.0037824288010597E-2</v>
      </c>
      <c r="DM18" s="232">
        <v>8.7242135778069496E-3</v>
      </c>
      <c r="DN18" s="232">
        <v>0.17216268181800842</v>
      </c>
      <c r="DO18" s="232">
        <v>9.7947061061859131E-2</v>
      </c>
      <c r="DP18" s="232">
        <v>3.5717867314815521E-2</v>
      </c>
      <c r="DQ18" s="232">
        <v>2.1547043696045876E-2</v>
      </c>
      <c r="DR18" s="232">
        <v>0.43720400333404541</v>
      </c>
      <c r="DS18" s="232">
        <v>2.340255118906498E-2</v>
      </c>
      <c r="DT18" s="232">
        <v>1.8095524981617928E-2</v>
      </c>
      <c r="DU18" s="232">
        <v>3.8688485510647297E-3</v>
      </c>
      <c r="DV18" s="232">
        <v>0.17586462199687958</v>
      </c>
      <c r="DW18" s="232">
        <v>0.1452096551656723</v>
      </c>
      <c r="DX18" s="232">
        <v>3.7269622087478638E-2</v>
      </c>
      <c r="DY18" s="232">
        <v>3.3493179827928543E-2</v>
      </c>
      <c r="DZ18" s="232">
        <v>0.45908117294311523</v>
      </c>
      <c r="EA18" s="232">
        <v>2.3054094985127449E-2</v>
      </c>
      <c r="EB18" s="232">
        <v>1.1511090211570263E-2</v>
      </c>
      <c r="EC18" s="232">
        <v>1.3016657903790474E-3</v>
      </c>
      <c r="ED18" s="232">
        <v>0.15771807730197906</v>
      </c>
      <c r="EE18" s="232">
        <v>0.18186500668525696</v>
      </c>
      <c r="EF18" s="232">
        <v>4.4418748468160629E-2</v>
      </c>
      <c r="EG18" s="232">
        <v>3.9212491363286972E-2</v>
      </c>
      <c r="EH18" s="232">
        <v>0.47302579879760742</v>
      </c>
      <c r="EI18" s="232">
        <v>2.2823402658104897E-2</v>
      </c>
      <c r="EJ18" s="232">
        <v>7.6335212215781212E-3</v>
      </c>
      <c r="EK18" s="232">
        <v>2.6555577642284334E-4</v>
      </c>
      <c r="EL18" s="232">
        <v>0.14422179758548737</v>
      </c>
      <c r="EM18" s="232">
        <v>0.21149818599224091</v>
      </c>
      <c r="EN18" s="232">
        <v>4.8043869435787201E-2</v>
      </c>
      <c r="EO18" s="232">
        <v>3.8539454340934753E-2</v>
      </c>
    </row>
    <row r="19" spans="1:145">
      <c r="A19" s="314">
        <v>1979</v>
      </c>
      <c r="B19" s="232">
        <v>0.30683252215385437</v>
      </c>
      <c r="C19" s="232">
        <v>5.0443258136510849E-2</v>
      </c>
      <c r="D19" s="232">
        <v>1.6971850767731667E-2</v>
      </c>
      <c r="E19" s="232">
        <v>6.8187832832336426E-2</v>
      </c>
      <c r="F19" s="232">
        <v>0.12004396319389343</v>
      </c>
      <c r="G19" s="232">
        <v>3.604135662317276E-2</v>
      </c>
      <c r="H19" s="232">
        <v>1.1777935549616814E-2</v>
      </c>
      <c r="I19" s="232">
        <v>3.3663359936326742E-3</v>
      </c>
      <c r="J19" s="232">
        <v>0.29032403230667114</v>
      </c>
      <c r="K19" s="232">
        <v>6.0262501239776611E-2</v>
      </c>
      <c r="L19" s="232">
        <v>1.5400250442326069E-2</v>
      </c>
      <c r="M19" s="232">
        <v>8.766184002161026E-2</v>
      </c>
      <c r="N19" s="232">
        <v>0.10286162048578262</v>
      </c>
      <c r="O19" s="232">
        <v>1.8198279663920403E-2</v>
      </c>
      <c r="P19" s="232">
        <v>5.7767969556152821E-3</v>
      </c>
      <c r="Q19" s="232">
        <v>1.6274701920337975E-4</v>
      </c>
      <c r="R19" s="232">
        <v>0.25111636519432068</v>
      </c>
      <c r="S19" s="232">
        <v>7.8690774738788605E-2</v>
      </c>
      <c r="T19" s="232">
        <v>1.2595389969646931E-2</v>
      </c>
      <c r="U19" s="232">
        <v>9.0259507298469543E-2</v>
      </c>
      <c r="V19" s="232">
        <v>5.6973949074745178E-2</v>
      </c>
      <c r="W19" s="232">
        <v>8.7381508201360703E-3</v>
      </c>
      <c r="X19" s="232">
        <v>3.8472013548016548E-3</v>
      </c>
      <c r="Y19" s="232">
        <v>1.1377330338291358E-5</v>
      </c>
      <c r="Z19" s="232">
        <v>0.30790746212005615</v>
      </c>
      <c r="AA19" s="232">
        <v>5.1998008042573929E-2</v>
      </c>
      <c r="AB19" s="232">
        <v>1.665814034640789E-2</v>
      </c>
      <c r="AC19" s="232">
        <v>8.6496874690055847E-2</v>
      </c>
      <c r="AD19" s="232">
        <v>0.12344078719615936</v>
      </c>
      <c r="AE19" s="232">
        <v>2.2440847009420395E-2</v>
      </c>
      <c r="AF19" s="232">
        <v>6.6421595402061939E-3</v>
      </c>
      <c r="AG19" s="232">
        <v>2.3063152912072837E-4</v>
      </c>
      <c r="AH19" s="232">
        <v>0.33850333094596863</v>
      </c>
      <c r="AI19" s="232">
        <v>3.1605478376150131E-2</v>
      </c>
      <c r="AJ19" s="232">
        <v>1.9986895844340324E-2</v>
      </c>
      <c r="AK19" s="232">
        <v>3.0827833339571953E-2</v>
      </c>
      <c r="AL19" s="232">
        <v>0.15300750732421875</v>
      </c>
      <c r="AM19" s="232">
        <v>7.0272490382194519E-2</v>
      </c>
      <c r="AN19" s="232">
        <v>2.329084649682045E-2</v>
      </c>
      <c r="AO19" s="232">
        <v>9.5122763887047768E-3</v>
      </c>
      <c r="AP19" s="232">
        <v>0.35045483708381653</v>
      </c>
      <c r="AQ19" s="232">
        <v>2.8457731008529663E-2</v>
      </c>
      <c r="AR19" s="232">
        <v>1.9595865160226822E-2</v>
      </c>
      <c r="AS19" s="232">
        <v>2.0399104803800583E-2</v>
      </c>
      <c r="AT19" s="232">
        <v>0.1593201756477356</v>
      </c>
      <c r="AU19" s="232">
        <v>8.234637975692749E-2</v>
      </c>
      <c r="AV19" s="232">
        <v>2.749558724462986E-2</v>
      </c>
      <c r="AW19" s="232">
        <v>1.2840005569159985E-2</v>
      </c>
      <c r="AX19" s="232">
        <v>0.39450275897979736</v>
      </c>
      <c r="AY19" s="232">
        <v>2.392135001718998E-2</v>
      </c>
      <c r="AZ19" s="232">
        <v>1.7953744158148766E-2</v>
      </c>
      <c r="BA19" s="232">
        <v>8.9100003242492676E-3</v>
      </c>
      <c r="BB19" s="232">
        <v>0.17901086807250977</v>
      </c>
      <c r="BC19" s="232">
        <v>0.1093771904706955</v>
      </c>
      <c r="BD19" s="232">
        <v>3.3426806330680847E-2</v>
      </c>
      <c r="BE19" s="232">
        <v>2.1902799606323242E-2</v>
      </c>
      <c r="BF19" s="232">
        <v>0.41289785504341125</v>
      </c>
      <c r="BG19" s="232">
        <v>2.3395435884594917E-2</v>
      </c>
      <c r="BH19" s="232">
        <v>1.6518950462341309E-2</v>
      </c>
      <c r="BI19" s="232">
        <v>6.437305361032486E-3</v>
      </c>
      <c r="BJ19" s="232">
        <v>0.18387819826602936</v>
      </c>
      <c r="BK19" s="232">
        <v>0.12299015372991562</v>
      </c>
      <c r="BL19" s="232">
        <v>3.4773018211126328E-2</v>
      </c>
      <c r="BM19" s="232">
        <v>2.4904793128371239E-2</v>
      </c>
      <c r="BN19" s="232">
        <v>0.44380345940589905</v>
      </c>
      <c r="BO19" s="232">
        <v>2.279653400182724E-2</v>
      </c>
      <c r="BP19" s="232">
        <v>1.3403031975030899E-2</v>
      </c>
      <c r="BQ19" s="232">
        <v>2.9761535115540028E-3</v>
      </c>
      <c r="BR19" s="232">
        <v>0.18298810720443726</v>
      </c>
      <c r="BS19" s="232">
        <v>0.15344473719596863</v>
      </c>
      <c r="BT19" s="232">
        <v>3.7950944155454636E-2</v>
      </c>
      <c r="BU19" s="232">
        <v>3.0243940651416779E-2</v>
      </c>
      <c r="BV19" s="232">
        <v>0.46411409974098206</v>
      </c>
      <c r="BW19" s="232">
        <v>2.2596664726734161E-2</v>
      </c>
      <c r="BX19" s="232">
        <v>8.7255081161856651E-3</v>
      </c>
      <c r="BY19" s="232">
        <v>1.005579368211329E-3</v>
      </c>
      <c r="BZ19" s="232">
        <v>0.17658720910549164</v>
      </c>
      <c r="CA19" s="232">
        <v>0.17783471941947937</v>
      </c>
      <c r="CB19" s="232">
        <v>4.5211602002382278E-2</v>
      </c>
      <c r="CC19" s="232">
        <v>3.2152798026800156E-2</v>
      </c>
      <c r="CD19" s="232">
        <v>0.47651755809783936</v>
      </c>
      <c r="CE19" s="232">
        <v>2.253355085849762E-2</v>
      </c>
      <c r="CF19" s="232">
        <v>6.6473493352532387E-3</v>
      </c>
      <c r="CG19" s="232">
        <v>3.9532224764116108E-4</v>
      </c>
      <c r="CH19" s="232">
        <v>0.17767220735549927</v>
      </c>
      <c r="CI19" s="232">
        <v>0.18474699556827545</v>
      </c>
      <c r="CJ19" s="232">
        <v>5.1402449607849121E-2</v>
      </c>
      <c r="CK19" s="232">
        <v>3.3119682222604752E-2</v>
      </c>
      <c r="CL19" s="232">
        <v>0.31026259064674377</v>
      </c>
      <c r="CM19" s="232">
        <v>3.9043422788381577E-2</v>
      </c>
      <c r="CN19" s="232">
        <v>2.0910875871777534E-2</v>
      </c>
      <c r="CO19" s="232">
        <v>5.5470291525125504E-2</v>
      </c>
      <c r="CP19" s="232">
        <v>0.13809102773666382</v>
      </c>
      <c r="CQ19" s="232">
        <v>4.1742626577615738E-2</v>
      </c>
      <c r="CR19" s="232">
        <v>1.3355296105146408E-2</v>
      </c>
      <c r="CS19" s="232">
        <v>1.6490509733557701E-3</v>
      </c>
      <c r="CT19" s="232">
        <v>0.31437349319458008</v>
      </c>
      <c r="CU19" s="232">
        <v>3.2173655927181244E-2</v>
      </c>
      <c r="CV19" s="232">
        <v>2.0940991118550301E-2</v>
      </c>
      <c r="CW19" s="232">
        <v>2.9810275882482529E-2</v>
      </c>
      <c r="CX19" s="232">
        <v>0.14319077134132385</v>
      </c>
      <c r="CY19" s="232">
        <v>6.0204386711120605E-2</v>
      </c>
      <c r="CZ19" s="232">
        <v>2.2637097164988518E-2</v>
      </c>
      <c r="DA19" s="232">
        <v>5.4163201712071896E-3</v>
      </c>
      <c r="DB19" s="232">
        <v>0.34833532571792603</v>
      </c>
      <c r="DC19" s="232">
        <v>2.5241268798708916E-2</v>
      </c>
      <c r="DD19" s="232">
        <v>2.1554742008447647E-2</v>
      </c>
      <c r="DE19" s="232">
        <v>1.5115885064005852E-2</v>
      </c>
      <c r="DF19" s="232">
        <v>0.16679497063159943</v>
      </c>
      <c r="DG19" s="232">
        <v>7.5211845338344574E-2</v>
      </c>
      <c r="DH19" s="232">
        <v>3.0048128217458725E-2</v>
      </c>
      <c r="DI19" s="232">
        <v>1.4368497766554356E-2</v>
      </c>
      <c r="DJ19" s="232">
        <v>0.38512524962425232</v>
      </c>
      <c r="DK19" s="232">
        <v>2.3933626711368561E-2</v>
      </c>
      <c r="DL19" s="232">
        <v>1.9318997859954834E-2</v>
      </c>
      <c r="DM19" s="232">
        <v>9.5475912094116211E-3</v>
      </c>
      <c r="DN19" s="232">
        <v>0.18467806279659271</v>
      </c>
      <c r="DO19" s="232">
        <v>9.5622837543487549E-2</v>
      </c>
      <c r="DP19" s="232">
        <v>3.191724419593811E-2</v>
      </c>
      <c r="DQ19" s="232">
        <v>2.0106889307498932E-2</v>
      </c>
      <c r="DR19" s="232">
        <v>0.43255707621574402</v>
      </c>
      <c r="DS19" s="232">
        <v>2.2907206788659096E-2</v>
      </c>
      <c r="DT19" s="232">
        <v>1.5993064269423485E-2</v>
      </c>
      <c r="DU19" s="232">
        <v>4.0672970935702324E-3</v>
      </c>
      <c r="DV19" s="232">
        <v>0.1865324079990387</v>
      </c>
      <c r="DW19" s="232">
        <v>0.13993954658508301</v>
      </c>
      <c r="DX19" s="232">
        <v>3.393058106303215E-2</v>
      </c>
      <c r="DY19" s="232">
        <v>2.9186971485614777E-2</v>
      </c>
      <c r="DZ19" s="232">
        <v>0.45739474892616272</v>
      </c>
      <c r="EA19" s="232">
        <v>2.2630853578448296E-2</v>
      </c>
      <c r="EB19" s="232">
        <v>9.8513104021549225E-3</v>
      </c>
      <c r="EC19" s="232">
        <v>1.3361742021515965E-3</v>
      </c>
      <c r="ED19" s="232">
        <v>0.17599943280220032</v>
      </c>
      <c r="EE19" s="232">
        <v>0.17409013211727142</v>
      </c>
      <c r="EF19" s="232">
        <v>4.1857834905385971E-2</v>
      </c>
      <c r="EG19" s="232">
        <v>3.1629007309675217E-2</v>
      </c>
      <c r="EH19" s="232">
        <v>0.49536994099617004</v>
      </c>
      <c r="EI19" s="232">
        <v>2.2460868582129478E-2</v>
      </c>
      <c r="EJ19" s="232">
        <v>6.0795033350586891E-3</v>
      </c>
      <c r="EK19" s="232">
        <v>2.1132078836672008E-4</v>
      </c>
      <c r="EL19" s="232">
        <v>0.18781077861785889</v>
      </c>
      <c r="EM19" s="232">
        <v>0.19278636574745178</v>
      </c>
      <c r="EN19" s="232">
        <v>5.2750539034605026E-2</v>
      </c>
      <c r="EO19" s="232">
        <v>3.3270552754402161E-2</v>
      </c>
    </row>
    <row r="20" spans="1:145">
      <c r="A20" s="314">
        <v>1980</v>
      </c>
      <c r="B20" s="232">
        <v>0.30839014053344727</v>
      </c>
      <c r="C20" s="232">
        <v>5.2523545920848846E-2</v>
      </c>
      <c r="D20" s="232">
        <v>1.696162112057209E-2</v>
      </c>
      <c r="E20" s="232">
        <v>6.8718135356903076E-2</v>
      </c>
      <c r="F20" s="232">
        <v>0.1238471195101738</v>
      </c>
      <c r="G20" s="232">
        <v>3.1212359666824341E-2</v>
      </c>
      <c r="H20" s="232">
        <v>1.1497680097818375E-2</v>
      </c>
      <c r="I20" s="232">
        <v>3.6296709440648556E-3</v>
      </c>
      <c r="J20" s="232">
        <v>0.29134064912796021</v>
      </c>
      <c r="K20" s="232">
        <v>6.246427446603775E-2</v>
      </c>
      <c r="L20" s="232">
        <v>1.5235855244100094E-2</v>
      </c>
      <c r="M20" s="232">
        <v>8.6896009743213654E-2</v>
      </c>
      <c r="N20" s="232">
        <v>0.10493578016757965</v>
      </c>
      <c r="O20" s="232">
        <v>1.5654448419809341E-2</v>
      </c>
      <c r="P20" s="232">
        <v>5.9804162010550499E-3</v>
      </c>
      <c r="Q20" s="232">
        <v>1.7388035485055298E-4</v>
      </c>
      <c r="R20" s="232">
        <v>0.2514650821685791</v>
      </c>
      <c r="S20" s="232">
        <v>8.2007981836795807E-2</v>
      </c>
      <c r="T20" s="232">
        <v>1.2792481109499931E-2</v>
      </c>
      <c r="U20" s="232">
        <v>8.8189713656902313E-2</v>
      </c>
      <c r="V20" s="232">
        <v>5.6716594845056534E-2</v>
      </c>
      <c r="W20" s="232">
        <v>7.5608366169035435E-3</v>
      </c>
      <c r="X20" s="232">
        <v>4.1825836524367332E-3</v>
      </c>
      <c r="Y20" s="232">
        <v>1.4897015716996975E-5</v>
      </c>
      <c r="Z20" s="232">
        <v>0.30871891975402832</v>
      </c>
      <c r="AA20" s="232">
        <v>5.3946893662214279E-2</v>
      </c>
      <c r="AB20" s="232">
        <v>1.6300708055496216E-2</v>
      </c>
      <c r="AC20" s="232">
        <v>8.633219450712204E-2</v>
      </c>
      <c r="AD20" s="232">
        <v>0.12595027685165405</v>
      </c>
      <c r="AE20" s="232">
        <v>1.9181743264198303E-2</v>
      </c>
      <c r="AF20" s="232">
        <v>6.7639336921274662E-3</v>
      </c>
      <c r="AG20" s="232">
        <v>2.4316720373462886E-4</v>
      </c>
      <c r="AH20" s="232">
        <v>0.3417048454284668</v>
      </c>
      <c r="AI20" s="232">
        <v>3.3099338412284851E-2</v>
      </c>
      <c r="AJ20" s="232">
        <v>2.0333770662546158E-2</v>
      </c>
      <c r="AK20" s="232">
        <v>3.3198520541191101E-2</v>
      </c>
      <c r="AL20" s="232">
        <v>0.16079993546009064</v>
      </c>
      <c r="AM20" s="232">
        <v>6.1612557619810104E-2</v>
      </c>
      <c r="AN20" s="232">
        <v>2.2278426215052605E-2</v>
      </c>
      <c r="AO20" s="232">
        <v>1.0382294654846191E-2</v>
      </c>
      <c r="AP20" s="232">
        <v>0.35432830452919006</v>
      </c>
      <c r="AQ20" s="232">
        <v>2.9850216582417488E-2</v>
      </c>
      <c r="AR20" s="232">
        <v>2.0046303048729897E-2</v>
      </c>
      <c r="AS20" s="232">
        <v>2.2686067968606949E-2</v>
      </c>
      <c r="AT20" s="232">
        <v>0.16836106777191162</v>
      </c>
      <c r="AU20" s="232">
        <v>7.2811178863048553E-2</v>
      </c>
      <c r="AV20" s="232">
        <v>2.6489755138754845E-2</v>
      </c>
      <c r="AW20" s="232">
        <v>1.4083726331591606E-2</v>
      </c>
      <c r="AX20" s="232">
        <v>0.39776450395584106</v>
      </c>
      <c r="AY20" s="232">
        <v>2.495756559073925E-2</v>
      </c>
      <c r="AZ20" s="232">
        <v>1.8729457631707191E-2</v>
      </c>
      <c r="BA20" s="232">
        <v>9.991140104830265E-3</v>
      </c>
      <c r="BB20" s="232">
        <v>0.18847011029720306</v>
      </c>
      <c r="BC20" s="232">
        <v>9.8192945122718811E-2</v>
      </c>
      <c r="BD20" s="232">
        <v>3.3036243170499802E-2</v>
      </c>
      <c r="BE20" s="232">
        <v>2.4387052282691002E-2</v>
      </c>
      <c r="BF20" s="232">
        <v>0.4156932532787323</v>
      </c>
      <c r="BG20" s="232">
        <v>2.4374926462769508E-2</v>
      </c>
      <c r="BH20" s="232">
        <v>1.8035296350717545E-2</v>
      </c>
      <c r="BI20" s="232">
        <v>7.3086246848106384E-3</v>
      </c>
      <c r="BJ20" s="232">
        <v>0.19332075119018555</v>
      </c>
      <c r="BK20" s="232">
        <v>0.1096993163228035</v>
      </c>
      <c r="BL20" s="232">
        <v>3.477589413523674E-2</v>
      </c>
      <c r="BM20" s="232">
        <v>2.8178436681628227E-2</v>
      </c>
      <c r="BN20" s="232">
        <v>0.44540590047836304</v>
      </c>
      <c r="BO20" s="232">
        <v>2.3754624649882317E-2</v>
      </c>
      <c r="BP20" s="232">
        <v>1.5136357396841049E-2</v>
      </c>
      <c r="BQ20" s="232">
        <v>3.4576135221868753E-3</v>
      </c>
      <c r="BR20" s="232">
        <v>0.19309189915657043</v>
      </c>
      <c r="BS20" s="232">
        <v>0.13601416349411011</v>
      </c>
      <c r="BT20" s="232">
        <v>3.8991555571556091E-2</v>
      </c>
      <c r="BU20" s="232">
        <v>3.495967760682106E-2</v>
      </c>
      <c r="BV20" s="232">
        <v>0.45641538500785828</v>
      </c>
      <c r="BW20" s="232">
        <v>2.3529663681983948E-2</v>
      </c>
      <c r="BX20" s="232">
        <v>1.0617800056934357E-2</v>
      </c>
      <c r="BY20" s="232">
        <v>1.2316254433244467E-3</v>
      </c>
      <c r="BZ20" s="232">
        <v>0.17913971841335297</v>
      </c>
      <c r="CA20" s="232">
        <v>0.15663197636604309</v>
      </c>
      <c r="CB20" s="232">
        <v>4.6694636344909668E-2</v>
      </c>
      <c r="CC20" s="232">
        <v>3.856997936964035E-2</v>
      </c>
      <c r="CD20" s="232">
        <v>0.45803743600845337</v>
      </c>
      <c r="CE20" s="232">
        <v>2.3544391617178917E-2</v>
      </c>
      <c r="CF20" s="232">
        <v>9.1249123215675354E-3</v>
      </c>
      <c r="CG20" s="232">
        <v>5.5471569066867232E-4</v>
      </c>
      <c r="CH20" s="232">
        <v>0.16938859224319458</v>
      </c>
      <c r="CI20" s="232">
        <v>0.16296634078025818</v>
      </c>
      <c r="CJ20" s="232">
        <v>5.2017435431480408E-2</v>
      </c>
      <c r="CK20" s="232">
        <v>4.0441066026687622E-2</v>
      </c>
      <c r="CL20" s="232">
        <v>0.31292137503623962</v>
      </c>
      <c r="CM20" s="232">
        <v>4.0507830679416656E-2</v>
      </c>
      <c r="CN20" s="232">
        <v>2.0989237353205681E-2</v>
      </c>
      <c r="CO20" s="232">
        <v>5.7168517261743546E-2</v>
      </c>
      <c r="CP20" s="232">
        <v>0.14355938136577606</v>
      </c>
      <c r="CQ20" s="232">
        <v>3.6077983677387238E-2</v>
      </c>
      <c r="CR20" s="232">
        <v>1.2675952166318893E-2</v>
      </c>
      <c r="CS20" s="232">
        <v>1.9424653146415949E-3</v>
      </c>
      <c r="CT20" s="232">
        <v>0.31974992156028748</v>
      </c>
      <c r="CU20" s="232">
        <v>3.3745124936103821E-2</v>
      </c>
      <c r="CV20" s="232">
        <v>2.1094610914587975E-2</v>
      </c>
      <c r="CW20" s="232">
        <v>3.2792162150144577E-2</v>
      </c>
      <c r="CX20" s="232">
        <v>0.15235279500484467</v>
      </c>
      <c r="CY20" s="232">
        <v>5.2605431526899338E-2</v>
      </c>
      <c r="CZ20" s="232">
        <v>2.1278271451592445E-2</v>
      </c>
      <c r="DA20" s="232">
        <v>5.8815237134695053E-3</v>
      </c>
      <c r="DB20" s="232">
        <v>0.35381308197975159</v>
      </c>
      <c r="DC20" s="232">
        <v>2.6385879144072533E-2</v>
      </c>
      <c r="DD20" s="232">
        <v>2.0431157201528549E-2</v>
      </c>
      <c r="DE20" s="232">
        <v>1.6567200422286987E-2</v>
      </c>
      <c r="DF20" s="232">
        <v>0.17657899856567383</v>
      </c>
      <c r="DG20" s="232">
        <v>6.9985628128051758E-2</v>
      </c>
      <c r="DH20" s="232">
        <v>2.8771571815013885E-2</v>
      </c>
      <c r="DI20" s="232">
        <v>1.509264949709177E-2</v>
      </c>
      <c r="DJ20" s="232">
        <v>0.3900299072265625</v>
      </c>
      <c r="DK20" s="232">
        <v>2.4910690262913704E-2</v>
      </c>
      <c r="DL20" s="232">
        <v>2.0539160817861557E-2</v>
      </c>
      <c r="DM20" s="232">
        <v>1.0634809732437134E-2</v>
      </c>
      <c r="DN20" s="232">
        <v>0.19351841509342194</v>
      </c>
      <c r="DO20" s="232">
        <v>8.6970724165439606E-2</v>
      </c>
      <c r="DP20" s="232">
        <v>3.1134754419326782E-2</v>
      </c>
      <c r="DQ20" s="232">
        <v>2.2321362048387527E-2</v>
      </c>
      <c r="DR20" s="232">
        <v>0.43966969847679138</v>
      </c>
      <c r="DS20" s="232">
        <v>2.3871835321187973E-2</v>
      </c>
      <c r="DT20" s="232">
        <v>1.7490632832050323E-2</v>
      </c>
      <c r="DU20" s="232">
        <v>4.6174060553312302E-3</v>
      </c>
      <c r="DV20" s="232">
        <v>0.20036132633686066</v>
      </c>
      <c r="DW20" s="232">
        <v>0.12527179718017578</v>
      </c>
      <c r="DX20" s="232">
        <v>3.4978069365024567E-2</v>
      </c>
      <c r="DY20" s="232">
        <v>3.3078625798225403E-2</v>
      </c>
      <c r="DZ20" s="232">
        <v>0.45568981766700745</v>
      </c>
      <c r="EA20" s="232">
        <v>2.3523073643445969E-2</v>
      </c>
      <c r="EB20" s="232">
        <v>1.1285603977739811E-2</v>
      </c>
      <c r="EC20" s="232">
        <v>1.5344226267188787E-3</v>
      </c>
      <c r="ED20" s="232">
        <v>0.18350163102149963</v>
      </c>
      <c r="EE20" s="232">
        <v>0.15379846096038818</v>
      </c>
      <c r="EF20" s="232">
        <v>4.4313624501228333E-2</v>
      </c>
      <c r="EG20" s="232">
        <v>3.773299977183342E-2</v>
      </c>
      <c r="EH20" s="232">
        <v>0.46683129668235779</v>
      </c>
      <c r="EI20" s="232">
        <v>2.3581840097904205E-2</v>
      </c>
      <c r="EJ20" s="232">
        <v>7.7521009370684624E-3</v>
      </c>
      <c r="EK20" s="232">
        <v>3.3182819606736302E-4</v>
      </c>
      <c r="EL20" s="232">
        <v>0.17845754325389862</v>
      </c>
      <c r="EM20" s="232">
        <v>0.16140943765640259</v>
      </c>
      <c r="EN20" s="232">
        <v>5.4288949817419052E-2</v>
      </c>
      <c r="EO20" s="232">
        <v>4.1009590029716492E-2</v>
      </c>
    </row>
    <row r="21" spans="1:145">
      <c r="A21" s="314">
        <v>1981</v>
      </c>
      <c r="B21" s="232">
        <v>0.31387621164321899</v>
      </c>
      <c r="C21" s="232">
        <v>5.6678127497434616E-2</v>
      </c>
      <c r="D21" s="232">
        <v>1.680741086602211E-2</v>
      </c>
      <c r="E21" s="232">
        <v>7.2097383439540863E-2</v>
      </c>
      <c r="F21" s="232">
        <v>0.12738735973834991</v>
      </c>
      <c r="G21" s="232">
        <v>2.5904454290866852E-2</v>
      </c>
      <c r="H21" s="232">
        <v>1.1589310131967068E-2</v>
      </c>
      <c r="I21" s="232">
        <v>3.4121745266020298E-3</v>
      </c>
      <c r="J21" s="232">
        <v>0.30465665459632874</v>
      </c>
      <c r="K21" s="232">
        <v>6.7568965256214142E-2</v>
      </c>
      <c r="L21" s="232">
        <v>1.5030060894787312E-2</v>
      </c>
      <c r="M21" s="232">
        <v>9.1727517545223236E-2</v>
      </c>
      <c r="N21" s="232">
        <v>0.11114633828401566</v>
      </c>
      <c r="O21" s="232">
        <v>1.2951810844242573E-2</v>
      </c>
      <c r="P21" s="232">
        <v>6.0854288749396801E-3</v>
      </c>
      <c r="Q21" s="232">
        <v>1.4654279220849276E-4</v>
      </c>
      <c r="R21" s="232">
        <v>0.26673784852027893</v>
      </c>
      <c r="S21" s="232">
        <v>8.8935546576976776E-2</v>
      </c>
      <c r="T21" s="232">
        <v>1.3113552704453468E-2</v>
      </c>
      <c r="U21" s="232">
        <v>9.2860095202922821E-2</v>
      </c>
      <c r="V21" s="232">
        <v>6.1215370893478394E-2</v>
      </c>
      <c r="W21" s="232">
        <v>6.2679271213710308E-3</v>
      </c>
      <c r="X21" s="232">
        <v>4.3331128545105457E-3</v>
      </c>
      <c r="Y21" s="232">
        <v>1.2237211194587871E-5</v>
      </c>
      <c r="Z21" s="232">
        <v>0.32089114189147949</v>
      </c>
      <c r="AA21" s="232">
        <v>5.842113122344017E-2</v>
      </c>
      <c r="AB21" s="232">
        <v>1.5850590541958809E-2</v>
      </c>
      <c r="AC21" s="232">
        <v>9.1242611408233643E-2</v>
      </c>
      <c r="AD21" s="232">
        <v>0.13252367079257965</v>
      </c>
      <c r="AE21" s="232">
        <v>1.5813432633876801E-2</v>
      </c>
      <c r="AF21" s="232">
        <v>6.8356613628566265E-3</v>
      </c>
      <c r="AG21" s="232">
        <v>2.0404405950102955E-4</v>
      </c>
      <c r="AH21" s="232">
        <v>0.33151647448539734</v>
      </c>
      <c r="AI21" s="232">
        <v>3.5840131342411041E-2</v>
      </c>
      <c r="AJ21" s="232">
        <v>2.0208101719617844E-2</v>
      </c>
      <c r="AK21" s="232">
        <v>3.4538064152002335E-2</v>
      </c>
      <c r="AL21" s="232">
        <v>0.15846213698387146</v>
      </c>
      <c r="AM21" s="232">
        <v>5.0687406212091446E-2</v>
      </c>
      <c r="AN21" s="232">
        <v>2.2120164707303047E-2</v>
      </c>
      <c r="AO21" s="232">
        <v>9.6604740247130394E-3</v>
      </c>
      <c r="AP21" s="232">
        <v>0.33776500821113586</v>
      </c>
      <c r="AQ21" s="232">
        <v>3.2294858247041702E-2</v>
      </c>
      <c r="AR21" s="232">
        <v>2.0630650222301483E-2</v>
      </c>
      <c r="AS21" s="232">
        <v>2.3426871746778488E-2</v>
      </c>
      <c r="AT21" s="232">
        <v>0.16233077645301819</v>
      </c>
      <c r="AU21" s="232">
        <v>5.9775799512863159E-2</v>
      </c>
      <c r="AV21" s="232">
        <v>2.6135550811886787E-2</v>
      </c>
      <c r="AW21" s="232">
        <v>1.3170506805181503E-2</v>
      </c>
      <c r="AX21" s="232">
        <v>0.36686459183692932</v>
      </c>
      <c r="AY21" s="232">
        <v>2.7142792940139771E-2</v>
      </c>
      <c r="AZ21" s="232">
        <v>2.0635483786463737E-2</v>
      </c>
      <c r="BA21" s="232">
        <v>1.059125829488039E-2</v>
      </c>
      <c r="BB21" s="232">
        <v>0.17449632287025452</v>
      </c>
      <c r="BC21" s="232">
        <v>7.8727707266807556E-2</v>
      </c>
      <c r="BD21" s="232">
        <v>3.2579783350229263E-2</v>
      </c>
      <c r="BE21" s="232">
        <v>2.2691238671541214E-2</v>
      </c>
      <c r="BF21" s="232">
        <v>0.37896037101745605</v>
      </c>
      <c r="BG21" s="232">
        <v>2.6471832767128944E-2</v>
      </c>
      <c r="BH21" s="232">
        <v>2.0633010193705559E-2</v>
      </c>
      <c r="BI21" s="232">
        <v>7.6293451711535454E-3</v>
      </c>
      <c r="BJ21" s="232">
        <v>0.17586174607276917</v>
      </c>
      <c r="BK21" s="232">
        <v>8.8012851774692535E-2</v>
      </c>
      <c r="BL21" s="232">
        <v>3.4250732511281967E-2</v>
      </c>
      <c r="BM21" s="232">
        <v>2.6100844144821167E-2</v>
      </c>
      <c r="BN21" s="232">
        <v>0.39640852808952332</v>
      </c>
      <c r="BO21" s="232">
        <v>2.5993173941969872E-2</v>
      </c>
      <c r="BP21" s="232">
        <v>1.8589010462164879E-2</v>
      </c>
      <c r="BQ21" s="232">
        <v>3.510116133838892E-3</v>
      </c>
      <c r="BR21" s="232">
        <v>0.17072786390781403</v>
      </c>
      <c r="BS21" s="232">
        <v>0.1076740026473999</v>
      </c>
      <c r="BT21" s="232">
        <v>3.8095176219940186E-2</v>
      </c>
      <c r="BU21" s="232">
        <v>3.1819183379411697E-2</v>
      </c>
      <c r="BV21" s="232">
        <v>0.40006017684936523</v>
      </c>
      <c r="BW21" s="232">
        <v>2.5911061093211174E-2</v>
      </c>
      <c r="BX21" s="232">
        <v>1.5157683752477169E-2</v>
      </c>
      <c r="BY21" s="232">
        <v>1.2445785105228424E-3</v>
      </c>
      <c r="BZ21" s="232">
        <v>0.15525791049003601</v>
      </c>
      <c r="CA21" s="232">
        <v>0.12260252237319946</v>
      </c>
      <c r="CB21" s="232">
        <v>4.5533854514360428E-2</v>
      </c>
      <c r="CC21" s="232">
        <v>3.4352563321590424E-2</v>
      </c>
      <c r="CD21" s="232">
        <v>0.40157374739646912</v>
      </c>
      <c r="CE21" s="232">
        <v>2.5922045111656189E-2</v>
      </c>
      <c r="CF21" s="232">
        <v>1.3085511513054371E-2</v>
      </c>
      <c r="CG21" s="232">
        <v>5.2390753990039229E-4</v>
      </c>
      <c r="CH21" s="232">
        <v>0.14880435168743134</v>
      </c>
      <c r="CI21" s="232">
        <v>0.12686218321323395</v>
      </c>
      <c r="CJ21" s="232">
        <v>5.0919875502586365E-2</v>
      </c>
      <c r="CK21" s="232">
        <v>3.545587882399559E-2</v>
      </c>
      <c r="CL21" s="232">
        <v>0.31713148951530457</v>
      </c>
      <c r="CM21" s="232">
        <v>4.4001828879117966E-2</v>
      </c>
      <c r="CN21" s="232">
        <v>1.9235339015722275E-2</v>
      </c>
      <c r="CO21" s="232">
        <v>6.0117516666650772E-2</v>
      </c>
      <c r="CP21" s="232">
        <v>0.1495559960603714</v>
      </c>
      <c r="CQ21" s="232">
        <v>2.9764702543616295E-2</v>
      </c>
      <c r="CR21" s="232">
        <v>1.2876207940280437E-2</v>
      </c>
      <c r="CS21" s="232">
        <v>1.5799079556018114E-3</v>
      </c>
      <c r="CT21" s="232">
        <v>0.31436061859130859</v>
      </c>
      <c r="CU21" s="232">
        <v>3.6438595503568649E-2</v>
      </c>
      <c r="CV21" s="232">
        <v>2.0626762881875038E-2</v>
      </c>
      <c r="CW21" s="232">
        <v>3.3750388771295547E-2</v>
      </c>
      <c r="CX21" s="232">
        <v>0.15254619717597961</v>
      </c>
      <c r="CY21" s="232">
        <v>4.4533025473356247E-2</v>
      </c>
      <c r="CZ21" s="232">
        <v>2.0952537655830383E-2</v>
      </c>
      <c r="DA21" s="232">
        <v>5.513104610145092E-3</v>
      </c>
      <c r="DB21" s="232">
        <v>0.3366931676864624</v>
      </c>
      <c r="DC21" s="232">
        <v>2.8816420584917068E-2</v>
      </c>
      <c r="DD21" s="232">
        <v>2.0641656592488289E-2</v>
      </c>
      <c r="DE21" s="232">
        <v>1.797938160598278E-2</v>
      </c>
      <c r="DF21" s="232">
        <v>0.17109042406082153</v>
      </c>
      <c r="DG21" s="232">
        <v>5.5567067116498947E-2</v>
      </c>
      <c r="DH21" s="232">
        <v>2.8411807492375374E-2</v>
      </c>
      <c r="DI21" s="232">
        <v>1.4186399057507515E-2</v>
      </c>
      <c r="DJ21" s="232">
        <v>0.36362054944038391</v>
      </c>
      <c r="DK21" s="232">
        <v>2.6892654597759247E-2</v>
      </c>
      <c r="DL21" s="232">
        <v>2.2430023178458214E-2</v>
      </c>
      <c r="DM21" s="232">
        <v>1.1250829324126244E-2</v>
      </c>
      <c r="DN21" s="232">
        <v>0.18037529289722443</v>
      </c>
      <c r="DO21" s="232">
        <v>7.0727445185184479E-2</v>
      </c>
      <c r="DP21" s="232">
        <v>3.0870832502841949E-2</v>
      </c>
      <c r="DQ21" s="232">
        <v>2.10734773427248E-2</v>
      </c>
      <c r="DR21" s="232">
        <v>0.39447951316833496</v>
      </c>
      <c r="DS21" s="232">
        <v>2.6036549359560013E-2</v>
      </c>
      <c r="DT21" s="232">
        <v>2.0401617512106895E-2</v>
      </c>
      <c r="DU21" s="232">
        <v>4.7068926505744457E-3</v>
      </c>
      <c r="DV21" s="232">
        <v>0.17889989912509918</v>
      </c>
      <c r="DW21" s="232">
        <v>9.9787965416908264E-2</v>
      </c>
      <c r="DX21" s="232">
        <v>3.4165676683187485E-2</v>
      </c>
      <c r="DY21" s="232">
        <v>3.0480921268463135E-2</v>
      </c>
      <c r="DZ21" s="232">
        <v>0.39933657646179199</v>
      </c>
      <c r="EA21" s="232">
        <v>2.5905810296535492E-2</v>
      </c>
      <c r="EB21" s="232">
        <v>1.6148338094353676E-2</v>
      </c>
      <c r="EC21" s="232">
        <v>1.5891137300059199E-3</v>
      </c>
      <c r="ED21" s="232">
        <v>0.15834321081638336</v>
      </c>
      <c r="EE21" s="232">
        <v>0.12056608498096466</v>
      </c>
      <c r="EF21" s="232">
        <v>4.2958926409482956E-2</v>
      </c>
      <c r="EG21" s="232">
        <v>3.3825092017650604E-2</v>
      </c>
      <c r="EH21" s="232">
        <v>0.409353107213974</v>
      </c>
      <c r="EI21" s="232">
        <v>2.5896871462464333E-2</v>
      </c>
      <c r="EJ21" s="232">
        <v>1.2681503780186176E-2</v>
      </c>
      <c r="EK21" s="232">
        <v>3.4382741432636976E-4</v>
      </c>
      <c r="EL21" s="232">
        <v>0.15569150447845459</v>
      </c>
      <c r="EM21" s="232">
        <v>0.1272493451833725</v>
      </c>
      <c r="EN21" s="232">
        <v>5.1540270447731018E-2</v>
      </c>
      <c r="EO21" s="232">
        <v>3.5949792712926865E-2</v>
      </c>
    </row>
    <row r="22" spans="1:145">
      <c r="A22" s="314">
        <v>1982</v>
      </c>
      <c r="B22" s="232">
        <v>0.30433869361877441</v>
      </c>
      <c r="C22" s="232">
        <v>5.3707282990217209E-2</v>
      </c>
      <c r="D22" s="232">
        <v>1.7655206844210625E-2</v>
      </c>
      <c r="E22" s="232">
        <v>7.3705323040485382E-2</v>
      </c>
      <c r="F22" s="232">
        <v>0.12516610324382782</v>
      </c>
      <c r="G22" s="232">
        <v>1.8098369240760803E-2</v>
      </c>
      <c r="H22" s="232">
        <v>1.2441703118383884E-2</v>
      </c>
      <c r="I22" s="232">
        <v>3.5647021140903234E-3</v>
      </c>
      <c r="J22" s="232">
        <v>0.29634052515029907</v>
      </c>
      <c r="K22" s="232">
        <v>6.3990972936153412E-2</v>
      </c>
      <c r="L22" s="232">
        <v>1.5920240432024002E-2</v>
      </c>
      <c r="M22" s="232">
        <v>9.3007743358612061E-2</v>
      </c>
      <c r="N22" s="232">
        <v>0.10750463604927063</v>
      </c>
      <c r="O22" s="232">
        <v>9.0312166139483452E-3</v>
      </c>
      <c r="P22" s="232">
        <v>6.7371088080108166E-3</v>
      </c>
      <c r="Q22" s="232">
        <v>1.4861125964671373E-4</v>
      </c>
      <c r="R22" s="232">
        <v>0.2610209584236145</v>
      </c>
      <c r="S22" s="232">
        <v>8.4622539579868317E-2</v>
      </c>
      <c r="T22" s="232">
        <v>1.4296304434537888E-2</v>
      </c>
      <c r="U22" s="232">
        <v>9.4078145921230316E-2</v>
      </c>
      <c r="V22" s="232">
        <v>5.8447510004043579E-2</v>
      </c>
      <c r="W22" s="232">
        <v>4.363098181784153E-3</v>
      </c>
      <c r="X22" s="232">
        <v>5.2042766474187374E-3</v>
      </c>
      <c r="Y22" s="232">
        <v>9.0711937446030788E-6</v>
      </c>
      <c r="Z22" s="232">
        <v>0.3109336793422699</v>
      </c>
      <c r="AA22" s="232">
        <v>5.5466547608375549E-2</v>
      </c>
      <c r="AB22" s="232">
        <v>1.6591209918260574E-2</v>
      </c>
      <c r="AC22" s="232">
        <v>9.2565476894378662E-2</v>
      </c>
      <c r="AD22" s="232">
        <v>0.12777377665042877</v>
      </c>
      <c r="AE22" s="232">
        <v>1.0959962382912636E-2</v>
      </c>
      <c r="AF22" s="232">
        <v>7.3704351671040058E-3</v>
      </c>
      <c r="AG22" s="232">
        <v>2.0626559853553772E-4</v>
      </c>
      <c r="AH22" s="232">
        <v>0.31944674253463745</v>
      </c>
      <c r="AI22" s="232">
        <v>3.4281957894563675E-2</v>
      </c>
      <c r="AJ22" s="232">
        <v>2.0932462066411972E-2</v>
      </c>
      <c r="AK22" s="232">
        <v>3.7244118750095367E-2</v>
      </c>
      <c r="AL22" s="232">
        <v>0.15852761268615723</v>
      </c>
      <c r="AM22" s="232">
        <v>3.5225715488195419E-2</v>
      </c>
      <c r="AN22" s="232">
        <v>2.3217363283038139E-2</v>
      </c>
      <c r="AO22" s="232">
        <v>1.0017507709562778E-2</v>
      </c>
      <c r="AP22" s="232">
        <v>0.32475084066390991</v>
      </c>
      <c r="AQ22" s="232">
        <v>3.0799014493823051E-2</v>
      </c>
      <c r="AR22" s="232">
        <v>2.1494103595614433E-2</v>
      </c>
      <c r="AS22" s="232">
        <v>2.5166288018226624E-2</v>
      </c>
      <c r="AT22" s="232">
        <v>0.16374589502811432</v>
      </c>
      <c r="AU22" s="232">
        <v>4.2221110314130783E-2</v>
      </c>
      <c r="AV22" s="232">
        <v>2.7746446430683136E-2</v>
      </c>
      <c r="AW22" s="232">
        <v>1.3577969744801521E-2</v>
      </c>
      <c r="AX22" s="232">
        <v>0.35433274507522583</v>
      </c>
      <c r="AY22" s="232">
        <v>2.5928998365998268E-2</v>
      </c>
      <c r="AZ22" s="232">
        <v>2.1078521385788918E-2</v>
      </c>
      <c r="BA22" s="232">
        <v>1.1190205812454224E-2</v>
      </c>
      <c r="BB22" s="232">
        <v>0.18041861057281494</v>
      </c>
      <c r="BC22" s="232">
        <v>5.7353045791387558E-2</v>
      </c>
      <c r="BD22" s="232">
        <v>3.5510767251253128E-2</v>
      </c>
      <c r="BE22" s="232">
        <v>2.2852607071399689E-2</v>
      </c>
      <c r="BF22" s="232">
        <v>0.36670759320259094</v>
      </c>
      <c r="BG22" s="232">
        <v>2.524450421333313E-2</v>
      </c>
      <c r="BH22" s="232">
        <v>2.0810695365071297E-2</v>
      </c>
      <c r="BI22" s="232">
        <v>8.1558162346482277E-3</v>
      </c>
      <c r="BJ22" s="232">
        <v>0.18356938660144806</v>
      </c>
      <c r="BK22" s="232">
        <v>6.4708836376667023E-2</v>
      </c>
      <c r="BL22" s="232">
        <v>3.8295585662126541E-2</v>
      </c>
      <c r="BM22" s="232">
        <v>2.5922777131199837E-2</v>
      </c>
      <c r="BN22" s="232">
        <v>0.38097387552261353</v>
      </c>
      <c r="BO22" s="232">
        <v>2.482590451836586E-2</v>
      </c>
      <c r="BP22" s="232">
        <v>1.7725929617881775E-2</v>
      </c>
      <c r="BQ22" s="232">
        <v>3.7358549889177084E-3</v>
      </c>
      <c r="BR22" s="232">
        <v>0.17756681144237518</v>
      </c>
      <c r="BS22" s="232">
        <v>8.3097711205482483E-2</v>
      </c>
      <c r="BT22" s="232">
        <v>4.4000785797834396E-2</v>
      </c>
      <c r="BU22" s="232">
        <v>3.0020883306860924E-2</v>
      </c>
      <c r="BV22" s="232">
        <v>0.38321802020072937</v>
      </c>
      <c r="BW22" s="232">
        <v>2.4921171367168427E-2</v>
      </c>
      <c r="BX22" s="232">
        <v>1.2407254427671432E-2</v>
      </c>
      <c r="BY22" s="232">
        <v>1.1765562230721116E-3</v>
      </c>
      <c r="BZ22" s="232">
        <v>0.15448588132858276</v>
      </c>
      <c r="CA22" s="232">
        <v>0.10527351498603821</v>
      </c>
      <c r="CB22" s="232">
        <v>5.584615096449852E-2</v>
      </c>
      <c r="CC22" s="232">
        <v>2.9107492417097092E-2</v>
      </c>
      <c r="CD22" s="232">
        <v>0.3653712272644043</v>
      </c>
      <c r="CE22" s="232">
        <v>2.4742415174841881E-2</v>
      </c>
      <c r="CF22" s="232">
        <v>7.7861188910901546E-3</v>
      </c>
      <c r="CG22" s="232">
        <v>3.616493777371943E-4</v>
      </c>
      <c r="CH22" s="232">
        <v>0.10856804251670837</v>
      </c>
      <c r="CI22" s="232">
        <v>0.13333705067634583</v>
      </c>
      <c r="CJ22" s="232">
        <v>6.3369989395141602E-2</v>
      </c>
      <c r="CK22" s="232">
        <v>2.7205970138311386E-2</v>
      </c>
      <c r="CL22" s="232">
        <v>0.30709350109100342</v>
      </c>
      <c r="CM22" s="232">
        <v>4.2393729090690613E-2</v>
      </c>
      <c r="CN22" s="232">
        <v>1.962440088391304E-2</v>
      </c>
      <c r="CO22" s="232">
        <v>6.5373383462429047E-2</v>
      </c>
      <c r="CP22" s="232">
        <v>0.14637422561645508</v>
      </c>
      <c r="CQ22" s="232">
        <v>1.893344521522522E-2</v>
      </c>
      <c r="CR22" s="232">
        <v>1.2669130228459835E-2</v>
      </c>
      <c r="CS22" s="232">
        <v>1.7251919489353895E-3</v>
      </c>
      <c r="CT22" s="232">
        <v>0.30016690492630005</v>
      </c>
      <c r="CU22" s="232">
        <v>3.4846220165491104E-2</v>
      </c>
      <c r="CV22" s="232">
        <v>2.183946967124939E-2</v>
      </c>
      <c r="CW22" s="232">
        <v>3.6781053990125656E-2</v>
      </c>
      <c r="CX22" s="232">
        <v>0.14989010989665985</v>
      </c>
      <c r="CY22" s="232">
        <v>2.9645780101418495E-2</v>
      </c>
      <c r="CZ22" s="232">
        <v>2.1293940022587776E-2</v>
      </c>
      <c r="DA22" s="232">
        <v>5.8703208342194557E-3</v>
      </c>
      <c r="DB22" s="232">
        <v>0.32145556807518005</v>
      </c>
      <c r="DC22" s="232">
        <v>2.7747543528676033E-2</v>
      </c>
      <c r="DD22" s="232">
        <v>2.1790077909827232E-2</v>
      </c>
      <c r="DE22" s="232">
        <v>1.925189234316349E-2</v>
      </c>
      <c r="DF22" s="232">
        <v>0.17204767465591431</v>
      </c>
      <c r="DG22" s="232">
        <v>3.7810374051332474E-2</v>
      </c>
      <c r="DH22" s="232">
        <v>2.8112130239605904E-2</v>
      </c>
      <c r="DI22" s="232">
        <v>1.4695861376821995E-2</v>
      </c>
      <c r="DJ22" s="232">
        <v>0.35235872864723206</v>
      </c>
      <c r="DK22" s="232">
        <v>2.5665529072284698E-2</v>
      </c>
      <c r="DL22" s="232">
        <v>2.3913322016596794E-2</v>
      </c>
      <c r="DM22" s="232">
        <v>1.2601369991898537E-2</v>
      </c>
      <c r="DN22" s="232">
        <v>0.18960674107074738</v>
      </c>
      <c r="DO22" s="232">
        <v>4.6213481575250626E-2</v>
      </c>
      <c r="DP22" s="232">
        <v>3.2557353377342224E-2</v>
      </c>
      <c r="DQ22" s="232">
        <v>2.1800942718982697E-2</v>
      </c>
      <c r="DR22" s="232">
        <v>0.37953758239746094</v>
      </c>
      <c r="DS22" s="232">
        <v>2.4764930829405785E-2</v>
      </c>
      <c r="DT22" s="232">
        <v>2.1129993721842766E-2</v>
      </c>
      <c r="DU22" s="232">
        <v>5.373859778046608E-3</v>
      </c>
      <c r="DV22" s="232">
        <v>0.19233909249305725</v>
      </c>
      <c r="DW22" s="232">
        <v>6.8904735147953033E-2</v>
      </c>
      <c r="DX22" s="232">
        <v>3.6419499665498734E-2</v>
      </c>
      <c r="DY22" s="232">
        <v>3.060547262430191E-2</v>
      </c>
      <c r="DZ22" s="232">
        <v>0.3970811665058136</v>
      </c>
      <c r="EA22" s="232">
        <v>2.5060025975108147E-2</v>
      </c>
      <c r="EB22" s="232">
        <v>1.5996890142560005E-2</v>
      </c>
      <c r="EC22" s="232">
        <v>1.8095646519213915E-3</v>
      </c>
      <c r="ED22" s="232">
        <v>0.19015422463417053</v>
      </c>
      <c r="EE22" s="232">
        <v>8.3474136888980865E-2</v>
      </c>
      <c r="EF22" s="232">
        <v>5.0001740455627441E-2</v>
      </c>
      <c r="EG22" s="232">
        <v>3.0584570020437241E-2</v>
      </c>
      <c r="EH22" s="232">
        <v>0.35874289274215698</v>
      </c>
      <c r="EI22" s="232">
        <v>2.4602377787232399E-2</v>
      </c>
      <c r="EJ22" s="232">
        <v>6.5726726315915585E-3</v>
      </c>
      <c r="EK22" s="232">
        <v>1.5258621715474874E-4</v>
      </c>
      <c r="EL22" s="232">
        <v>8.3312414586544037E-2</v>
      </c>
      <c r="EM22" s="232">
        <v>0.15317417681217194</v>
      </c>
      <c r="EN22" s="232">
        <v>6.5088607370853424E-2</v>
      </c>
      <c r="EO22" s="232">
        <v>2.5840060785412788E-2</v>
      </c>
    </row>
    <row r="23" spans="1:145">
      <c r="A23" s="314">
        <v>1983</v>
      </c>
      <c r="B23" s="232">
        <v>0.29986163973808289</v>
      </c>
      <c r="C23" s="232">
        <v>5.5558394640684128E-2</v>
      </c>
      <c r="D23" s="232">
        <v>1.754717156291008E-2</v>
      </c>
      <c r="E23" s="232">
        <v>7.4054047465324402E-2</v>
      </c>
      <c r="F23" s="232">
        <v>0.11565237492322922</v>
      </c>
      <c r="G23" s="232">
        <v>2.1768128499388695E-2</v>
      </c>
      <c r="H23" s="232">
        <v>1.2564548291265965E-2</v>
      </c>
      <c r="I23" s="232">
        <v>2.7169601526111364E-3</v>
      </c>
      <c r="J23" s="232">
        <v>0.29447585344314575</v>
      </c>
      <c r="K23" s="232">
        <v>6.6541962325572968E-2</v>
      </c>
      <c r="L23" s="232">
        <v>1.605582982301712E-2</v>
      </c>
      <c r="M23" s="232">
        <v>9.4121202826499939E-2</v>
      </c>
      <c r="N23" s="232">
        <v>9.9113158881664276E-2</v>
      </c>
      <c r="O23" s="232">
        <v>1.1436400935053825E-2</v>
      </c>
      <c r="P23" s="232">
        <v>7.0825954899191856E-3</v>
      </c>
      <c r="Q23" s="232">
        <v>1.2471091758925468E-4</v>
      </c>
      <c r="R23" s="232">
        <v>0.2658734917640686</v>
      </c>
      <c r="S23" s="232">
        <v>8.908514678478241E-2</v>
      </c>
      <c r="T23" s="232">
        <v>1.4612454921007156E-2</v>
      </c>
      <c r="U23" s="232">
        <v>9.6330754458904266E-2</v>
      </c>
      <c r="V23" s="232">
        <v>5.5150359869003296E-2</v>
      </c>
      <c r="W23" s="232">
        <v>5.24932611733675E-3</v>
      </c>
      <c r="X23" s="232">
        <v>5.4410430602729321E-3</v>
      </c>
      <c r="Y23" s="232">
        <v>4.3890927372558508E-6</v>
      </c>
      <c r="Z23" s="232">
        <v>0.30578792095184326</v>
      </c>
      <c r="AA23" s="232">
        <v>5.7626284658908844E-2</v>
      </c>
      <c r="AB23" s="232">
        <v>1.6626676544547081E-2</v>
      </c>
      <c r="AC23" s="232">
        <v>9.3247339129447937E-2</v>
      </c>
      <c r="AD23" s="232">
        <v>0.11650016158819199</v>
      </c>
      <c r="AE23" s="232">
        <v>1.3883348554372787E-2</v>
      </c>
      <c r="AF23" s="232">
        <v>7.7318185940384865E-3</v>
      </c>
      <c r="AG23" s="232">
        <v>1.7229741206392646E-4</v>
      </c>
      <c r="AH23" s="232">
        <v>0.30972322821617126</v>
      </c>
      <c r="AI23" s="232">
        <v>3.544694185256958E-2</v>
      </c>
      <c r="AJ23" s="232">
        <v>2.027788944542408E-2</v>
      </c>
      <c r="AK23" s="232">
        <v>3.7310097366571426E-2</v>
      </c>
      <c r="AL23" s="232">
        <v>0.1459365040063858</v>
      </c>
      <c r="AM23" s="232">
        <v>4.0686029940843582E-2</v>
      </c>
      <c r="AN23" s="232">
        <v>2.2602273151278496E-2</v>
      </c>
      <c r="AO23" s="232">
        <v>7.4634961783885956E-3</v>
      </c>
      <c r="AP23" s="232">
        <v>0.31539720296859741</v>
      </c>
      <c r="AQ23" s="232">
        <v>3.1975138932466507E-2</v>
      </c>
      <c r="AR23" s="232">
        <v>2.0840723067522049E-2</v>
      </c>
      <c r="AS23" s="232">
        <v>2.5742350146174431E-2</v>
      </c>
      <c r="AT23" s="232">
        <v>0.15216310322284698</v>
      </c>
      <c r="AU23" s="232">
        <v>4.7919582575559616E-2</v>
      </c>
      <c r="AV23" s="232">
        <v>2.6641931384801865E-2</v>
      </c>
      <c r="AW23" s="232">
        <v>1.0114369913935661E-2</v>
      </c>
      <c r="AX23" s="232">
        <v>0.34292808175086975</v>
      </c>
      <c r="AY23" s="232">
        <v>2.6787657290697098E-2</v>
      </c>
      <c r="AZ23" s="232">
        <v>1.9987208768725395E-2</v>
      </c>
      <c r="BA23" s="232">
        <v>1.1490684002637863E-2</v>
      </c>
      <c r="BB23" s="232">
        <v>0.17032516002655029</v>
      </c>
      <c r="BC23" s="232">
        <v>6.3738904893398285E-2</v>
      </c>
      <c r="BD23" s="232">
        <v>3.3853735774755478E-2</v>
      </c>
      <c r="BE23" s="232">
        <v>1.6744736582040787E-2</v>
      </c>
      <c r="BF23" s="232">
        <v>0.35365858674049377</v>
      </c>
      <c r="BG23" s="232">
        <v>2.6091817766427994E-2</v>
      </c>
      <c r="BH23" s="232">
        <v>1.8989166244864464E-2</v>
      </c>
      <c r="BI23" s="232">
        <v>8.1533463671803474E-3</v>
      </c>
      <c r="BJ23" s="232">
        <v>0.1740621030330658</v>
      </c>
      <c r="BK23" s="232">
        <v>7.1595661342144012E-2</v>
      </c>
      <c r="BL23" s="232">
        <v>3.6046732217073441E-2</v>
      </c>
      <c r="BM23" s="232">
        <v>1.87197495251894E-2</v>
      </c>
      <c r="BN23" s="232">
        <v>0.37327778339385986</v>
      </c>
      <c r="BO23" s="232">
        <v>2.5822820141911507E-2</v>
      </c>
      <c r="BP23" s="232">
        <v>1.6569787636399269E-2</v>
      </c>
      <c r="BQ23" s="232">
        <v>3.6436256486922503E-3</v>
      </c>
      <c r="BR23" s="232">
        <v>0.17301657795906067</v>
      </c>
      <c r="BS23" s="232">
        <v>9.0390235185623169E-2</v>
      </c>
      <c r="BT23" s="232">
        <v>4.2366039007902145E-2</v>
      </c>
      <c r="BU23" s="232">
        <v>2.1468710154294968E-2</v>
      </c>
      <c r="BV23" s="232">
        <v>0.37822079658508301</v>
      </c>
      <c r="BW23" s="232">
        <v>2.5907654315233231E-2</v>
      </c>
      <c r="BX23" s="232">
        <v>1.1118136346340179E-2</v>
      </c>
      <c r="BY23" s="232">
        <v>1.1339893098920584E-3</v>
      </c>
      <c r="BZ23" s="232">
        <v>0.14893729984760284</v>
      </c>
      <c r="CA23" s="232">
        <v>0.11723591387271881</v>
      </c>
      <c r="CB23" s="232">
        <v>5.435384064912796E-2</v>
      </c>
      <c r="CC23" s="232">
        <v>1.9533969461917877E-2</v>
      </c>
      <c r="CD23" s="232">
        <v>0.35873976349830627</v>
      </c>
      <c r="CE23" s="232">
        <v>2.5723185390233994E-2</v>
      </c>
      <c r="CF23" s="232">
        <v>7.6666488312184811E-3</v>
      </c>
      <c r="CG23" s="232">
        <v>3.4843196044676006E-4</v>
      </c>
      <c r="CH23" s="232">
        <v>9.3490578234195709E-2</v>
      </c>
      <c r="CI23" s="232">
        <v>0.15341685712337494</v>
      </c>
      <c r="CJ23" s="232">
        <v>6.029919907450676E-2</v>
      </c>
      <c r="CK23" s="232">
        <v>1.779487356543541E-2</v>
      </c>
      <c r="CL23" s="232">
        <v>0.29646199941635132</v>
      </c>
      <c r="CM23" s="232">
        <v>4.3561261147260666E-2</v>
      </c>
      <c r="CN23" s="232">
        <v>1.8962433561682701E-2</v>
      </c>
      <c r="CO23" s="232">
        <v>6.4346298575401306E-2</v>
      </c>
      <c r="CP23" s="232">
        <v>0.13138364255428314</v>
      </c>
      <c r="CQ23" s="232">
        <v>2.3779729381203651E-2</v>
      </c>
      <c r="CR23" s="232">
        <v>1.3160763308405876E-2</v>
      </c>
      <c r="CS23" s="232">
        <v>1.2678601779043674E-3</v>
      </c>
      <c r="CT23" s="232">
        <v>0.29163908958435059</v>
      </c>
      <c r="CU23" s="232">
        <v>3.6451734602451324E-2</v>
      </c>
      <c r="CV23" s="232">
        <v>2.1577274426817894E-2</v>
      </c>
      <c r="CW23" s="232">
        <v>3.8040991872549057E-2</v>
      </c>
      <c r="CX23" s="232">
        <v>0.13648994266986847</v>
      </c>
      <c r="CY23" s="232">
        <v>3.4268110990524292E-2</v>
      </c>
      <c r="CZ23" s="232">
        <v>2.0418418571352959E-2</v>
      </c>
      <c r="DA23" s="232">
        <v>4.3926159851253033E-3</v>
      </c>
      <c r="DB23" s="232">
        <v>0.3134828507900238</v>
      </c>
      <c r="DC23" s="232">
        <v>2.8697095811367035E-2</v>
      </c>
      <c r="DD23" s="232">
        <v>2.272590808570385E-2</v>
      </c>
      <c r="DE23" s="232">
        <v>2.064858190715313E-2</v>
      </c>
      <c r="DF23" s="232">
        <v>0.16007070243358612</v>
      </c>
      <c r="DG23" s="232">
        <v>4.2179394513368607E-2</v>
      </c>
      <c r="DH23" s="232">
        <v>2.7835994958877563E-2</v>
      </c>
      <c r="DI23" s="232">
        <v>1.1325160972774029E-2</v>
      </c>
      <c r="DJ23" s="232">
        <v>0.33337253332138062</v>
      </c>
      <c r="DK23" s="232">
        <v>2.6369955390691757E-2</v>
      </c>
      <c r="DL23" s="232">
        <v>2.1490776911377907E-2</v>
      </c>
      <c r="DM23" s="232">
        <v>1.2816347181797028E-2</v>
      </c>
      <c r="DN23" s="232">
        <v>0.17514318227767944</v>
      </c>
      <c r="DO23" s="232">
        <v>5.2162282168865204E-2</v>
      </c>
      <c r="DP23" s="232">
        <v>2.9512641951441765E-2</v>
      </c>
      <c r="DQ23" s="232">
        <v>1.5877353027462959E-2</v>
      </c>
      <c r="DR23" s="232">
        <v>0.36971977353096008</v>
      </c>
      <c r="DS23" s="232">
        <v>2.5761757045984268E-2</v>
      </c>
      <c r="DT23" s="232">
        <v>2.0493917167186737E-2</v>
      </c>
      <c r="DU23" s="232">
        <v>5.4500759579241276E-3</v>
      </c>
      <c r="DV23" s="232">
        <v>0.19034896790981293</v>
      </c>
      <c r="DW23" s="232">
        <v>7.1066558361053467E-2</v>
      </c>
      <c r="DX23" s="232">
        <v>3.3737149089574814E-2</v>
      </c>
      <c r="DY23" s="232">
        <v>2.286134660243988E-2</v>
      </c>
      <c r="DZ23" s="232">
        <v>0.39644727110862732</v>
      </c>
      <c r="EA23" s="232">
        <v>2.6080245152115822E-2</v>
      </c>
      <c r="EB23" s="232">
        <v>1.4347351156175137E-2</v>
      </c>
      <c r="EC23" s="232">
        <v>1.8689574208110571E-3</v>
      </c>
      <c r="ED23" s="232">
        <v>0.20081329345703125</v>
      </c>
      <c r="EE23" s="232">
        <v>8.3384998142719269E-2</v>
      </c>
      <c r="EF23" s="232">
        <v>4.8791356384754181E-2</v>
      </c>
      <c r="EG23" s="232">
        <v>2.1161070093512535E-2</v>
      </c>
      <c r="EH23" s="232">
        <v>0.35289293527603149</v>
      </c>
      <c r="EI23" s="232">
        <v>2.5542382150888443E-2</v>
      </c>
      <c r="EJ23" s="232">
        <v>5.8236564509570599E-3</v>
      </c>
      <c r="EK23" s="232">
        <v>1.3073055015411228E-4</v>
      </c>
      <c r="EL23" s="232">
        <v>6.6498979926109314E-2</v>
      </c>
      <c r="EM23" s="232">
        <v>0.17583452165126801</v>
      </c>
      <c r="EN23" s="232">
        <v>6.2444083392620087E-2</v>
      </c>
      <c r="EO23" s="232">
        <v>1.6618570312857628E-2</v>
      </c>
    </row>
    <row r="24" spans="1:145">
      <c r="A24" s="314">
        <v>1984</v>
      </c>
      <c r="B24" s="232">
        <v>0.29536157846450806</v>
      </c>
      <c r="C24" s="232">
        <v>5.5105596780776978E-2</v>
      </c>
      <c r="D24" s="232">
        <v>1.6782209277153015E-2</v>
      </c>
      <c r="E24" s="232">
        <v>7.4987247586250305E-2</v>
      </c>
      <c r="F24" s="232">
        <v>0.1100667342543602</v>
      </c>
      <c r="G24" s="232">
        <v>2.3729896172881126E-2</v>
      </c>
      <c r="H24" s="232">
        <v>1.2255072593688965E-2</v>
      </c>
      <c r="I24" s="232">
        <v>2.4348211009055376E-3</v>
      </c>
      <c r="J24" s="232">
        <v>0.29674339294433594</v>
      </c>
      <c r="K24" s="232">
        <v>6.6828913986682892E-2</v>
      </c>
      <c r="L24" s="232">
        <v>1.5795221552252769E-2</v>
      </c>
      <c r="M24" s="232">
        <v>9.8317548632621765E-2</v>
      </c>
      <c r="N24" s="232">
        <v>9.6610270440578461E-2</v>
      </c>
      <c r="O24" s="232">
        <v>1.24938590452075E-2</v>
      </c>
      <c r="P24" s="232">
        <v>6.6168820485472679E-3</v>
      </c>
      <c r="Q24" s="232">
        <v>8.0696830991655588E-5</v>
      </c>
      <c r="R24" s="232">
        <v>0.27710938453674316</v>
      </c>
      <c r="S24" s="232">
        <v>8.9713290333747864E-2</v>
      </c>
      <c r="T24" s="232">
        <v>1.4557306654751301E-2</v>
      </c>
      <c r="U24" s="232">
        <v>0.10399936884641647</v>
      </c>
      <c r="V24" s="232">
        <v>5.8814343065023422E-2</v>
      </c>
      <c r="W24" s="232">
        <v>5.4155457764863968E-3</v>
      </c>
      <c r="X24" s="232">
        <v>4.6024741604924202E-3</v>
      </c>
      <c r="Y24" s="232">
        <v>7.0712026172259357E-6</v>
      </c>
      <c r="Z24" s="232">
        <v>0.30446475744247437</v>
      </c>
      <c r="AA24" s="232">
        <v>5.7829275727272034E-2</v>
      </c>
      <c r="AB24" s="232">
        <v>1.6282049939036369E-2</v>
      </c>
      <c r="AC24" s="232">
        <v>9.6083089709281921E-2</v>
      </c>
      <c r="AD24" s="232">
        <v>0.11147410422563553</v>
      </c>
      <c r="AE24" s="232">
        <v>1.5277517028152943E-2</v>
      </c>
      <c r="AF24" s="232">
        <v>7.4090794660151005E-3</v>
      </c>
      <c r="AG24" s="232">
        <v>1.0965125693473965E-4</v>
      </c>
      <c r="AH24" s="232">
        <v>0.29295244812965393</v>
      </c>
      <c r="AI24" s="232">
        <v>3.4666549414396286E-2</v>
      </c>
      <c r="AJ24" s="232">
        <v>1.8502974882721901E-2</v>
      </c>
      <c r="AK24" s="232">
        <v>3.4311976283788681E-2</v>
      </c>
      <c r="AL24" s="232">
        <v>0.13352744281291962</v>
      </c>
      <c r="AM24" s="232">
        <v>4.3319392949342728E-2</v>
      </c>
      <c r="AN24" s="232">
        <v>2.208499051630497E-2</v>
      </c>
      <c r="AO24" s="232">
        <v>6.5391254611313343E-3</v>
      </c>
      <c r="AP24" s="232">
        <v>0.29597735404968262</v>
      </c>
      <c r="AQ24" s="232">
        <v>3.13255675137043E-2</v>
      </c>
      <c r="AR24" s="232">
        <v>1.8346771597862244E-2</v>
      </c>
      <c r="AS24" s="232">
        <v>2.2697092965245247E-2</v>
      </c>
      <c r="AT24" s="232">
        <v>0.1387234628200531</v>
      </c>
      <c r="AU24" s="232">
        <v>5.0141867250204086E-2</v>
      </c>
      <c r="AV24" s="232">
        <v>2.5907119736075401E-2</v>
      </c>
      <c r="AW24" s="232">
        <v>8.8354796171188354E-3</v>
      </c>
      <c r="AX24" s="232">
        <v>0.32307359576225281</v>
      </c>
      <c r="AY24" s="232">
        <v>2.6605816558003426E-2</v>
      </c>
      <c r="AZ24" s="232">
        <v>1.7489466816186905E-2</v>
      </c>
      <c r="BA24" s="232">
        <v>1.0315902531147003E-2</v>
      </c>
      <c r="BB24" s="232">
        <v>0.15806329250335693</v>
      </c>
      <c r="BC24" s="232">
        <v>6.349191814661026E-2</v>
      </c>
      <c r="BD24" s="232">
        <v>3.2435845583677292E-2</v>
      </c>
      <c r="BE24" s="232">
        <v>1.467136200517416E-2</v>
      </c>
      <c r="BF24" s="232">
        <v>0.33290058374404907</v>
      </c>
      <c r="BG24" s="232">
        <v>2.590019628405571E-2</v>
      </c>
      <c r="BH24" s="232">
        <v>1.6527622938156128E-2</v>
      </c>
      <c r="BI24" s="232">
        <v>7.5058811344206333E-3</v>
      </c>
      <c r="BJ24" s="232">
        <v>0.16234868764877319</v>
      </c>
      <c r="BK24" s="232">
        <v>6.9412611424922943E-2</v>
      </c>
      <c r="BL24" s="232">
        <v>3.4684929996728897E-2</v>
      </c>
      <c r="BM24" s="232">
        <v>1.6520662233233452E-2</v>
      </c>
      <c r="BN24" s="232">
        <v>0.35159200429916382</v>
      </c>
      <c r="BO24" s="232">
        <v>2.5670284405350685E-2</v>
      </c>
      <c r="BP24" s="232">
        <v>1.3862564228475094E-2</v>
      </c>
      <c r="BQ24" s="232">
        <v>3.37647320702672E-3</v>
      </c>
      <c r="BR24" s="232">
        <v>0.16322475671768188</v>
      </c>
      <c r="BS24" s="232">
        <v>8.5957817733287811E-2</v>
      </c>
      <c r="BT24" s="232">
        <v>4.0569506585597992E-2</v>
      </c>
      <c r="BU24" s="232">
        <v>1.8930604681372643E-2</v>
      </c>
      <c r="BV24" s="232">
        <v>0.36844858527183533</v>
      </c>
      <c r="BW24" s="232">
        <v>2.5860978290438652E-2</v>
      </c>
      <c r="BX24" s="232">
        <v>9.4307055696845055E-3</v>
      </c>
      <c r="BY24" s="232">
        <v>1.129999989643693E-3</v>
      </c>
      <c r="BZ24" s="232">
        <v>0.14739708602428436</v>
      </c>
      <c r="CA24" s="232">
        <v>0.11194787919521332</v>
      </c>
      <c r="CB24" s="232">
        <v>5.4604388773441315E-2</v>
      </c>
      <c r="CC24" s="232">
        <v>1.8077544867992401E-2</v>
      </c>
      <c r="CD24" s="232">
        <v>0.34673076868057251</v>
      </c>
      <c r="CE24" s="232">
        <v>2.5729343295097351E-2</v>
      </c>
      <c r="CF24" s="232">
        <v>6.0521969571709633E-3</v>
      </c>
      <c r="CG24" s="232">
        <v>3.4540388151071966E-4</v>
      </c>
      <c r="CH24" s="232">
        <v>9.206477552652359E-2</v>
      </c>
      <c r="CI24" s="232">
        <v>0.1456216424703598</v>
      </c>
      <c r="CJ24" s="232">
        <v>6.0308404266834259E-2</v>
      </c>
      <c r="CK24" s="232">
        <v>1.6609005630016327E-2</v>
      </c>
      <c r="CL24" s="232">
        <v>0.28562459349632263</v>
      </c>
      <c r="CM24" s="232">
        <v>4.2760133743286133E-2</v>
      </c>
      <c r="CN24" s="232">
        <v>1.8881384283304214E-2</v>
      </c>
      <c r="CO24" s="232">
        <v>6.2449205666780472E-2</v>
      </c>
      <c r="CP24" s="232">
        <v>0.12094001471996307</v>
      </c>
      <c r="CQ24" s="232">
        <v>2.6791846379637718E-2</v>
      </c>
      <c r="CR24" s="232">
        <v>1.282582338899374E-2</v>
      </c>
      <c r="CS24" s="232">
        <v>9.7617367282509804E-4</v>
      </c>
      <c r="CT24" s="232">
        <v>0.27214235067367554</v>
      </c>
      <c r="CU24" s="232">
        <v>3.5477258265018463E-2</v>
      </c>
      <c r="CV24" s="232">
        <v>1.9100891426205635E-2</v>
      </c>
      <c r="CW24" s="232">
        <v>3.358810767531395E-2</v>
      </c>
      <c r="CX24" s="232">
        <v>0.12171132862567902</v>
      </c>
      <c r="CY24" s="232">
        <v>3.839859738945961E-2</v>
      </c>
      <c r="CZ24" s="232">
        <v>2.0164178684353828E-2</v>
      </c>
      <c r="DA24" s="232">
        <v>3.7019916344434023E-3</v>
      </c>
      <c r="DB24" s="232">
        <v>0.29548773169517517</v>
      </c>
      <c r="DC24" s="232">
        <v>2.8586598113179207E-2</v>
      </c>
      <c r="DD24" s="232">
        <v>2.0189510658383369E-2</v>
      </c>
      <c r="DE24" s="232">
        <v>1.8204063177108765E-2</v>
      </c>
      <c r="DF24" s="232">
        <v>0.14603351056575775</v>
      </c>
      <c r="DG24" s="232">
        <v>4.6871639788150787E-2</v>
      </c>
      <c r="DH24" s="232">
        <v>2.6122322306036949E-2</v>
      </c>
      <c r="DI24" s="232">
        <v>9.4800898805260658E-3</v>
      </c>
      <c r="DJ24" s="232">
        <v>0.3129124641418457</v>
      </c>
      <c r="DK24" s="232">
        <v>2.6146057993173599E-2</v>
      </c>
      <c r="DL24" s="232">
        <v>1.9377566874027252E-2</v>
      </c>
      <c r="DM24" s="232">
        <v>1.1921762488782406E-2</v>
      </c>
      <c r="DN24" s="232">
        <v>0.1614118367433548</v>
      </c>
      <c r="DO24" s="232">
        <v>5.1719598472118378E-2</v>
      </c>
      <c r="DP24" s="232">
        <v>2.8392113745212555E-2</v>
      </c>
      <c r="DQ24" s="232">
        <v>1.3943533413112164E-2</v>
      </c>
      <c r="DR24" s="232">
        <v>0.33975642919540405</v>
      </c>
      <c r="DS24" s="232">
        <v>2.5536391884088516E-2</v>
      </c>
      <c r="DT24" s="232">
        <v>1.6974326223134995E-2</v>
      </c>
      <c r="DU24" s="232">
        <v>4.953799769282341E-3</v>
      </c>
      <c r="DV24" s="232">
        <v>0.17433790862560272</v>
      </c>
      <c r="DW24" s="232">
        <v>6.7709289491176605E-2</v>
      </c>
      <c r="DX24" s="232">
        <v>3.0715130269527435E-2</v>
      </c>
      <c r="DY24" s="232">
        <v>1.9529568031430244E-2</v>
      </c>
      <c r="DZ24" s="232">
        <v>0.38790693879127502</v>
      </c>
      <c r="EA24" s="232">
        <v>2.5978917255997658E-2</v>
      </c>
      <c r="EB24" s="232">
        <v>1.2457722797989845E-2</v>
      </c>
      <c r="EC24" s="232">
        <v>1.8329689046368003E-3</v>
      </c>
      <c r="ED24" s="232">
        <v>0.19697277247905731</v>
      </c>
      <c r="EE24" s="232">
        <v>8.177744597196579E-2</v>
      </c>
      <c r="EF24" s="232">
        <v>4.9493804574012756E-2</v>
      </c>
      <c r="EG24" s="232">
        <v>1.9393298774957657E-2</v>
      </c>
      <c r="EH24" s="232">
        <v>0.3404536247253418</v>
      </c>
      <c r="EI24" s="232">
        <v>2.5542877614498138E-2</v>
      </c>
      <c r="EJ24" s="232">
        <v>4.8107733018696308E-3</v>
      </c>
      <c r="EK24" s="232">
        <v>1.2405590678099543E-4</v>
      </c>
      <c r="EL24" s="232">
        <v>6.543847918510437E-2</v>
      </c>
      <c r="EM24" s="232">
        <v>0.16522775590419769</v>
      </c>
      <c r="EN24" s="232">
        <v>6.3443668186664581E-2</v>
      </c>
      <c r="EO24" s="232">
        <v>1.586601696908474E-2</v>
      </c>
    </row>
    <row r="25" spans="1:145">
      <c r="A25" s="314">
        <v>1985</v>
      </c>
      <c r="B25" s="232">
        <v>0.29969561100006104</v>
      </c>
      <c r="C25" s="232">
        <v>5.518827959895134E-2</v>
      </c>
      <c r="D25" s="232">
        <v>1.6718113794922829E-2</v>
      </c>
      <c r="E25" s="232">
        <v>7.6678164303302765E-2</v>
      </c>
      <c r="F25" s="232">
        <v>0.11386123299598694</v>
      </c>
      <c r="G25" s="232">
        <v>2.2240130230784416E-2</v>
      </c>
      <c r="H25" s="232">
        <v>1.257503405213356E-2</v>
      </c>
      <c r="I25" s="232">
        <v>2.434668829664588E-3</v>
      </c>
      <c r="J25" s="232">
        <v>0.30001634359359741</v>
      </c>
      <c r="K25" s="232">
        <v>6.6961474716663361E-2</v>
      </c>
      <c r="L25" s="232">
        <v>1.5642058104276657E-2</v>
      </c>
      <c r="M25" s="232">
        <v>0.10016141831874847</v>
      </c>
      <c r="N25" s="232">
        <v>9.7886636853218079E-2</v>
      </c>
      <c r="O25" s="232">
        <v>1.2292019091546535E-2</v>
      </c>
      <c r="P25" s="232">
        <v>7.0025632157921791E-3</v>
      </c>
      <c r="Q25" s="232">
        <v>7.0165158831514418E-5</v>
      </c>
      <c r="R25" s="232">
        <v>0.28162381052970886</v>
      </c>
      <c r="S25" s="232">
        <v>9.0292565524578094E-2</v>
      </c>
      <c r="T25" s="232">
        <v>1.481332816183567E-2</v>
      </c>
      <c r="U25" s="232">
        <v>0.10692420601844788</v>
      </c>
      <c r="V25" s="232">
        <v>5.9536397457122803E-2</v>
      </c>
      <c r="W25" s="232">
        <v>5.1169372163712978E-3</v>
      </c>
      <c r="X25" s="232">
        <v>4.9369870685040951E-3</v>
      </c>
      <c r="Y25" s="232">
        <v>3.401638650757377E-6</v>
      </c>
      <c r="Z25" s="232">
        <v>0.30719399452209473</v>
      </c>
      <c r="AA25" s="232">
        <v>5.7856541126966476E-2</v>
      </c>
      <c r="AB25" s="232">
        <v>1.5965469181537628E-2</v>
      </c>
      <c r="AC25" s="232">
        <v>9.7522243857383728E-2</v>
      </c>
      <c r="AD25" s="232">
        <v>0.1128527820110321</v>
      </c>
      <c r="AE25" s="232">
        <v>1.5092087909579277E-2</v>
      </c>
      <c r="AF25" s="232">
        <v>7.8086522407829762E-3</v>
      </c>
      <c r="AG25" s="232">
        <v>9.6219562692567706E-5</v>
      </c>
      <c r="AH25" s="232">
        <v>0.2991393506526947</v>
      </c>
      <c r="AI25" s="232">
        <v>3.4767806529998779E-2</v>
      </c>
      <c r="AJ25" s="232">
        <v>1.8584517762064934E-2</v>
      </c>
      <c r="AK25" s="232">
        <v>3.5946764051914215E-2</v>
      </c>
      <c r="AL25" s="232">
        <v>0.14156897366046906</v>
      </c>
      <c r="AM25" s="232">
        <v>3.9495006203651428E-2</v>
      </c>
      <c r="AN25" s="232">
        <v>2.2240417078137398E-2</v>
      </c>
      <c r="AO25" s="232">
        <v>6.5358714200556278E-3</v>
      </c>
      <c r="AP25" s="232">
        <v>0.30226543545722961</v>
      </c>
      <c r="AQ25" s="232">
        <v>3.1499892473220825E-2</v>
      </c>
      <c r="AR25" s="232">
        <v>1.8758265301585197E-2</v>
      </c>
      <c r="AS25" s="232">
        <v>2.3993073031306267E-2</v>
      </c>
      <c r="AT25" s="232">
        <v>0.14775142073631287</v>
      </c>
      <c r="AU25" s="232">
        <v>4.5275460928678513E-2</v>
      </c>
      <c r="AV25" s="232">
        <v>2.6077479124069214E-2</v>
      </c>
      <c r="AW25" s="232">
        <v>8.9098475873470306E-3</v>
      </c>
      <c r="AX25" s="232">
        <v>0.33003592491149902</v>
      </c>
      <c r="AY25" s="232">
        <v>2.6758993044495583E-2</v>
      </c>
      <c r="AZ25" s="232">
        <v>1.8267793580889702E-2</v>
      </c>
      <c r="BA25" s="232">
        <v>1.113382913172245E-2</v>
      </c>
      <c r="BB25" s="232">
        <v>0.16934786736965179</v>
      </c>
      <c r="BC25" s="232">
        <v>5.6691296398639679E-2</v>
      </c>
      <c r="BD25" s="232">
        <v>3.2815806567668915E-2</v>
      </c>
      <c r="BE25" s="232">
        <v>1.5020325779914856E-2</v>
      </c>
      <c r="BF25" s="232">
        <v>0.34057310223579407</v>
      </c>
      <c r="BG25" s="232">
        <v>2.606218121945858E-2</v>
      </c>
      <c r="BH25" s="232">
        <v>1.7228702083230019E-2</v>
      </c>
      <c r="BI25" s="232">
        <v>7.8911492601037025E-3</v>
      </c>
      <c r="BJ25" s="232">
        <v>0.17408156394958496</v>
      </c>
      <c r="BK25" s="232">
        <v>6.2949158251285553E-2</v>
      </c>
      <c r="BL25" s="232">
        <v>3.5421431064605713E-2</v>
      </c>
      <c r="BM25" s="232">
        <v>1.6938921064138412E-2</v>
      </c>
      <c r="BN25" s="232">
        <v>0.36193510890007019</v>
      </c>
      <c r="BO25" s="232">
        <v>2.6015941053628922E-2</v>
      </c>
      <c r="BP25" s="232">
        <v>1.5916690230369568E-2</v>
      </c>
      <c r="BQ25" s="232">
        <v>3.577154828235507E-3</v>
      </c>
      <c r="BR25" s="232">
        <v>0.17905157804489136</v>
      </c>
      <c r="BS25" s="232">
        <v>7.599911093711853E-2</v>
      </c>
      <c r="BT25" s="232">
        <v>4.1672807186841965E-2</v>
      </c>
      <c r="BU25" s="232">
        <v>1.9701831042766571E-2</v>
      </c>
      <c r="BV25" s="232">
        <v>0.35110008716583252</v>
      </c>
      <c r="BW25" s="232">
        <v>2.605058066546917E-2</v>
      </c>
      <c r="BX25" s="232">
        <v>1.1123489588499069E-2</v>
      </c>
      <c r="BY25" s="232">
        <v>9.8535337019711733E-4</v>
      </c>
      <c r="BZ25" s="232">
        <v>0.14253081381320953</v>
      </c>
      <c r="CA25" s="232">
        <v>9.7156494855880737E-2</v>
      </c>
      <c r="CB25" s="232">
        <v>5.37404865026474E-2</v>
      </c>
      <c r="CC25" s="232">
        <v>1.9512861967086792E-2</v>
      </c>
      <c r="CD25" s="232">
        <v>0.35373541712760925</v>
      </c>
      <c r="CE25" s="232">
        <v>2.5735368952155113E-2</v>
      </c>
      <c r="CF25" s="232">
        <v>6.0796798206865788E-3</v>
      </c>
      <c r="CG25" s="232">
        <v>3.4162303199991584E-4</v>
      </c>
      <c r="CH25" s="232">
        <v>0.10635270923376083</v>
      </c>
      <c r="CI25" s="232">
        <v>0.13450931012630463</v>
      </c>
      <c r="CJ25" s="232">
        <v>6.3659109175205231E-2</v>
      </c>
      <c r="CK25" s="232">
        <v>1.7057619988918304E-2</v>
      </c>
      <c r="CL25" s="232">
        <v>0.29158097505569458</v>
      </c>
      <c r="CM25" s="232">
        <v>4.2669110000133514E-2</v>
      </c>
      <c r="CN25" s="232">
        <v>1.8164420500397682E-2</v>
      </c>
      <c r="CO25" s="232">
        <v>6.4848907291889191E-2</v>
      </c>
      <c r="CP25" s="232">
        <v>0.12662078440189362</v>
      </c>
      <c r="CQ25" s="232">
        <v>2.551877498626709E-2</v>
      </c>
      <c r="CR25" s="232">
        <v>1.2963000684976578E-2</v>
      </c>
      <c r="CS25" s="232">
        <v>7.9596950672566891E-4</v>
      </c>
      <c r="CT25" s="232">
        <v>0.27721056342124939</v>
      </c>
      <c r="CU25" s="232">
        <v>3.5777192562818527E-2</v>
      </c>
      <c r="CV25" s="232">
        <v>1.9200777634978294E-2</v>
      </c>
      <c r="CW25" s="232">
        <v>3.5594847053289413E-2</v>
      </c>
      <c r="CX25" s="232">
        <v>0.1282668262720108</v>
      </c>
      <c r="CY25" s="232">
        <v>3.4975945949554443E-2</v>
      </c>
      <c r="CZ25" s="232">
        <v>1.9998075440526009E-2</v>
      </c>
      <c r="DA25" s="232">
        <v>3.3968945499509573E-3</v>
      </c>
      <c r="DB25" s="232">
        <v>0.29973754286766052</v>
      </c>
      <c r="DC25" s="232">
        <v>2.8762592002749443E-2</v>
      </c>
      <c r="DD25" s="232">
        <v>2.1255569532513618E-2</v>
      </c>
      <c r="DE25" s="232">
        <v>2.045775018632412E-2</v>
      </c>
      <c r="DF25" s="232">
        <v>0.15573674440383911</v>
      </c>
      <c r="DG25" s="232">
        <v>3.8697607815265656E-2</v>
      </c>
      <c r="DH25" s="232">
        <v>2.5323651731014252E-2</v>
      </c>
      <c r="DI25" s="232">
        <v>9.5036448910832405E-3</v>
      </c>
      <c r="DJ25" s="232">
        <v>0.31781005859375</v>
      </c>
      <c r="DK25" s="232">
        <v>2.6111451908946037E-2</v>
      </c>
      <c r="DL25" s="232">
        <v>1.8626764416694641E-2</v>
      </c>
      <c r="DM25" s="232">
        <v>1.2488082051277161E-2</v>
      </c>
      <c r="DN25" s="232">
        <v>0.16878558695316315</v>
      </c>
      <c r="DO25" s="232">
        <v>4.9043308943510056E-2</v>
      </c>
      <c r="DP25" s="232">
        <v>2.876005508005619E-2</v>
      </c>
      <c r="DQ25" s="232">
        <v>1.399480365216732E-2</v>
      </c>
      <c r="DR25" s="232">
        <v>0.36943885684013367</v>
      </c>
      <c r="DS25" s="232">
        <v>2.5991952046751976E-2</v>
      </c>
      <c r="DT25" s="232">
        <v>1.9236203283071518E-2</v>
      </c>
      <c r="DU25" s="232">
        <v>5.3720972500741482E-3</v>
      </c>
      <c r="DV25" s="232">
        <v>0.20434388518333435</v>
      </c>
      <c r="DW25" s="232">
        <v>6.1346642673015594E-2</v>
      </c>
      <c r="DX25" s="232">
        <v>3.3315379172563553E-2</v>
      </c>
      <c r="DY25" s="232">
        <v>1.9832700490951538E-2</v>
      </c>
      <c r="DZ25" s="232">
        <v>0.34887951612472534</v>
      </c>
      <c r="EA25" s="232">
        <v>2.631617896258831E-2</v>
      </c>
      <c r="EB25" s="232">
        <v>1.5373444184660912E-2</v>
      </c>
      <c r="EC25" s="232">
        <v>1.5277655329555273E-3</v>
      </c>
      <c r="ED25" s="232">
        <v>0.17301477491855621</v>
      </c>
      <c r="EE25" s="232">
        <v>6.568271666765213E-2</v>
      </c>
      <c r="EF25" s="232">
        <v>4.5382976531982422E-2</v>
      </c>
      <c r="EG25" s="232">
        <v>2.158166840672493E-2</v>
      </c>
      <c r="EH25" s="232">
        <v>0.35349938273429871</v>
      </c>
      <c r="EI25" s="232">
        <v>2.5696070864796638E-2</v>
      </c>
      <c r="EJ25" s="232">
        <v>5.7821199297904968E-3</v>
      </c>
      <c r="EK25" s="232">
        <v>1.4979485422372818E-4</v>
      </c>
      <c r="EL25" s="232">
        <v>8.3262011408805847E-2</v>
      </c>
      <c r="EM25" s="232">
        <v>0.15815144777297974</v>
      </c>
      <c r="EN25" s="232">
        <v>6.4602211117744446E-2</v>
      </c>
      <c r="EO25" s="232">
        <v>1.5855723991990089E-2</v>
      </c>
    </row>
    <row r="26" spans="1:145">
      <c r="A26" s="314">
        <v>1986</v>
      </c>
      <c r="B26" s="232">
        <v>0.30015748739242554</v>
      </c>
      <c r="C26" s="232">
        <v>5.3855646401643753E-2</v>
      </c>
      <c r="D26" s="232">
        <v>1.6726994886994362E-2</v>
      </c>
      <c r="E26" s="232">
        <v>7.7908851206302643E-2</v>
      </c>
      <c r="F26" s="232">
        <v>0.112408347427845</v>
      </c>
      <c r="G26" s="232">
        <v>2.3588227108120918E-2</v>
      </c>
      <c r="H26" s="232">
        <v>1.3097010552883148E-2</v>
      </c>
      <c r="I26" s="232">
        <v>2.5724160950630903E-3</v>
      </c>
      <c r="J26" s="232">
        <v>0.29726913571357727</v>
      </c>
      <c r="K26" s="232">
        <v>6.596045196056366E-2</v>
      </c>
      <c r="L26" s="232">
        <v>1.5637919306755066E-2</v>
      </c>
      <c r="M26" s="232">
        <v>0.10178390145301819</v>
      </c>
      <c r="N26" s="232">
        <v>9.2938341200351715E-2</v>
      </c>
      <c r="O26" s="232">
        <v>1.3454933650791645E-2</v>
      </c>
      <c r="P26" s="232">
        <v>7.4321874417364597E-3</v>
      </c>
      <c r="Q26" s="232">
        <v>6.1399732658173889E-5</v>
      </c>
      <c r="R26" s="232">
        <v>0.2788635790348053</v>
      </c>
      <c r="S26" s="232">
        <v>8.914918452501297E-2</v>
      </c>
      <c r="T26" s="232">
        <v>1.5190395526587963E-2</v>
      </c>
      <c r="U26" s="232">
        <v>0.10795305669307709</v>
      </c>
      <c r="V26" s="232">
        <v>5.5475443601608276E-2</v>
      </c>
      <c r="W26" s="232">
        <v>5.9703388251364231E-3</v>
      </c>
      <c r="X26" s="232">
        <v>5.1251472905278206E-3</v>
      </c>
      <c r="Y26" s="232">
        <v>4.0142427160105854E-9</v>
      </c>
      <c r="Z26" s="232">
        <v>0.30429422855377197</v>
      </c>
      <c r="AA26" s="232">
        <v>5.7109713554382324E-2</v>
      </c>
      <c r="AB26" s="232">
        <v>1.5808731317520142E-2</v>
      </c>
      <c r="AC26" s="232">
        <v>9.9429234862327576E-2</v>
      </c>
      <c r="AD26" s="232">
        <v>0.10723728686571121</v>
      </c>
      <c r="AE26" s="232">
        <v>1.6311675310134888E-2</v>
      </c>
      <c r="AF26" s="232">
        <v>8.3127450197935104E-3</v>
      </c>
      <c r="AG26" s="232">
        <v>8.4833423898089677E-5</v>
      </c>
      <c r="AH26" s="232">
        <v>0.3050650954246521</v>
      </c>
      <c r="AI26" s="232">
        <v>3.3288519829511642E-2</v>
      </c>
      <c r="AJ26" s="232">
        <v>1.8577432259917259E-2</v>
      </c>
      <c r="AK26" s="232">
        <v>3.7343066185712814E-2</v>
      </c>
      <c r="AL26" s="232">
        <v>0.14548958837985992</v>
      </c>
      <c r="AM26" s="232">
        <v>4.0805578231811523E-2</v>
      </c>
      <c r="AN26" s="232">
        <v>2.2722041234374046E-2</v>
      </c>
      <c r="AO26" s="232">
        <v>6.8388525396585464E-3</v>
      </c>
      <c r="AP26" s="232">
        <v>0.31174367666244507</v>
      </c>
      <c r="AQ26" s="232">
        <v>2.9838886111974716E-2</v>
      </c>
      <c r="AR26" s="232">
        <v>1.867450587451458E-2</v>
      </c>
      <c r="AS26" s="232">
        <v>2.5452151894569397E-2</v>
      </c>
      <c r="AT26" s="232">
        <v>0.15584002435207367</v>
      </c>
      <c r="AU26" s="232">
        <v>4.6252839267253876E-2</v>
      </c>
      <c r="AV26" s="232">
        <v>2.6397272944450378E-2</v>
      </c>
      <c r="AW26" s="232">
        <v>9.2879887670278549E-3</v>
      </c>
      <c r="AX26" s="232">
        <v>0.34273192286491394</v>
      </c>
      <c r="AY26" s="232">
        <v>2.4463647976517677E-2</v>
      </c>
      <c r="AZ26" s="232">
        <v>1.844421774148941E-2</v>
      </c>
      <c r="BA26" s="232">
        <v>1.1364730075001717E-2</v>
      </c>
      <c r="BB26" s="232">
        <v>0.18392598628997803</v>
      </c>
      <c r="BC26" s="232">
        <v>5.6080881506204605E-2</v>
      </c>
      <c r="BD26" s="232">
        <v>3.2596658915281296E-2</v>
      </c>
      <c r="BE26" s="232">
        <v>1.5855805948376656E-2</v>
      </c>
      <c r="BF26" s="232">
        <v>0.35830900073051453</v>
      </c>
      <c r="BG26" s="232">
        <v>2.3344080895185471E-2</v>
      </c>
      <c r="BH26" s="232">
        <v>1.6667434945702553E-2</v>
      </c>
      <c r="BI26" s="232">
        <v>8.101925253868103E-3</v>
      </c>
      <c r="BJ26" s="232">
        <v>0.19606901705265045</v>
      </c>
      <c r="BK26" s="232">
        <v>6.1421435326337814E-2</v>
      </c>
      <c r="BL26" s="232">
        <v>3.5036716610193253E-2</v>
      </c>
      <c r="BM26" s="232">
        <v>1.7668381333351135E-2</v>
      </c>
      <c r="BN26" s="232">
        <v>0.39063897728919983</v>
      </c>
      <c r="BO26" s="232">
        <v>2.2315967828035355E-2</v>
      </c>
      <c r="BP26" s="232">
        <v>1.3017745688557625E-2</v>
      </c>
      <c r="BQ26" s="232">
        <v>3.4069647081196308E-3</v>
      </c>
      <c r="BR26" s="232">
        <v>0.2115006148815155</v>
      </c>
      <c r="BS26" s="232">
        <v>7.7918671071529388E-2</v>
      </c>
      <c r="BT26" s="232">
        <v>4.242575541138649E-2</v>
      </c>
      <c r="BU26" s="232">
        <v>2.0053248852491379E-2</v>
      </c>
      <c r="BV26" s="232">
        <v>0.41836351156234741</v>
      </c>
      <c r="BW26" s="232">
        <v>2.1658629179000854E-2</v>
      </c>
      <c r="BX26" s="232">
        <v>8.56766477227211E-3</v>
      </c>
      <c r="BY26" s="232">
        <v>1.2065216433256865E-3</v>
      </c>
      <c r="BZ26" s="232">
        <v>0.21157799661159515</v>
      </c>
      <c r="CA26" s="232">
        <v>9.8800547420978546E-2</v>
      </c>
      <c r="CB26" s="232">
        <v>5.6116316467523575E-2</v>
      </c>
      <c r="CC26" s="232">
        <v>2.043582871556282E-2</v>
      </c>
      <c r="CD26" s="232">
        <v>0.4070131778717041</v>
      </c>
      <c r="CE26" s="232">
        <v>2.1783120930194855E-2</v>
      </c>
      <c r="CF26" s="232">
        <v>6.1832857318222523E-3</v>
      </c>
      <c r="CG26" s="232">
        <v>4.3402554001659155E-4</v>
      </c>
      <c r="CH26" s="232">
        <v>0.15538305044174194</v>
      </c>
      <c r="CI26" s="232">
        <v>0.13825839757919312</v>
      </c>
      <c r="CJ26" s="232">
        <v>6.5132126212120056E-2</v>
      </c>
      <c r="CK26" s="232">
        <v>1.9839184358716011E-2</v>
      </c>
      <c r="CL26" s="232">
        <v>0.28857818245887756</v>
      </c>
      <c r="CM26" s="232">
        <v>4.1804365813732147E-2</v>
      </c>
      <c r="CN26" s="232">
        <v>1.8337789922952652E-2</v>
      </c>
      <c r="CO26" s="232">
        <v>6.6697239875793457E-2</v>
      </c>
      <c r="CP26" s="232">
        <v>0.11993829905986786</v>
      </c>
      <c r="CQ26" s="232">
        <v>2.7358360588550568E-2</v>
      </c>
      <c r="CR26" s="232">
        <v>1.3649282045662403E-2</v>
      </c>
      <c r="CS26" s="232">
        <v>7.9286366235464811E-4</v>
      </c>
      <c r="CT26" s="232">
        <v>0.28334707021713257</v>
      </c>
      <c r="CU26" s="232">
        <v>3.4764569252729416E-2</v>
      </c>
      <c r="CV26" s="232">
        <v>1.8885534256696701E-2</v>
      </c>
      <c r="CW26" s="232">
        <v>3.8361385464668274E-2</v>
      </c>
      <c r="CX26" s="232">
        <v>0.13010299205780029</v>
      </c>
      <c r="CY26" s="232">
        <v>3.724675253033638E-2</v>
      </c>
      <c r="CZ26" s="232">
        <v>2.0716369152069092E-2</v>
      </c>
      <c r="DA26" s="232">
        <v>3.2694649416953325E-3</v>
      </c>
      <c r="DB26" s="232">
        <v>0.29767757654190063</v>
      </c>
      <c r="DC26" s="232">
        <v>2.7701828628778458E-2</v>
      </c>
      <c r="DD26" s="232">
        <v>2.3583296686410904E-2</v>
      </c>
      <c r="DE26" s="232">
        <v>2.0801901817321777E-2</v>
      </c>
      <c r="DF26" s="232">
        <v>0.14880405366420746</v>
      </c>
      <c r="DG26" s="232">
        <v>4.0634129196405411E-2</v>
      </c>
      <c r="DH26" s="232">
        <v>2.5539157912135124E-2</v>
      </c>
      <c r="DI26" s="232">
        <v>1.0613201186060905E-2</v>
      </c>
      <c r="DJ26" s="232">
        <v>0.32356312870979309</v>
      </c>
      <c r="DK26" s="232">
        <v>2.4449020624160767E-2</v>
      </c>
      <c r="DL26" s="232">
        <v>2.0589848980307579E-2</v>
      </c>
      <c r="DM26" s="232">
        <v>1.3147721998393536E-2</v>
      </c>
      <c r="DN26" s="232">
        <v>0.17948427796363831</v>
      </c>
      <c r="DO26" s="232">
        <v>4.3691426515579224E-2</v>
      </c>
      <c r="DP26" s="232">
        <v>2.7095520868897438E-2</v>
      </c>
      <c r="DQ26" s="232">
        <v>1.5105303376913071E-2</v>
      </c>
      <c r="DR26" s="232">
        <v>0.370920330286026</v>
      </c>
      <c r="DS26" s="232">
        <v>2.2783489897847176E-2</v>
      </c>
      <c r="DT26" s="232">
        <v>1.6182797029614449E-2</v>
      </c>
      <c r="DU26" s="232">
        <v>4.9719959497451782E-3</v>
      </c>
      <c r="DV26" s="232">
        <v>0.21144558489322662</v>
      </c>
      <c r="DW26" s="232">
        <v>6.3066758215427399E-2</v>
      </c>
      <c r="DX26" s="232">
        <v>3.2688554376363754E-2</v>
      </c>
      <c r="DY26" s="232">
        <v>1.9781144335865974E-2</v>
      </c>
      <c r="DZ26" s="232">
        <v>0.42740887403488159</v>
      </c>
      <c r="EA26" s="232">
        <v>2.1559419110417366E-2</v>
      </c>
      <c r="EB26" s="232">
        <v>1.0467837564647198E-2</v>
      </c>
      <c r="EC26" s="232">
        <v>1.8221436766907573E-3</v>
      </c>
      <c r="ED26" s="232">
        <v>0.25636118650436401</v>
      </c>
      <c r="EE26" s="232">
        <v>6.735556572675705E-2</v>
      </c>
      <c r="EF26" s="232">
        <v>4.8931382596492767E-2</v>
      </c>
      <c r="EG26" s="232">
        <v>2.0911309868097305E-2</v>
      </c>
      <c r="EH26" s="232">
        <v>0.38114732503890991</v>
      </c>
      <c r="EI26" s="232">
        <v>2.2478936240077019E-2</v>
      </c>
      <c r="EJ26" s="232">
        <v>5.7163583114743233E-3</v>
      </c>
      <c r="EK26" s="232">
        <v>1.4858091890346259E-4</v>
      </c>
      <c r="EL26" s="232">
        <v>8.935876190662384E-2</v>
      </c>
      <c r="EM26" s="232">
        <v>0.17107883095741272</v>
      </c>
      <c r="EN26" s="232">
        <v>7.2199761867523193E-2</v>
      </c>
      <c r="EO26" s="232">
        <v>2.0166093483567238E-2</v>
      </c>
    </row>
    <row r="27" spans="1:145">
      <c r="A27" s="314">
        <v>1987</v>
      </c>
      <c r="B27" s="232">
        <v>0.31275466084480286</v>
      </c>
      <c r="C27" s="232">
        <v>5.4433822631835938E-2</v>
      </c>
      <c r="D27" s="232">
        <v>1.7338894307613373E-2</v>
      </c>
      <c r="E27" s="232">
        <v>7.8564576804637909E-2</v>
      </c>
      <c r="F27" s="232">
        <v>0.11904217302799225</v>
      </c>
      <c r="G27" s="232">
        <v>2.740328386425972E-2</v>
      </c>
      <c r="H27" s="232">
        <v>1.3400381430983543E-2</v>
      </c>
      <c r="I27" s="232">
        <v>2.5715348310768604E-3</v>
      </c>
      <c r="J27" s="232">
        <v>0.30506220459938049</v>
      </c>
      <c r="K27" s="232">
        <v>6.6674254834651947E-2</v>
      </c>
      <c r="L27" s="232">
        <v>1.6272047534584999E-2</v>
      </c>
      <c r="M27" s="232">
        <v>0.10256951302289963</v>
      </c>
      <c r="N27" s="232">
        <v>9.5676124095916748E-2</v>
      </c>
      <c r="O27" s="232">
        <v>1.6343282535672188E-2</v>
      </c>
      <c r="P27" s="232">
        <v>7.4780462309718132E-3</v>
      </c>
      <c r="Q27" s="232">
        <v>4.8941914428723976E-5</v>
      </c>
      <c r="R27" s="232">
        <v>0.28309988975524902</v>
      </c>
      <c r="S27" s="232">
        <v>9.0045563876628876E-2</v>
      </c>
      <c r="T27" s="232">
        <v>1.5681542456150055E-2</v>
      </c>
      <c r="U27" s="232">
        <v>0.10780136287212372</v>
      </c>
      <c r="V27" s="232">
        <v>5.7075671851634979E-2</v>
      </c>
      <c r="W27" s="232">
        <v>7.3747402057051659E-3</v>
      </c>
      <c r="X27" s="232">
        <v>5.1199784502387047E-3</v>
      </c>
      <c r="Y27" s="232">
        <v>1.0233917464574915E-6</v>
      </c>
      <c r="Z27" s="232">
        <v>0.31348216533660889</v>
      </c>
      <c r="AA27" s="232">
        <v>5.7714127004146576E-2</v>
      </c>
      <c r="AB27" s="232">
        <v>1.6498435288667679E-2</v>
      </c>
      <c r="AC27" s="232">
        <v>0.10056371986865997</v>
      </c>
      <c r="AD27" s="232">
        <v>0.11047482490539551</v>
      </c>
      <c r="AE27" s="232">
        <v>1.9781654700636864E-2</v>
      </c>
      <c r="AF27" s="232">
        <v>8.3820857107639313E-3</v>
      </c>
      <c r="AG27" s="232">
        <v>6.7312990722712129E-5</v>
      </c>
      <c r="AH27" s="232">
        <v>0.32559391856193542</v>
      </c>
      <c r="AI27" s="232">
        <v>3.4003674983978271E-2</v>
      </c>
      <c r="AJ27" s="232">
        <v>1.9119538366794586E-2</v>
      </c>
      <c r="AK27" s="232">
        <v>3.8498647511005402E-2</v>
      </c>
      <c r="AL27" s="232">
        <v>0.15804176032543182</v>
      </c>
      <c r="AM27" s="232">
        <v>4.5863199979066849E-2</v>
      </c>
      <c r="AN27" s="232">
        <v>2.3285172879695892E-2</v>
      </c>
      <c r="AO27" s="232">
        <v>6.7819193936884403E-3</v>
      </c>
      <c r="AP27" s="232">
        <v>0.33062022924423218</v>
      </c>
      <c r="AQ27" s="232">
        <v>3.0815660953521729E-2</v>
      </c>
      <c r="AR27" s="232">
        <v>1.905454508960247E-2</v>
      </c>
      <c r="AS27" s="232">
        <v>2.6613594964146614E-2</v>
      </c>
      <c r="AT27" s="232">
        <v>0.16699188947677612</v>
      </c>
      <c r="AU27" s="232">
        <v>5.0954606384038925E-2</v>
      </c>
      <c r="AV27" s="232">
        <v>2.6953577995300293E-2</v>
      </c>
      <c r="AW27" s="232">
        <v>9.2363348230719566E-3</v>
      </c>
      <c r="AX27" s="232">
        <v>0.35193845629692078</v>
      </c>
      <c r="AY27" s="232">
        <v>2.5958489626646042E-2</v>
      </c>
      <c r="AZ27" s="232">
        <v>1.8232228234410286E-2</v>
      </c>
      <c r="BA27" s="232">
        <v>1.1624610982835293E-2</v>
      </c>
      <c r="BB27" s="232">
        <v>0.18488322198390961</v>
      </c>
      <c r="BC27" s="232">
        <v>6.1533559113740921E-2</v>
      </c>
      <c r="BD27" s="232">
        <v>3.3875785768032074E-2</v>
      </c>
      <c r="BE27" s="232">
        <v>1.5830570831894875E-2</v>
      </c>
      <c r="BF27" s="232">
        <v>0.36235725879669189</v>
      </c>
      <c r="BG27" s="232">
        <v>2.5305740535259247E-2</v>
      </c>
      <c r="BH27" s="232">
        <v>1.6814917325973511E-2</v>
      </c>
      <c r="BI27" s="232">
        <v>8.4975631907582283E-3</v>
      </c>
      <c r="BJ27" s="232">
        <v>0.19019003212451935</v>
      </c>
      <c r="BK27" s="232">
        <v>6.7114733159542084E-2</v>
      </c>
      <c r="BL27" s="232">
        <v>3.6617137491703033E-2</v>
      </c>
      <c r="BM27" s="232">
        <v>1.7817128449678421E-2</v>
      </c>
      <c r="BN27" s="232">
        <v>0.38029462099075317</v>
      </c>
      <c r="BO27" s="232">
        <v>2.5032093748450279E-2</v>
      </c>
      <c r="BP27" s="232">
        <v>1.2438107281923294E-2</v>
      </c>
      <c r="BQ27" s="232">
        <v>3.981876652687788E-3</v>
      </c>
      <c r="BR27" s="232">
        <v>0.18952496349811554</v>
      </c>
      <c r="BS27" s="232">
        <v>8.3916604518890381E-2</v>
      </c>
      <c r="BT27" s="232">
        <v>4.4900856912136078E-2</v>
      </c>
      <c r="BU27" s="232">
        <v>2.0500104874372482E-2</v>
      </c>
      <c r="BV27" s="232">
        <v>0.39390560984611511</v>
      </c>
      <c r="BW27" s="232">
        <v>2.507600374519825E-2</v>
      </c>
      <c r="BX27" s="232">
        <v>9.0515576303005219E-3</v>
      </c>
      <c r="BY27" s="232">
        <v>1.3004958163946867E-3</v>
      </c>
      <c r="BZ27" s="232">
        <v>0.15628442168235779</v>
      </c>
      <c r="CA27" s="232">
        <v>0.12111660093069077</v>
      </c>
      <c r="CB27" s="232">
        <v>6.0062497854232788E-2</v>
      </c>
      <c r="CC27" s="232">
        <v>2.1014047786593437E-2</v>
      </c>
      <c r="CD27" s="232">
        <v>0.39063122868537903</v>
      </c>
      <c r="CE27" s="232">
        <v>2.4675322696566582E-2</v>
      </c>
      <c r="CF27" s="232">
        <v>4.8135621473193169E-3</v>
      </c>
      <c r="CG27" s="232">
        <v>4.821127513423562E-4</v>
      </c>
      <c r="CH27" s="232">
        <v>9.3320176005363464E-2</v>
      </c>
      <c r="CI27" s="232">
        <v>0.1792902797460556</v>
      </c>
      <c r="CJ27" s="232">
        <v>6.9088049232959747E-2</v>
      </c>
      <c r="CK27" s="232">
        <v>1.896173506975174E-2</v>
      </c>
      <c r="CL27" s="232">
        <v>0.31280657649040222</v>
      </c>
      <c r="CM27" s="232">
        <v>4.2114254087209702E-2</v>
      </c>
      <c r="CN27" s="232">
        <v>1.9284885376691818E-2</v>
      </c>
      <c r="CO27" s="232">
        <v>6.8735226988792419E-2</v>
      </c>
      <c r="CP27" s="232">
        <v>0.13527184724807739</v>
      </c>
      <c r="CQ27" s="232">
        <v>3.2910235226154327E-2</v>
      </c>
      <c r="CR27" s="232">
        <v>1.3952438719570637E-2</v>
      </c>
      <c r="CS27" s="232">
        <v>5.3767801728099585E-4</v>
      </c>
      <c r="CT27" s="232">
        <v>0.31027588248252869</v>
      </c>
      <c r="CU27" s="232">
        <v>3.5450935363769531E-2</v>
      </c>
      <c r="CV27" s="232">
        <v>1.9839296117424965E-2</v>
      </c>
      <c r="CW27" s="232">
        <v>4.0917821228504181E-2</v>
      </c>
      <c r="CX27" s="232">
        <v>0.14991791546344757</v>
      </c>
      <c r="CY27" s="232">
        <v>4.085894301533699E-2</v>
      </c>
      <c r="CZ27" s="232">
        <v>2.0347608253359795E-2</v>
      </c>
      <c r="DA27" s="232">
        <v>2.9433511663228273E-3</v>
      </c>
      <c r="DB27" s="232">
        <v>0.32157039642333984</v>
      </c>
      <c r="DC27" s="232">
        <v>2.7861086651682854E-2</v>
      </c>
      <c r="DD27" s="232">
        <v>2.2363327443599701E-2</v>
      </c>
      <c r="DE27" s="232">
        <v>2.0739145576953888E-2</v>
      </c>
      <c r="DF27" s="232">
        <v>0.16941525042057037</v>
      </c>
      <c r="DG27" s="232">
        <v>4.5265872031450272E-2</v>
      </c>
      <c r="DH27" s="232">
        <v>2.5885451585054398E-2</v>
      </c>
      <c r="DI27" s="232">
        <v>1.0040266439318657E-2</v>
      </c>
      <c r="DJ27" s="232">
        <v>0.34294760227203369</v>
      </c>
      <c r="DK27" s="232">
        <v>2.5601847097277641E-2</v>
      </c>
      <c r="DL27" s="232">
        <v>2.1550973877310753E-2</v>
      </c>
      <c r="DM27" s="232">
        <v>1.3383897021412849E-2</v>
      </c>
      <c r="DN27" s="232">
        <v>0.19090969860553741</v>
      </c>
      <c r="DO27" s="232">
        <v>4.8933770507574081E-2</v>
      </c>
      <c r="DP27" s="232">
        <v>2.7653491124510765E-2</v>
      </c>
      <c r="DQ27" s="232">
        <v>1.4913935214281082E-2</v>
      </c>
      <c r="DR27" s="232">
        <v>0.37026640772819519</v>
      </c>
      <c r="DS27" s="232">
        <v>2.4999741464853287E-2</v>
      </c>
      <c r="DT27" s="232">
        <v>1.4933221042156219E-2</v>
      </c>
      <c r="DU27" s="232">
        <v>5.9574428014457226E-3</v>
      </c>
      <c r="DV27" s="232">
        <v>0.2140156626701355</v>
      </c>
      <c r="DW27" s="232">
        <v>5.650869756937027E-2</v>
      </c>
      <c r="DX27" s="232">
        <v>3.3730186522006989E-2</v>
      </c>
      <c r="DY27" s="232">
        <v>2.0121445879340172E-2</v>
      </c>
      <c r="DZ27" s="232">
        <v>0.39725518226623535</v>
      </c>
      <c r="EA27" s="232">
        <v>2.5485886260867119E-2</v>
      </c>
      <c r="EB27" s="232">
        <v>1.3386883772909641E-2</v>
      </c>
      <c r="EC27" s="232">
        <v>2.137674018740654E-3</v>
      </c>
      <c r="ED27" s="232">
        <v>0.22069470584392548</v>
      </c>
      <c r="EE27" s="232">
        <v>6.1606895178556442E-2</v>
      </c>
      <c r="EF27" s="232">
        <v>5.0829660147428513E-2</v>
      </c>
      <c r="EG27" s="232">
        <v>2.3113491013646126E-2</v>
      </c>
      <c r="EH27" s="232">
        <v>0.39441487193107605</v>
      </c>
      <c r="EI27" s="232">
        <v>2.4404300376772881E-2</v>
      </c>
      <c r="EJ27" s="232">
        <v>3.4187559504061937E-3</v>
      </c>
      <c r="EK27" s="232">
        <v>1.181223924504593E-4</v>
      </c>
      <c r="EL27" s="232">
        <v>5.6694567203521729E-2</v>
      </c>
      <c r="EM27" s="232">
        <v>0.21891675889492035</v>
      </c>
      <c r="EN27" s="232">
        <v>7.2998091578483582E-2</v>
      </c>
      <c r="EO27" s="232">
        <v>1.7864271998405457E-2</v>
      </c>
    </row>
    <row r="28" spans="1:145">
      <c r="A28" s="314">
        <v>1988</v>
      </c>
      <c r="B28" s="232">
        <v>0.30801060795783997</v>
      </c>
      <c r="C28" s="232">
        <v>5.4242905229330063E-2</v>
      </c>
      <c r="D28" s="232">
        <v>1.7005577683448792E-2</v>
      </c>
      <c r="E28" s="232">
        <v>8.0516718327999115E-2</v>
      </c>
      <c r="F28" s="232">
        <v>0.11269316077232361</v>
      </c>
      <c r="G28" s="232">
        <v>2.7679083868861198E-2</v>
      </c>
      <c r="H28" s="232">
        <v>1.3397624716162682E-2</v>
      </c>
      <c r="I28" s="232">
        <v>2.4755389895290136E-3</v>
      </c>
      <c r="J28" s="232">
        <v>0.3052009642124176</v>
      </c>
      <c r="K28" s="232">
        <v>6.7491330206394196E-2</v>
      </c>
      <c r="L28" s="232">
        <v>1.615501195192337E-2</v>
      </c>
      <c r="M28" s="232">
        <v>0.10768619179725647</v>
      </c>
      <c r="N28" s="232">
        <v>9.0256005525588989E-2</v>
      </c>
      <c r="O28" s="232">
        <v>1.6348334029316902E-2</v>
      </c>
      <c r="P28" s="232">
        <v>7.2299353778362274E-3</v>
      </c>
      <c r="Q28" s="232">
        <v>3.4162105293944478E-5</v>
      </c>
      <c r="R28" s="232">
        <v>0.28617626428604126</v>
      </c>
      <c r="S28" s="232">
        <v>9.1326028108596802E-2</v>
      </c>
      <c r="T28" s="232">
        <v>1.5418577939271927E-2</v>
      </c>
      <c r="U28" s="232">
        <v>0.11338959634304047</v>
      </c>
      <c r="V28" s="232">
        <v>5.337991937994957E-2</v>
      </c>
      <c r="W28" s="232">
        <v>7.4672549962997437E-3</v>
      </c>
      <c r="X28" s="232">
        <v>5.1945913583040237E-3</v>
      </c>
      <c r="Y28" s="232">
        <v>3.0658677019346214E-7</v>
      </c>
      <c r="Z28" s="232">
        <v>0.31248721480369568</v>
      </c>
      <c r="AA28" s="232">
        <v>5.83629310131073E-2</v>
      </c>
      <c r="AB28" s="232">
        <v>1.643705740571022E-2</v>
      </c>
      <c r="AC28" s="232">
        <v>0.10550186038017273</v>
      </c>
      <c r="AD28" s="232">
        <v>0.10437911003828049</v>
      </c>
      <c r="AE28" s="232">
        <v>1.9749682396650314E-2</v>
      </c>
      <c r="AF28" s="232">
        <v>8.0094477161765099E-3</v>
      </c>
      <c r="AG28" s="232">
        <v>4.7128363803494722E-5</v>
      </c>
      <c r="AH28" s="232">
        <v>0.31237560510635376</v>
      </c>
      <c r="AI28" s="232">
        <v>3.3660389482975006E-2</v>
      </c>
      <c r="AJ28" s="232">
        <v>1.8326999619603157E-2</v>
      </c>
      <c r="AK28" s="232">
        <v>3.8306709378957748E-2</v>
      </c>
      <c r="AL28" s="232">
        <v>0.14755111932754517</v>
      </c>
      <c r="AM28" s="232">
        <v>4.5282334089279175E-2</v>
      </c>
      <c r="AN28" s="232">
        <v>2.2979637607932091E-2</v>
      </c>
      <c r="AO28" s="232">
        <v>6.2684188596904278E-3</v>
      </c>
      <c r="AP28" s="232">
        <v>0.31529274582862854</v>
      </c>
      <c r="AQ28" s="232">
        <v>3.0547397211194038E-2</v>
      </c>
      <c r="AR28" s="232">
        <v>1.7859641462564468E-2</v>
      </c>
      <c r="AS28" s="232">
        <v>2.6109777390956879E-2</v>
      </c>
      <c r="AT28" s="232">
        <v>0.15591363608837128</v>
      </c>
      <c r="AU28" s="232">
        <v>4.9902930855751038E-2</v>
      </c>
      <c r="AV28" s="232">
        <v>2.6557359844446182E-2</v>
      </c>
      <c r="AW28" s="232">
        <v>8.4019908681511879E-3</v>
      </c>
      <c r="AX28" s="232">
        <v>0.33216398954391479</v>
      </c>
      <c r="AY28" s="232">
        <v>2.5856917724013329E-2</v>
      </c>
      <c r="AZ28" s="232">
        <v>1.5859324485063553E-2</v>
      </c>
      <c r="BA28" s="232">
        <v>1.1191345751285553E-2</v>
      </c>
      <c r="BB28" s="232">
        <v>0.17312122881412506</v>
      </c>
      <c r="BC28" s="232">
        <v>5.9407312422990799E-2</v>
      </c>
      <c r="BD28" s="232">
        <v>3.3057834953069687E-2</v>
      </c>
      <c r="BE28" s="232">
        <v>1.3670030049979687E-2</v>
      </c>
      <c r="BF28" s="232">
        <v>0.33996200561523438</v>
      </c>
      <c r="BG28" s="232">
        <v>2.527238242328167E-2</v>
      </c>
      <c r="BH28" s="232">
        <v>1.4034505933523178E-2</v>
      </c>
      <c r="BI28" s="232">
        <v>8.2051204517483711E-3</v>
      </c>
      <c r="BJ28" s="232">
        <v>0.17711591720581055</v>
      </c>
      <c r="BK28" s="232">
        <v>6.4307950437068939E-2</v>
      </c>
      <c r="BL28" s="232">
        <v>3.5879123955965042E-2</v>
      </c>
      <c r="BM28" s="232">
        <v>1.5147001482546329E-2</v>
      </c>
      <c r="BN28" s="232">
        <v>0.35675293207168579</v>
      </c>
      <c r="BO28" s="232">
        <v>2.4950429797172546E-2</v>
      </c>
      <c r="BP28" s="232">
        <v>1.0594596154987812E-2</v>
      </c>
      <c r="BQ28" s="232">
        <v>3.9526475593447685E-3</v>
      </c>
      <c r="BR28" s="232">
        <v>0.17859131097793579</v>
      </c>
      <c r="BS28" s="232">
        <v>7.818959653377533E-2</v>
      </c>
      <c r="BT28" s="232">
        <v>4.3229646980762482E-2</v>
      </c>
      <c r="BU28" s="232">
        <v>1.724470779299736E-2</v>
      </c>
      <c r="BV28" s="232">
        <v>0.37885329127311707</v>
      </c>
      <c r="BW28" s="232">
        <v>2.4849649518728256E-2</v>
      </c>
      <c r="BX28" s="232">
        <v>7.2421473450958729E-3</v>
      </c>
      <c r="BY28" s="232">
        <v>1.7085050931200385E-3</v>
      </c>
      <c r="BZ28" s="232">
        <v>0.16730019450187683</v>
      </c>
      <c r="CA28" s="232">
        <v>0.10476458072662354</v>
      </c>
      <c r="CB28" s="232">
        <v>5.5248241871595383E-2</v>
      </c>
      <c r="CC28" s="232">
        <v>1.773996464908123E-2</v>
      </c>
      <c r="CD28" s="232">
        <v>0.38645923137664795</v>
      </c>
      <c r="CE28" s="232">
        <v>2.4949148297309875E-2</v>
      </c>
      <c r="CF28" s="232">
        <v>4.2483755387365818E-3</v>
      </c>
      <c r="CG28" s="232">
        <v>1.0619470849633217E-3</v>
      </c>
      <c r="CH28" s="232">
        <v>0.13377667963504791</v>
      </c>
      <c r="CI28" s="232">
        <v>0.14493148028850555</v>
      </c>
      <c r="CJ28" s="232">
        <v>6.0891732573509216E-2</v>
      </c>
      <c r="CK28" s="232">
        <v>1.6599860042333603E-2</v>
      </c>
      <c r="CL28" s="232">
        <v>0.30430510640144348</v>
      </c>
      <c r="CM28" s="232">
        <v>4.2272757738828659E-2</v>
      </c>
      <c r="CN28" s="232">
        <v>1.9619984552264214E-2</v>
      </c>
      <c r="CO28" s="232">
        <v>7.2050623595714569E-2</v>
      </c>
      <c r="CP28" s="232">
        <v>0.12441545724868774</v>
      </c>
      <c r="CQ28" s="232">
        <v>3.24990414083004E-2</v>
      </c>
      <c r="CR28" s="232">
        <v>1.308154221624136E-2</v>
      </c>
      <c r="CS28" s="232">
        <v>3.6569920484907925E-4</v>
      </c>
      <c r="CT28" s="232">
        <v>0.29695373773574829</v>
      </c>
      <c r="CU28" s="232">
        <v>3.564593568444252E-2</v>
      </c>
      <c r="CV28" s="232">
        <v>2.0033981651067734E-2</v>
      </c>
      <c r="CW28" s="232">
        <v>4.2326074093580246E-2</v>
      </c>
      <c r="CX28" s="232">
        <v>0.13720904290676117</v>
      </c>
      <c r="CY28" s="232">
        <v>3.9571691304445267E-2</v>
      </c>
      <c r="CZ28" s="232">
        <v>1.949135959148407E-2</v>
      </c>
      <c r="DA28" s="232">
        <v>2.6756459847092628E-3</v>
      </c>
      <c r="DB28" s="232">
        <v>0.30638888478279114</v>
      </c>
      <c r="DC28" s="232">
        <v>2.7789009734988213E-2</v>
      </c>
      <c r="DD28" s="232">
        <v>2.1890973672270775E-2</v>
      </c>
      <c r="DE28" s="232">
        <v>2.1061843261122704E-2</v>
      </c>
      <c r="DF28" s="232">
        <v>0.15991739928722382</v>
      </c>
      <c r="DG28" s="232">
        <v>4.3209020048379898E-2</v>
      </c>
      <c r="DH28" s="232">
        <v>2.3732511326670647E-2</v>
      </c>
      <c r="DI28" s="232">
        <v>8.7881321087479591E-3</v>
      </c>
      <c r="DJ28" s="232">
        <v>0.3200019896030426</v>
      </c>
      <c r="DK28" s="232">
        <v>2.5655096396803856E-2</v>
      </c>
      <c r="DL28" s="232">
        <v>1.8123652786016464E-2</v>
      </c>
      <c r="DM28" s="232">
        <v>1.3260191306471825E-2</v>
      </c>
      <c r="DN28" s="232">
        <v>0.17536206543445587</v>
      </c>
      <c r="DO28" s="232">
        <v>4.7806330025196075E-2</v>
      </c>
      <c r="DP28" s="232">
        <v>2.7141286060214043E-2</v>
      </c>
      <c r="DQ28" s="232">
        <v>1.2653380632400513E-2</v>
      </c>
      <c r="DR28" s="232">
        <v>0.34116899967193604</v>
      </c>
      <c r="DS28" s="232">
        <v>2.5021497160196304E-2</v>
      </c>
      <c r="DT28" s="232">
        <v>1.2958557344973087E-2</v>
      </c>
      <c r="DU28" s="232">
        <v>5.5350926704704762E-3</v>
      </c>
      <c r="DV28" s="232">
        <v>0.18655318021774292</v>
      </c>
      <c r="DW28" s="232">
        <v>5.9450384229421616E-2</v>
      </c>
      <c r="DX28" s="232">
        <v>3.4754801541566849E-2</v>
      </c>
      <c r="DY28" s="232">
        <v>1.6895482316613197E-2</v>
      </c>
      <c r="DZ28" s="232">
        <v>0.37291660904884338</v>
      </c>
      <c r="EA28" s="232">
        <v>2.4771986529231071E-2</v>
      </c>
      <c r="EB28" s="232">
        <v>9.5788789913058281E-3</v>
      </c>
      <c r="EC28" s="232">
        <v>2.2131635341793299E-3</v>
      </c>
      <c r="ED28" s="232">
        <v>0.19346633553504944</v>
      </c>
      <c r="EE28" s="232">
        <v>7.3413074016571045E-2</v>
      </c>
      <c r="EF28" s="232">
        <v>5.0843320786952972E-2</v>
      </c>
      <c r="EG28" s="232">
        <v>1.8629850819706917E-2</v>
      </c>
      <c r="EH28" s="232">
        <v>0.39088645577430725</v>
      </c>
      <c r="EI28" s="232">
        <v>2.4964911863207817E-2</v>
      </c>
      <c r="EJ28" s="232">
        <v>2.2681027185171843E-3</v>
      </c>
      <c r="EK28" s="232">
        <v>7.9069967614486814E-4</v>
      </c>
      <c r="EL28" s="232">
        <v>0.10671085864305496</v>
      </c>
      <c r="EM28" s="232">
        <v>0.18153446912765503</v>
      </c>
      <c r="EN28" s="232">
        <v>5.9137482196092606E-2</v>
      </c>
      <c r="EO28" s="232">
        <v>1.5479939989745617E-2</v>
      </c>
    </row>
    <row r="29" spans="1:145">
      <c r="A29" s="314">
        <v>1989</v>
      </c>
      <c r="B29" s="232">
        <v>0.3142470121383667</v>
      </c>
      <c r="C29" s="232">
        <v>5.3831797093153E-2</v>
      </c>
      <c r="D29" s="232">
        <v>1.7445936799049377E-2</v>
      </c>
      <c r="E29" s="232">
        <v>8.092372864484787E-2</v>
      </c>
      <c r="F29" s="232">
        <v>0.11926151812076569</v>
      </c>
      <c r="G29" s="232">
        <v>2.6136765256524086E-2</v>
      </c>
      <c r="H29" s="232">
        <v>1.4035103842616081E-2</v>
      </c>
      <c r="I29" s="232">
        <v>2.6121640112251043E-3</v>
      </c>
      <c r="J29" s="232">
        <v>0.30943164229393005</v>
      </c>
      <c r="K29" s="232">
        <v>6.6497743129730225E-2</v>
      </c>
      <c r="L29" s="232">
        <v>1.6447305679321289E-2</v>
      </c>
      <c r="M29" s="232">
        <v>0.10684028267860413</v>
      </c>
      <c r="N29" s="232">
        <v>9.675462543964386E-2</v>
      </c>
      <c r="O29" s="232">
        <v>1.5246971510350704E-2</v>
      </c>
      <c r="P29" s="232">
        <v>7.6092048548161983E-3</v>
      </c>
      <c r="Q29" s="232">
        <v>3.5508299333741888E-5</v>
      </c>
      <c r="R29" s="232">
        <v>0.28933900594711304</v>
      </c>
      <c r="S29" s="232">
        <v>9.0006537735462189E-2</v>
      </c>
      <c r="T29" s="232">
        <v>1.6135981306433678E-2</v>
      </c>
      <c r="U29" s="232">
        <v>0.11222469806671143</v>
      </c>
      <c r="V29" s="232">
        <v>5.8192595839500427E-2</v>
      </c>
      <c r="W29" s="232">
        <v>7.3262732475996017E-3</v>
      </c>
      <c r="X29" s="232">
        <v>5.4525774903595448E-3</v>
      </c>
      <c r="Y29" s="232">
        <v>3.4222270528516674E-7</v>
      </c>
      <c r="Z29" s="232">
        <v>0.31711509823799133</v>
      </c>
      <c r="AA29" s="232">
        <v>5.7507939636707306E-2</v>
      </c>
      <c r="AB29" s="232">
        <v>1.6566356644034386E-2</v>
      </c>
      <c r="AC29" s="232">
        <v>0.10478127747774124</v>
      </c>
      <c r="AD29" s="232">
        <v>0.1115008071064949</v>
      </c>
      <c r="AE29" s="232">
        <v>1.8275858834385872E-2</v>
      </c>
      <c r="AF29" s="232">
        <v>8.4339026361703873E-3</v>
      </c>
      <c r="AG29" s="232">
        <v>4.8955866077449173E-5</v>
      </c>
      <c r="AH29" s="232">
        <v>0.3219168484210968</v>
      </c>
      <c r="AI29" s="232">
        <v>3.3657737076282501E-2</v>
      </c>
      <c r="AJ29" s="232">
        <v>1.9036537036299706E-2</v>
      </c>
      <c r="AK29" s="232">
        <v>3.964436799287796E-2</v>
      </c>
      <c r="AL29" s="232">
        <v>0.15511004626750946</v>
      </c>
      <c r="AM29" s="232">
        <v>4.348180815577507E-2</v>
      </c>
      <c r="AN29" s="232">
        <v>2.427014522254467E-2</v>
      </c>
      <c r="AO29" s="232">
        <v>6.7162089981138706E-3</v>
      </c>
      <c r="AP29" s="232">
        <v>0.32544222474098206</v>
      </c>
      <c r="AQ29" s="232">
        <v>3.0616568401455879E-2</v>
      </c>
      <c r="AR29" s="232">
        <v>1.8669938668608665E-2</v>
      </c>
      <c r="AS29" s="232">
        <v>2.7518512681126595E-2</v>
      </c>
      <c r="AT29" s="232">
        <v>0.16281507909297943</v>
      </c>
      <c r="AU29" s="232">
        <v>4.8494890332221985E-2</v>
      </c>
      <c r="AV29" s="232">
        <v>2.8268827125430107E-2</v>
      </c>
      <c r="AW29" s="232">
        <v>9.0584168210625648E-3</v>
      </c>
      <c r="AX29" s="232">
        <v>0.33958414196968079</v>
      </c>
      <c r="AY29" s="232">
        <v>2.5880394503474236E-2</v>
      </c>
      <c r="AZ29" s="232">
        <v>1.6426945105195045E-2</v>
      </c>
      <c r="BA29" s="232">
        <v>1.165501493960619E-2</v>
      </c>
      <c r="BB29" s="232">
        <v>0.1737113744020462</v>
      </c>
      <c r="BC29" s="232">
        <v>6.0513909906148911E-2</v>
      </c>
      <c r="BD29" s="232">
        <v>3.6237835884094238E-2</v>
      </c>
      <c r="BE29" s="232">
        <v>1.5158677473664284E-2</v>
      </c>
      <c r="BF29" s="232">
        <v>0.34809008240699768</v>
      </c>
      <c r="BG29" s="232">
        <v>2.529812790453434E-2</v>
      </c>
      <c r="BH29" s="232">
        <v>1.5195508487522602E-2</v>
      </c>
      <c r="BI29" s="232">
        <v>8.3932187408208847E-3</v>
      </c>
      <c r="BJ29" s="232">
        <v>0.17632782459259033</v>
      </c>
      <c r="BK29" s="232">
        <v>6.6137351095676422E-2</v>
      </c>
      <c r="BL29" s="232">
        <v>3.9735004305839539E-2</v>
      </c>
      <c r="BM29" s="232">
        <v>1.700306311249733E-2</v>
      </c>
      <c r="BN29" s="232">
        <v>0.36579364538192749</v>
      </c>
      <c r="BO29" s="232">
        <v>2.5014085695147514E-2</v>
      </c>
      <c r="BP29" s="232">
        <v>1.1513642035424709E-2</v>
      </c>
      <c r="BQ29" s="232">
        <v>4.0872278623282909E-3</v>
      </c>
      <c r="BR29" s="232">
        <v>0.17382991313934326</v>
      </c>
      <c r="BS29" s="232">
        <v>8.2676388323307037E-2</v>
      </c>
      <c r="BT29" s="232">
        <v>4.9092654138803482E-2</v>
      </c>
      <c r="BU29" s="232">
        <v>1.9579729065299034E-2</v>
      </c>
      <c r="BV29" s="232">
        <v>0.39440631866455078</v>
      </c>
      <c r="BW29" s="232">
        <v>2.5058332830667496E-2</v>
      </c>
      <c r="BX29" s="232">
        <v>8.1786420196294785E-3</v>
      </c>
      <c r="BY29" s="232">
        <v>1.5770775498822331E-3</v>
      </c>
      <c r="BZ29" s="232">
        <v>0.15782834589481354</v>
      </c>
      <c r="CA29" s="232">
        <v>0.11578793823719025</v>
      </c>
      <c r="CB29" s="232">
        <v>6.5803565084934235E-2</v>
      </c>
      <c r="CC29" s="232">
        <v>2.0172394812107086E-2</v>
      </c>
      <c r="CD29" s="232">
        <v>0.40052899718284607</v>
      </c>
      <c r="CE29" s="232">
        <v>2.4648500606417656E-2</v>
      </c>
      <c r="CF29" s="232">
        <v>5.7021342217922211E-3</v>
      </c>
      <c r="CG29" s="232">
        <v>6.2023574719205499E-4</v>
      </c>
      <c r="CH29" s="232">
        <v>0.10573016852140427</v>
      </c>
      <c r="CI29" s="232">
        <v>0.16723483800888062</v>
      </c>
      <c r="CJ29" s="232">
        <v>7.7153123915195465E-2</v>
      </c>
      <c r="CK29" s="232">
        <v>1.9439991563558578E-2</v>
      </c>
      <c r="CL29" s="232">
        <v>0.31245613098144531</v>
      </c>
      <c r="CM29" s="232">
        <v>4.1819028556346893E-2</v>
      </c>
      <c r="CN29" s="232">
        <v>2.0020345225930214E-2</v>
      </c>
      <c r="CO29" s="232">
        <v>7.2185344994068146E-2</v>
      </c>
      <c r="CP29" s="232">
        <v>0.13443280756473541</v>
      </c>
      <c r="CQ29" s="232">
        <v>3.0028693377971649E-2</v>
      </c>
      <c r="CR29" s="232">
        <v>1.3539276085793972E-2</v>
      </c>
      <c r="CS29" s="232">
        <v>4.3065455975010991E-4</v>
      </c>
      <c r="CT29" s="232">
        <v>0.3106747567653656</v>
      </c>
      <c r="CU29" s="232">
        <v>3.5562239587306976E-2</v>
      </c>
      <c r="CV29" s="232">
        <v>2.1012146025896072E-2</v>
      </c>
      <c r="CW29" s="232">
        <v>4.4083710759878159E-2</v>
      </c>
      <c r="CX29" s="232">
        <v>0.15143679082393646</v>
      </c>
      <c r="CY29" s="232">
        <v>3.5944223403930664E-2</v>
      </c>
      <c r="CZ29" s="232">
        <v>1.9947320222854614E-2</v>
      </c>
      <c r="DA29" s="232">
        <v>2.6883201207965612E-3</v>
      </c>
      <c r="DB29" s="232">
        <v>0.31275051832199097</v>
      </c>
      <c r="DC29" s="232">
        <v>2.7717268094420433E-2</v>
      </c>
      <c r="DD29" s="232">
        <v>2.0311750471591949E-2</v>
      </c>
      <c r="DE29" s="232">
        <v>2.1944986656308174E-2</v>
      </c>
      <c r="DF29" s="232">
        <v>0.16545727849006653</v>
      </c>
      <c r="DG29" s="232">
        <v>4.2773682624101639E-2</v>
      </c>
      <c r="DH29" s="232">
        <v>2.5205342099070549E-2</v>
      </c>
      <c r="DI29" s="232">
        <v>9.3402015045285225E-3</v>
      </c>
      <c r="DJ29" s="232">
        <v>0.32822123169898987</v>
      </c>
      <c r="DK29" s="232">
        <v>2.5616912171244621E-2</v>
      </c>
      <c r="DL29" s="232">
        <v>1.9327703863382339E-2</v>
      </c>
      <c r="DM29" s="232">
        <v>1.3225874863564968E-2</v>
      </c>
      <c r="DN29" s="232">
        <v>0.17913123965263367</v>
      </c>
      <c r="DO29" s="232">
        <v>4.7575421631336212E-2</v>
      </c>
      <c r="DP29" s="232">
        <v>2.9232822358608246E-2</v>
      </c>
      <c r="DQ29" s="232">
        <v>1.4111246913671494E-2</v>
      </c>
      <c r="DR29" s="232">
        <v>0.34549018740653992</v>
      </c>
      <c r="DS29" s="232">
        <v>2.4982688948512077E-2</v>
      </c>
      <c r="DT29" s="232">
        <v>1.388014480471611E-2</v>
      </c>
      <c r="DU29" s="232">
        <v>5.8684204705059528E-3</v>
      </c>
      <c r="DV29" s="232">
        <v>0.18518455326557159</v>
      </c>
      <c r="DW29" s="232">
        <v>5.9180561453104019E-2</v>
      </c>
      <c r="DX29" s="232">
        <v>3.7234656512737274E-2</v>
      </c>
      <c r="DY29" s="232">
        <v>1.9159175455570221E-2</v>
      </c>
      <c r="DZ29" s="232">
        <v>0.38929653167724609</v>
      </c>
      <c r="EA29" s="232">
        <v>2.5400362908840179E-2</v>
      </c>
      <c r="EB29" s="232">
        <v>1.0245446115732193E-2</v>
      </c>
      <c r="EC29" s="232">
        <v>2.3756232112646103E-3</v>
      </c>
      <c r="ED29" s="232">
        <v>0.20130762457847595</v>
      </c>
      <c r="EE29" s="232">
        <v>7.2852209210395813E-2</v>
      </c>
      <c r="EF29" s="232">
        <v>5.6331630796194077E-2</v>
      </c>
      <c r="EG29" s="232">
        <v>2.078363299369812E-2</v>
      </c>
      <c r="EH29" s="232">
        <v>0.40796995162963867</v>
      </c>
      <c r="EI29" s="232">
        <v>2.4289697408676147E-2</v>
      </c>
      <c r="EJ29" s="232">
        <v>3.9891493506729603E-3</v>
      </c>
      <c r="EK29" s="232">
        <v>3.2338814344257116E-4</v>
      </c>
      <c r="EL29" s="232">
        <v>7.4103787541389465E-2</v>
      </c>
      <c r="EM29" s="232">
        <v>0.20821920037269592</v>
      </c>
      <c r="EN29" s="232">
        <v>7.9050920903682709E-2</v>
      </c>
      <c r="EO29" s="232">
        <v>1.7993804067373276E-2</v>
      </c>
    </row>
    <row r="30" spans="1:145">
      <c r="A30" s="314">
        <v>1990</v>
      </c>
      <c r="B30" s="232">
        <v>0.31339454650878906</v>
      </c>
      <c r="C30" s="232">
        <v>5.3297806531190872E-2</v>
      </c>
      <c r="D30" s="232">
        <v>1.7700772732496262E-2</v>
      </c>
      <c r="E30" s="232">
        <v>8.1807948648929596E-2</v>
      </c>
      <c r="F30" s="232">
        <v>0.11862380057573318</v>
      </c>
      <c r="G30" s="232">
        <v>2.4299738928675652E-2</v>
      </c>
      <c r="H30" s="232">
        <v>1.4521675184369087E-2</v>
      </c>
      <c r="I30" s="232">
        <v>3.1427922658622265E-3</v>
      </c>
      <c r="J30" s="232">
        <v>0.31006330251693726</v>
      </c>
      <c r="K30" s="232">
        <v>6.5821297466754913E-2</v>
      </c>
      <c r="L30" s="232">
        <v>1.6600273549556732E-2</v>
      </c>
      <c r="M30" s="232">
        <v>0.10736951977014542</v>
      </c>
      <c r="N30" s="232">
        <v>9.760601818561554E-2</v>
      </c>
      <c r="O30" s="232">
        <v>1.4638590626418591E-2</v>
      </c>
      <c r="P30" s="232">
        <v>7.9750260338187218E-3</v>
      </c>
      <c r="Q30" s="232">
        <v>5.2574403525795788E-5</v>
      </c>
      <c r="R30" s="232">
        <v>0.29184249043464661</v>
      </c>
      <c r="S30" s="232">
        <v>8.9350536465644836E-2</v>
      </c>
      <c r="T30" s="232">
        <v>1.6590090468525887E-2</v>
      </c>
      <c r="U30" s="232">
        <v>0.11401203274726868</v>
      </c>
      <c r="V30" s="232">
        <v>5.92498779296875E-2</v>
      </c>
      <c r="W30" s="232">
        <v>6.98064174503088E-3</v>
      </c>
      <c r="X30" s="232">
        <v>5.6477077305316925E-3</v>
      </c>
      <c r="Y30" s="232">
        <v>1.1607147825998254E-5</v>
      </c>
      <c r="Z30" s="232">
        <v>0.31696042418479919</v>
      </c>
      <c r="AA30" s="232">
        <v>5.691475048661232E-2</v>
      </c>
      <c r="AB30" s="232">
        <v>1.6604127362370491E-2</v>
      </c>
      <c r="AC30" s="232">
        <v>0.10485512018203735</v>
      </c>
      <c r="AD30" s="232">
        <v>0.11212500184774399</v>
      </c>
      <c r="AE30" s="232">
        <v>1.7537361010909081E-2</v>
      </c>
      <c r="AF30" s="232">
        <v>8.8559882715344429E-3</v>
      </c>
      <c r="AG30" s="232">
        <v>6.8081775680184364E-5</v>
      </c>
      <c r="AH30" s="232">
        <v>0.31870722770690918</v>
      </c>
      <c r="AI30" s="232">
        <v>3.3325221389532089E-2</v>
      </c>
      <c r="AJ30" s="232">
        <v>1.9455861300230026E-2</v>
      </c>
      <c r="AK30" s="232">
        <v>4.1042111814022064E-2</v>
      </c>
      <c r="AL30" s="232">
        <v>0.15214318037033081</v>
      </c>
      <c r="AM30" s="232">
        <v>3.9707433432340622E-2</v>
      </c>
      <c r="AN30" s="232">
        <v>2.4962333962321281E-2</v>
      </c>
      <c r="AO30" s="232">
        <v>8.0711022019386292E-3</v>
      </c>
      <c r="AP30" s="232">
        <v>0.32132187485694885</v>
      </c>
      <c r="AQ30" s="232">
        <v>3.0290530994534492E-2</v>
      </c>
      <c r="AR30" s="232">
        <v>1.9168997183442116E-2</v>
      </c>
      <c r="AS30" s="232">
        <v>2.8592305257916451E-2</v>
      </c>
      <c r="AT30" s="232">
        <v>0.15908752381801605</v>
      </c>
      <c r="AU30" s="232">
        <v>4.4170774519443512E-2</v>
      </c>
      <c r="AV30" s="232">
        <v>2.9113292694091797E-2</v>
      </c>
      <c r="AW30" s="232">
        <v>1.0898460634052753E-2</v>
      </c>
      <c r="AX30" s="232">
        <v>0.33559182286262512</v>
      </c>
      <c r="AY30" s="232">
        <v>2.5592831894755363E-2</v>
      </c>
      <c r="AZ30" s="232">
        <v>1.7156817018985748E-2</v>
      </c>
      <c r="BA30" s="232">
        <v>1.2420410290360451E-2</v>
      </c>
      <c r="BB30" s="232">
        <v>0.17115843296051025</v>
      </c>
      <c r="BC30" s="232">
        <v>5.4072346538305283E-2</v>
      </c>
      <c r="BD30" s="232">
        <v>3.7202153354883194E-2</v>
      </c>
      <c r="BE30" s="232">
        <v>1.7988845705986023E-2</v>
      </c>
      <c r="BF30" s="232">
        <v>0.34240290522575378</v>
      </c>
      <c r="BG30" s="232">
        <v>2.4971805512905121E-2</v>
      </c>
      <c r="BH30" s="232">
        <v>1.5776365995407104E-2</v>
      </c>
      <c r="BI30" s="232">
        <v>8.8491281494498253E-3</v>
      </c>
      <c r="BJ30" s="232">
        <v>0.17226269841194153</v>
      </c>
      <c r="BK30" s="232">
        <v>5.9594098478555679E-2</v>
      </c>
      <c r="BL30" s="232">
        <v>4.0701873600482941E-2</v>
      </c>
      <c r="BM30" s="232">
        <v>2.0246937870979309E-2</v>
      </c>
      <c r="BN30" s="232">
        <v>0.35884055495262146</v>
      </c>
      <c r="BO30" s="232">
        <v>2.4799397215247154E-2</v>
      </c>
      <c r="BP30" s="232">
        <v>1.2333287857472897E-2</v>
      </c>
      <c r="BQ30" s="232">
        <v>4.3037259019911289E-3</v>
      </c>
      <c r="BR30" s="232">
        <v>0.17004789412021637</v>
      </c>
      <c r="BS30" s="232">
        <v>7.3776133358478546E-2</v>
      </c>
      <c r="BT30" s="232">
        <v>5.0018221139907837E-2</v>
      </c>
      <c r="BU30" s="232">
        <v>2.3561900481581688E-2</v>
      </c>
      <c r="BV30" s="232">
        <v>0.37876179814338684</v>
      </c>
      <c r="BW30" s="232">
        <v>2.4875905364751816E-2</v>
      </c>
      <c r="BX30" s="232">
        <v>7.6816626824438572E-3</v>
      </c>
      <c r="BY30" s="232">
        <v>1.7285578651353717E-3</v>
      </c>
      <c r="BZ30" s="232">
        <v>0.1511177122592926</v>
      </c>
      <c r="CA30" s="232">
        <v>0.10179322957992554</v>
      </c>
      <c r="CB30" s="232">
        <v>6.7666314542293549E-2</v>
      </c>
      <c r="CC30" s="232">
        <v>2.3898420855402946E-2</v>
      </c>
      <c r="CD30" s="232">
        <v>0.37859246134757996</v>
      </c>
      <c r="CE30" s="232">
        <v>2.444765716791153E-2</v>
      </c>
      <c r="CF30" s="232">
        <v>3.5837113391608E-3</v>
      </c>
      <c r="CG30" s="232">
        <v>7.3846138548105955E-4</v>
      </c>
      <c r="CH30" s="232">
        <v>9.8702870309352875E-2</v>
      </c>
      <c r="CI30" s="232">
        <v>0.148140549659729</v>
      </c>
      <c r="CJ30" s="232">
        <v>8.0030575394630432E-2</v>
      </c>
      <c r="CK30" s="232">
        <v>2.2948632016777992E-2</v>
      </c>
      <c r="CL30" s="232">
        <v>0.31170687079429626</v>
      </c>
      <c r="CM30" s="232">
        <v>4.1450217366218567E-2</v>
      </c>
      <c r="CN30" s="232">
        <v>2.022390253841877E-2</v>
      </c>
      <c r="CO30" s="232">
        <v>7.4374854564666748E-2</v>
      </c>
      <c r="CP30" s="232">
        <v>0.13355058431625366</v>
      </c>
      <c r="CQ30" s="232">
        <v>2.7757421135902405E-2</v>
      </c>
      <c r="CR30" s="232">
        <v>1.3848685659468174E-2</v>
      </c>
      <c r="CS30" s="232">
        <v>5.012177862226963E-4</v>
      </c>
      <c r="CT30" s="232">
        <v>0.30632913112640381</v>
      </c>
      <c r="CU30" s="232">
        <v>3.5226181149482727E-2</v>
      </c>
      <c r="CV30" s="232">
        <v>2.1283097565174103E-2</v>
      </c>
      <c r="CW30" s="232">
        <v>4.5583352446556091E-2</v>
      </c>
      <c r="CX30" s="232">
        <v>0.14640519022941589</v>
      </c>
      <c r="CY30" s="232">
        <v>3.3767659217119217E-2</v>
      </c>
      <c r="CZ30" s="232">
        <v>2.0614707842469215E-2</v>
      </c>
      <c r="DA30" s="232">
        <v>3.4489273093640804E-3</v>
      </c>
      <c r="DB30" s="232">
        <v>0.31421589851379395</v>
      </c>
      <c r="DC30" s="232">
        <v>2.7541866526007652E-2</v>
      </c>
      <c r="DD30" s="232">
        <v>2.148924209177494E-2</v>
      </c>
      <c r="DE30" s="232">
        <v>2.3628564551472664E-2</v>
      </c>
      <c r="DF30" s="232">
        <v>0.16769279539585114</v>
      </c>
      <c r="DG30" s="232">
        <v>3.6742817610502243E-2</v>
      </c>
      <c r="DH30" s="232">
        <v>2.621859684586525E-2</v>
      </c>
      <c r="DI30" s="232">
        <v>1.0902028530836105E-2</v>
      </c>
      <c r="DJ30" s="232">
        <v>0.32423052191734314</v>
      </c>
      <c r="DK30" s="232">
        <v>2.5162408128380775E-2</v>
      </c>
      <c r="DL30" s="232">
        <v>1.9582802429795265E-2</v>
      </c>
      <c r="DM30" s="232">
        <v>1.3874219730496407E-2</v>
      </c>
      <c r="DN30" s="232">
        <v>0.17471122741699219</v>
      </c>
      <c r="DO30" s="232">
        <v>4.3915390968322754E-2</v>
      </c>
      <c r="DP30" s="232">
        <v>3.0402341857552528E-2</v>
      </c>
      <c r="DQ30" s="232">
        <v>1.6582135111093521E-2</v>
      </c>
      <c r="DR30" s="232">
        <v>0.34486842155456543</v>
      </c>
      <c r="DS30" s="232">
        <v>2.4745738133788109E-2</v>
      </c>
      <c r="DT30" s="232">
        <v>1.559578999876976E-2</v>
      </c>
      <c r="DU30" s="232">
        <v>6.1098663136363029E-3</v>
      </c>
      <c r="DV30" s="232">
        <v>0.18332491815090179</v>
      </c>
      <c r="DW30" s="232">
        <v>5.4125834256410599E-2</v>
      </c>
      <c r="DX30" s="232">
        <v>3.7640407681465149E-2</v>
      </c>
      <c r="DY30" s="232">
        <v>2.3325877264142036E-2</v>
      </c>
      <c r="DZ30" s="232">
        <v>0.3788982629776001</v>
      </c>
      <c r="EA30" s="232">
        <v>2.5221044197678566E-2</v>
      </c>
      <c r="EB30" s="232">
        <v>1.0984341613948345E-2</v>
      </c>
      <c r="EC30" s="232">
        <v>2.5265105068683624E-3</v>
      </c>
      <c r="ED30" s="232">
        <v>0.19336061179637909</v>
      </c>
      <c r="EE30" s="232">
        <v>6.4440339803695679E-2</v>
      </c>
      <c r="EF30" s="232">
        <v>5.7701535522937775E-2</v>
      </c>
      <c r="EG30" s="232">
        <v>2.4663887917995453E-2</v>
      </c>
      <c r="EH30" s="232">
        <v>0.38149815797805786</v>
      </c>
      <c r="EI30" s="232">
        <v>2.4112964048981667E-2</v>
      </c>
      <c r="EJ30" s="232">
        <v>1.9293344812467694E-3</v>
      </c>
      <c r="EK30" s="232">
        <v>3.1265933648683131E-4</v>
      </c>
      <c r="EL30" s="232">
        <v>6.5540283918380737E-2</v>
      </c>
      <c r="EM30" s="232">
        <v>0.18314552307128906</v>
      </c>
      <c r="EN30" s="232">
        <v>8.4234222769737244E-2</v>
      </c>
      <c r="EO30" s="232">
        <v>2.2223178297281265E-2</v>
      </c>
    </row>
    <row r="31" spans="1:145">
      <c r="A31" s="314">
        <v>1991</v>
      </c>
      <c r="B31" s="232">
        <v>0.31330779194831848</v>
      </c>
      <c r="C31" s="232">
        <v>5.6014589965343475E-2</v>
      </c>
      <c r="D31" s="232">
        <v>1.847405917942524E-2</v>
      </c>
      <c r="E31" s="232">
        <v>8.3310171961784363E-2</v>
      </c>
      <c r="F31" s="232">
        <v>0.11404811590909958</v>
      </c>
      <c r="G31" s="232">
        <v>2.2815974429249763E-2</v>
      </c>
      <c r="H31" s="232">
        <v>1.5624312683939934E-2</v>
      </c>
      <c r="I31" s="232">
        <v>3.0205559451133013E-3</v>
      </c>
      <c r="J31" s="232">
        <v>0.31013521552085876</v>
      </c>
      <c r="K31" s="232">
        <v>6.9010607898235321E-2</v>
      </c>
      <c r="L31" s="232">
        <v>1.7221085727214813E-2</v>
      </c>
      <c r="M31" s="232">
        <v>0.10826510936021805</v>
      </c>
      <c r="N31" s="232">
        <v>9.2868819832801819E-2</v>
      </c>
      <c r="O31" s="232">
        <v>1.4010920189321041E-2</v>
      </c>
      <c r="P31" s="232">
        <v>8.7157599627971649E-3</v>
      </c>
      <c r="Q31" s="232">
        <v>4.2897489038296044E-5</v>
      </c>
      <c r="R31" s="232">
        <v>0.29382231831550598</v>
      </c>
      <c r="S31" s="232">
        <v>9.4283871352672577E-2</v>
      </c>
      <c r="T31" s="232">
        <v>1.7591087147593498E-2</v>
      </c>
      <c r="U31" s="232">
        <v>0.11480042338371277</v>
      </c>
      <c r="V31" s="232">
        <v>5.4172471165657043E-2</v>
      </c>
      <c r="W31" s="232">
        <v>6.8641728721559048E-3</v>
      </c>
      <c r="X31" s="232">
        <v>6.106106098741293E-3</v>
      </c>
      <c r="Y31" s="232">
        <v>4.1987022996181622E-6</v>
      </c>
      <c r="Z31" s="232">
        <v>0.31619226932525635</v>
      </c>
      <c r="AA31" s="232">
        <v>5.9626463800668716E-2</v>
      </c>
      <c r="AB31" s="232">
        <v>1.7083702608942986E-2</v>
      </c>
      <c r="AC31" s="232">
        <v>0.10583849996328354</v>
      </c>
      <c r="AD31" s="232">
        <v>0.10723704844713211</v>
      </c>
      <c r="AE31" s="232">
        <v>1.6664557158946991E-2</v>
      </c>
      <c r="AF31" s="232">
        <v>9.6847433596849442E-3</v>
      </c>
      <c r="AG31" s="232">
        <v>5.7266621297458187E-5</v>
      </c>
      <c r="AH31" s="232">
        <v>0.31841003894805908</v>
      </c>
      <c r="AI31" s="232">
        <v>3.5113852471113205E-2</v>
      </c>
      <c r="AJ31" s="232">
        <v>2.0489141345024109E-2</v>
      </c>
      <c r="AK31" s="232">
        <v>4.3176602572202682E-2</v>
      </c>
      <c r="AL31" s="232">
        <v>0.14810954034328461</v>
      </c>
      <c r="AM31" s="232">
        <v>3.6976631730794907E-2</v>
      </c>
      <c r="AN31" s="232">
        <v>2.6734938845038414E-2</v>
      </c>
      <c r="AO31" s="232">
        <v>7.8093511983752251E-3</v>
      </c>
      <c r="AP31" s="232">
        <v>0.32081839442253113</v>
      </c>
      <c r="AQ31" s="232">
        <v>3.1958326697349548E-2</v>
      </c>
      <c r="AR31" s="232">
        <v>2.0332567393779755E-2</v>
      </c>
      <c r="AS31" s="232">
        <v>3.0380424112081528E-2</v>
      </c>
      <c r="AT31" s="232">
        <v>0.15533998608589172</v>
      </c>
      <c r="AU31" s="232">
        <v>4.109157994389534E-2</v>
      </c>
      <c r="AV31" s="232">
        <v>3.1069237738847733E-2</v>
      </c>
      <c r="AW31" s="232">
        <v>1.0646269656717777E-2</v>
      </c>
      <c r="AX31" s="232">
        <v>0.33793222904205322</v>
      </c>
      <c r="AY31" s="232">
        <v>2.7001840993762016E-2</v>
      </c>
      <c r="AZ31" s="232">
        <v>1.8527315929532051E-2</v>
      </c>
      <c r="BA31" s="232">
        <v>1.3848468661308289E-2</v>
      </c>
      <c r="BB31" s="232">
        <v>0.17072133719921112</v>
      </c>
      <c r="BC31" s="232">
        <v>4.9965564161539078E-2</v>
      </c>
      <c r="BD31" s="232">
        <v>3.9800751954317093E-2</v>
      </c>
      <c r="BE31" s="232">
        <v>1.8066933378577232E-2</v>
      </c>
      <c r="BF31" s="232">
        <v>0.3461725115776062</v>
      </c>
      <c r="BG31" s="232">
        <v>2.6382401585578918E-2</v>
      </c>
      <c r="BH31" s="232">
        <v>1.7661333084106445E-2</v>
      </c>
      <c r="BI31" s="232">
        <v>9.9233733490109444E-3</v>
      </c>
      <c r="BJ31" s="232">
        <v>0.17346647381782532</v>
      </c>
      <c r="BK31" s="232">
        <v>5.4557397961616516E-2</v>
      </c>
      <c r="BL31" s="232">
        <v>4.349648579955101E-2</v>
      </c>
      <c r="BM31" s="232">
        <v>2.0685041323304176E-2</v>
      </c>
      <c r="BN31" s="232">
        <v>0.36375603079795837</v>
      </c>
      <c r="BO31" s="232">
        <v>2.6295946910977364E-2</v>
      </c>
      <c r="BP31" s="232">
        <v>1.4234653674066067E-2</v>
      </c>
      <c r="BQ31" s="232">
        <v>4.7162193804979324E-3</v>
      </c>
      <c r="BR31" s="232">
        <v>0.17378540337085724</v>
      </c>
      <c r="BS31" s="232">
        <v>6.6395245492458344E-2</v>
      </c>
      <c r="BT31" s="232">
        <v>5.3769189864397049E-2</v>
      </c>
      <c r="BU31" s="232">
        <v>2.4559380486607552E-2</v>
      </c>
      <c r="BV31" s="232">
        <v>0.37928256392478943</v>
      </c>
      <c r="BW31" s="232">
        <v>2.6360426098108292E-2</v>
      </c>
      <c r="BX31" s="232">
        <v>9.0553620830178261E-3</v>
      </c>
      <c r="BY31" s="232">
        <v>1.7962631536647677E-3</v>
      </c>
      <c r="BZ31" s="232">
        <v>0.15469241142272949</v>
      </c>
      <c r="CA31" s="232">
        <v>9.0001560747623444E-2</v>
      </c>
      <c r="CB31" s="232">
        <v>7.2406746447086334E-2</v>
      </c>
      <c r="CC31" s="232">
        <v>2.4969793856143951E-2</v>
      </c>
      <c r="CD31" s="232">
        <v>0.37587571144104004</v>
      </c>
      <c r="CE31" s="232">
        <v>2.6116633787751198E-2</v>
      </c>
      <c r="CF31" s="232">
        <v>5.197606049478054E-3</v>
      </c>
      <c r="CG31" s="232">
        <v>7.4947817483916879E-4</v>
      </c>
      <c r="CH31" s="232">
        <v>0.11056900024414062</v>
      </c>
      <c r="CI31" s="232">
        <v>0.12420526891946793</v>
      </c>
      <c r="CJ31" s="232">
        <v>8.4612756967544556E-2</v>
      </c>
      <c r="CK31" s="232">
        <v>2.4424964562058449E-2</v>
      </c>
      <c r="CL31" s="232">
        <v>0.31216996908187866</v>
      </c>
      <c r="CM31" s="232">
        <v>4.3289903551340103E-2</v>
      </c>
      <c r="CN31" s="232">
        <v>2.089482918381691E-2</v>
      </c>
      <c r="CO31" s="232">
        <v>7.6331853866577148E-2</v>
      </c>
      <c r="CP31" s="232">
        <v>0.12937523424625397</v>
      </c>
      <c r="CQ31" s="232">
        <v>2.6314694434404373E-2</v>
      </c>
      <c r="CR31" s="232">
        <v>1.5504647977650166E-2</v>
      </c>
      <c r="CS31" s="232">
        <v>4.5881682308390737E-4</v>
      </c>
      <c r="CT31" s="232">
        <v>0.30414652824401855</v>
      </c>
      <c r="CU31" s="232">
        <v>3.678680956363678E-2</v>
      </c>
      <c r="CV31" s="232">
        <v>2.2091198712587357E-2</v>
      </c>
      <c r="CW31" s="232">
        <v>4.6485438942909241E-2</v>
      </c>
      <c r="CX31" s="232">
        <v>0.14035587012767792</v>
      </c>
      <c r="CY31" s="232">
        <v>3.2446764409542084E-2</v>
      </c>
      <c r="CZ31" s="232">
        <v>2.2563213482499123E-2</v>
      </c>
      <c r="DA31" s="232">
        <v>3.4172444138675928E-3</v>
      </c>
      <c r="DB31" s="232">
        <v>0.3136080801486969</v>
      </c>
      <c r="DC31" s="232">
        <v>2.8830332681536674E-2</v>
      </c>
      <c r="DD31" s="232">
        <v>2.1083567291498184E-2</v>
      </c>
      <c r="DE31" s="232">
        <v>2.5434765964746475E-2</v>
      </c>
      <c r="DF31" s="232">
        <v>0.16261808574199677</v>
      </c>
      <c r="DG31" s="232">
        <v>3.6411158740520477E-2</v>
      </c>
      <c r="DH31" s="232">
        <v>2.8891498222947121E-2</v>
      </c>
      <c r="DI31" s="232">
        <v>1.0338667780160904E-2</v>
      </c>
      <c r="DJ31" s="232">
        <v>0.32758137583732605</v>
      </c>
      <c r="DK31" s="232">
        <v>2.6473810896277428E-2</v>
      </c>
      <c r="DL31" s="232">
        <v>2.1284375339746475E-2</v>
      </c>
      <c r="DM31" s="232">
        <v>1.5428921207785606E-2</v>
      </c>
      <c r="DN31" s="232">
        <v>0.17312927544116974</v>
      </c>
      <c r="DO31" s="232">
        <v>4.2041189968585968E-2</v>
      </c>
      <c r="DP31" s="232">
        <v>3.2635107636451721E-2</v>
      </c>
      <c r="DQ31" s="232">
        <v>1.6588686034083366E-2</v>
      </c>
      <c r="DR31" s="232">
        <v>0.35303419828414917</v>
      </c>
      <c r="DS31" s="232">
        <v>2.6251420378684998E-2</v>
      </c>
      <c r="DT31" s="232">
        <v>1.7811216413974762E-2</v>
      </c>
      <c r="DU31" s="232">
        <v>6.7325965501368046E-3</v>
      </c>
      <c r="DV31" s="232">
        <v>0.18697008490562439</v>
      </c>
      <c r="DW31" s="232">
        <v>5.0093889236450195E-2</v>
      </c>
      <c r="DX31" s="232">
        <v>4.0899019688367844E-2</v>
      </c>
      <c r="DY31" s="232">
        <v>2.4275969713926315E-2</v>
      </c>
      <c r="DZ31" s="232">
        <v>0.38205015659332275</v>
      </c>
      <c r="EA31" s="232">
        <v>2.6558473706245422E-2</v>
      </c>
      <c r="EB31" s="232">
        <v>1.2189249508082867E-2</v>
      </c>
      <c r="EC31" s="232">
        <v>2.6466294657438993E-3</v>
      </c>
      <c r="ED31" s="232">
        <v>0.19053651392459869</v>
      </c>
      <c r="EE31" s="232">
        <v>6.2215838581323624E-2</v>
      </c>
      <c r="EF31" s="232">
        <v>6.2491070479154587E-2</v>
      </c>
      <c r="EG31" s="232">
        <v>2.5412390008568764E-2</v>
      </c>
      <c r="EH31" s="232">
        <v>0.38260874152183533</v>
      </c>
      <c r="EI31" s="232">
        <v>2.5761682540178299E-2</v>
      </c>
      <c r="EJ31" s="232">
        <v>3.0486416071653366E-3</v>
      </c>
      <c r="EK31" s="232">
        <v>2.2009217354934663E-4</v>
      </c>
      <c r="EL31" s="232">
        <v>8.2802191376686096E-2</v>
      </c>
      <c r="EM31" s="232">
        <v>0.15894991159439087</v>
      </c>
      <c r="EN31" s="232">
        <v>8.8154785335063934E-2</v>
      </c>
      <c r="EO31" s="232">
        <v>2.3671427741646767E-2</v>
      </c>
    </row>
    <row r="32" spans="1:145">
      <c r="A32" s="314">
        <v>1992</v>
      </c>
      <c r="B32" s="232">
        <v>0.31222623586654663</v>
      </c>
      <c r="C32" s="232">
        <v>5.6469317525625229E-2</v>
      </c>
      <c r="D32" s="232">
        <v>1.8042029812932014E-2</v>
      </c>
      <c r="E32" s="232">
        <v>8.3103738725185394E-2</v>
      </c>
      <c r="F32" s="232">
        <v>0.11193762719631195</v>
      </c>
      <c r="G32" s="232">
        <v>2.4096103385090828E-2</v>
      </c>
      <c r="H32" s="232">
        <v>1.5692222863435745E-2</v>
      </c>
      <c r="I32" s="232">
        <v>2.8851975221186876E-3</v>
      </c>
      <c r="J32" s="232">
        <v>0.30719608068466187</v>
      </c>
      <c r="K32" s="232">
        <v>7.0136129856109619E-2</v>
      </c>
      <c r="L32" s="232">
        <v>1.6981171444058418E-2</v>
      </c>
      <c r="M32" s="232">
        <v>0.10901502519845963</v>
      </c>
      <c r="N32" s="232">
        <v>8.7739408016204834E-2</v>
      </c>
      <c r="O32" s="232">
        <v>1.4600657857954502E-2</v>
      </c>
      <c r="P32" s="232">
        <v>8.6794011294841766E-3</v>
      </c>
      <c r="Q32" s="232">
        <v>4.4301854359218851E-5</v>
      </c>
      <c r="R32" s="232">
        <v>0.28948912024497986</v>
      </c>
      <c r="S32" s="232">
        <v>9.6698887646198273E-2</v>
      </c>
      <c r="T32" s="232">
        <v>1.7515925690531731E-2</v>
      </c>
      <c r="U32" s="232">
        <v>0.11458529531955719</v>
      </c>
      <c r="V32" s="232">
        <v>4.7880988568067551E-2</v>
      </c>
      <c r="W32" s="232">
        <v>7.0852320641279221E-3</v>
      </c>
      <c r="X32" s="232">
        <v>5.7214484550058842E-3</v>
      </c>
      <c r="Y32" s="232">
        <v>1.3309899031810346E-6</v>
      </c>
      <c r="Z32" s="232">
        <v>0.31353950500488281</v>
      </c>
      <c r="AA32" s="232">
        <v>6.0620192438364029E-2</v>
      </c>
      <c r="AB32" s="232">
        <v>1.6789600253105164E-2</v>
      </c>
      <c r="AC32" s="232">
        <v>0.10701951384544373</v>
      </c>
      <c r="AD32" s="232">
        <v>0.10201841592788696</v>
      </c>
      <c r="AE32" s="232">
        <v>1.7293008044362068E-2</v>
      </c>
      <c r="AF32" s="232">
        <v>9.7390683367848396E-3</v>
      </c>
      <c r="AG32" s="232">
        <v>5.9695878007914871E-5</v>
      </c>
      <c r="AH32" s="232">
        <v>0.31994903087615967</v>
      </c>
      <c r="AI32" s="232">
        <v>3.5486668348312378E-2</v>
      </c>
      <c r="AJ32" s="232">
        <v>1.9670763984322548E-2</v>
      </c>
      <c r="AK32" s="232">
        <v>4.3322142213582993E-2</v>
      </c>
      <c r="AL32" s="232">
        <v>0.14908915758132935</v>
      </c>
      <c r="AM32" s="232">
        <v>3.8674462586641312E-2</v>
      </c>
      <c r="AN32" s="232">
        <v>2.6459008455276489E-2</v>
      </c>
      <c r="AO32" s="232">
        <v>7.2468244470655918E-3</v>
      </c>
      <c r="AP32" s="232">
        <v>0.32227733731269836</v>
      </c>
      <c r="AQ32" s="232">
        <v>3.2254327088594437E-2</v>
      </c>
      <c r="AR32" s="232">
        <v>1.9371194764971733E-2</v>
      </c>
      <c r="AS32" s="232">
        <v>3.023136779665947E-2</v>
      </c>
      <c r="AT32" s="232">
        <v>0.15717040002346039</v>
      </c>
      <c r="AU32" s="232">
        <v>4.290907084941864E-2</v>
      </c>
      <c r="AV32" s="232">
        <v>3.059232234954834E-2</v>
      </c>
      <c r="AW32" s="232">
        <v>9.7486479207873344E-3</v>
      </c>
      <c r="AX32" s="232">
        <v>0.33985048532485962</v>
      </c>
      <c r="AY32" s="232">
        <v>2.743208035826683E-2</v>
      </c>
      <c r="AZ32" s="232">
        <v>1.7311245203018188E-2</v>
      </c>
      <c r="BA32" s="232">
        <v>1.3748699799180031E-2</v>
      </c>
      <c r="BB32" s="232">
        <v>0.17594854533672333</v>
      </c>
      <c r="BC32" s="232">
        <v>5.1078092306852341E-2</v>
      </c>
      <c r="BD32" s="232">
        <v>3.8478098809719086E-2</v>
      </c>
      <c r="BE32" s="232">
        <v>1.5853719785809517E-2</v>
      </c>
      <c r="BF32" s="232">
        <v>0.34783241152763367</v>
      </c>
      <c r="BG32" s="232">
        <v>2.684733085334301E-2</v>
      </c>
      <c r="BH32" s="232">
        <v>1.5942571684718132E-2</v>
      </c>
      <c r="BI32" s="232">
        <v>9.8816193640232086E-3</v>
      </c>
      <c r="BJ32" s="232">
        <v>0.17981822788715363</v>
      </c>
      <c r="BK32" s="232">
        <v>5.5551860481500626E-2</v>
      </c>
      <c r="BL32" s="232">
        <v>4.1905000805854797E-2</v>
      </c>
      <c r="BM32" s="232">
        <v>1.7885793000459671E-2</v>
      </c>
      <c r="BN32" s="232">
        <v>0.36708629131317139</v>
      </c>
      <c r="BO32" s="232">
        <v>2.6845544576644897E-2</v>
      </c>
      <c r="BP32" s="232">
        <v>1.2473107315599918E-2</v>
      </c>
      <c r="BQ32" s="232">
        <v>4.9303644336760044E-3</v>
      </c>
      <c r="BR32" s="232">
        <v>0.18392424285411835</v>
      </c>
      <c r="BS32" s="232">
        <v>6.7496731877326965E-2</v>
      </c>
      <c r="BT32" s="232">
        <v>5.0878554582595825E-2</v>
      </c>
      <c r="BU32" s="232">
        <v>2.0537760108709335E-2</v>
      </c>
      <c r="BV32" s="232">
        <v>0.37995657324790955</v>
      </c>
      <c r="BW32" s="232">
        <v>2.6804246008396149E-2</v>
      </c>
      <c r="BX32" s="232">
        <v>7.3402896523475647E-3</v>
      </c>
      <c r="BY32" s="232">
        <v>2.3212854284793139E-3</v>
      </c>
      <c r="BZ32" s="232">
        <v>0.1682840883731842</v>
      </c>
      <c r="CA32" s="232">
        <v>8.7892204523086548E-2</v>
      </c>
      <c r="CB32" s="232">
        <v>6.7232578992843628E-2</v>
      </c>
      <c r="CC32" s="232">
        <v>2.0081890746951103E-2</v>
      </c>
      <c r="CD32" s="232">
        <v>0.36654090881347656</v>
      </c>
      <c r="CE32" s="232">
        <v>2.6522515341639519E-2</v>
      </c>
      <c r="CF32" s="232">
        <v>4.1211415082216263E-3</v>
      </c>
      <c r="CG32" s="232">
        <v>1.4804347883909941E-3</v>
      </c>
      <c r="CH32" s="232">
        <v>0.11739008128643036</v>
      </c>
      <c r="CI32" s="232">
        <v>0.11843980848789215</v>
      </c>
      <c r="CJ32" s="232">
        <v>7.8692793846130371E-2</v>
      </c>
      <c r="CK32" s="232">
        <v>1.9894147291779518E-2</v>
      </c>
      <c r="CL32" s="232">
        <v>0.31362366676330566</v>
      </c>
      <c r="CM32" s="232">
        <v>4.4268105179071426E-2</v>
      </c>
      <c r="CN32" s="232">
        <v>2.0484615117311478E-2</v>
      </c>
      <c r="CO32" s="232">
        <v>7.8886382281780243E-2</v>
      </c>
      <c r="CP32" s="232">
        <v>0.1271345466375351</v>
      </c>
      <c r="CQ32" s="232">
        <v>2.7170130982995033E-2</v>
      </c>
      <c r="CR32" s="232">
        <v>1.5229865908622742E-2</v>
      </c>
      <c r="CS32" s="232">
        <v>4.5002094702795148E-4</v>
      </c>
      <c r="CT32" s="232">
        <v>0.30403560400009155</v>
      </c>
      <c r="CU32" s="232">
        <v>3.7260033190250397E-2</v>
      </c>
      <c r="CV32" s="232">
        <v>2.150951512157917E-2</v>
      </c>
      <c r="CW32" s="232">
        <v>4.7341108322143555E-2</v>
      </c>
      <c r="CX32" s="232">
        <v>0.13767783343791962</v>
      </c>
      <c r="CY32" s="232">
        <v>3.4429259598255157E-2</v>
      </c>
      <c r="CZ32" s="232">
        <v>2.2406535223126411E-2</v>
      </c>
      <c r="DA32" s="232">
        <v>3.4113104920834303E-3</v>
      </c>
      <c r="DB32" s="232">
        <v>0.3151949942111969</v>
      </c>
      <c r="DC32" s="232">
        <v>2.9238317161798477E-2</v>
      </c>
      <c r="DD32" s="232">
        <v>2.1538963541388512E-2</v>
      </c>
      <c r="DE32" s="232">
        <v>2.5693787261843681E-2</v>
      </c>
      <c r="DF32" s="232">
        <v>0.16399542987346649</v>
      </c>
      <c r="DG32" s="232">
        <v>3.7259005010128021E-2</v>
      </c>
      <c r="DH32" s="232">
        <v>2.7892693877220154E-2</v>
      </c>
      <c r="DI32" s="232">
        <v>9.576817974448204E-3</v>
      </c>
      <c r="DJ32" s="232">
        <v>0.32600420713424683</v>
      </c>
      <c r="DK32" s="232">
        <v>2.6849357411265373E-2</v>
      </c>
      <c r="DL32" s="232">
        <v>1.9875910133123398E-2</v>
      </c>
      <c r="DM32" s="232">
        <v>1.5494867227971554E-2</v>
      </c>
      <c r="DN32" s="232">
        <v>0.17516322433948517</v>
      </c>
      <c r="DO32" s="232">
        <v>4.2009934782981873E-2</v>
      </c>
      <c r="DP32" s="232">
        <v>3.1731661409139633E-2</v>
      </c>
      <c r="DQ32" s="232">
        <v>1.4879251830279827E-2</v>
      </c>
      <c r="DR32" s="232">
        <v>0.35784211754798889</v>
      </c>
      <c r="DS32" s="232">
        <v>2.687520906329155E-2</v>
      </c>
      <c r="DT32" s="232">
        <v>1.6159798949956894E-2</v>
      </c>
      <c r="DU32" s="232">
        <v>6.8043582141399384E-3</v>
      </c>
      <c r="DV32" s="232">
        <v>0.19515791535377502</v>
      </c>
      <c r="DW32" s="232">
        <v>5.2847500890493393E-2</v>
      </c>
      <c r="DX32" s="232">
        <v>3.9132136851549149E-2</v>
      </c>
      <c r="DY32" s="232">
        <v>2.0865192636847496E-2</v>
      </c>
      <c r="DZ32" s="232">
        <v>0.38969945907592773</v>
      </c>
      <c r="EA32" s="232">
        <v>2.7008848264813423E-2</v>
      </c>
      <c r="EB32" s="232">
        <v>9.6781430765986443E-3</v>
      </c>
      <c r="EC32" s="232">
        <v>2.9319394379854202E-3</v>
      </c>
      <c r="ED32" s="232">
        <v>0.20524501800537109</v>
      </c>
      <c r="EE32" s="232">
        <v>6.5707497298717499E-2</v>
      </c>
      <c r="EF32" s="232">
        <v>5.8909785002470016E-2</v>
      </c>
      <c r="EG32" s="232">
        <v>2.0218236371874809E-2</v>
      </c>
      <c r="EH32" s="232">
        <v>0.36950349807739258</v>
      </c>
      <c r="EI32" s="232">
        <v>2.6168564334511757E-2</v>
      </c>
      <c r="EJ32" s="232">
        <v>1.7638651188462973E-3</v>
      </c>
      <c r="EK32" s="232">
        <v>1.0966602712869644E-3</v>
      </c>
      <c r="EL32" s="232">
        <v>8.5257947444915771E-2</v>
      </c>
      <c r="EM32" s="232">
        <v>0.15238106250762939</v>
      </c>
      <c r="EN32" s="232">
        <v>8.3037719130516052E-2</v>
      </c>
      <c r="EO32" s="232">
        <v>1.9797680899500847E-2</v>
      </c>
    </row>
    <row r="33" spans="1:145">
      <c r="A33" s="314">
        <v>1993</v>
      </c>
      <c r="B33" s="232">
        <v>0.31651231646537781</v>
      </c>
      <c r="C33" s="232">
        <v>5.7126406580209732E-2</v>
      </c>
      <c r="D33" s="232">
        <v>1.7250377684831619E-2</v>
      </c>
      <c r="E33" s="232">
        <v>8.3329230546951294E-2</v>
      </c>
      <c r="F33" s="232">
        <v>0.1132328063249588</v>
      </c>
      <c r="G33" s="232">
        <v>2.7061732485890388E-2</v>
      </c>
      <c r="H33" s="232">
        <v>1.5433426946401596E-2</v>
      </c>
      <c r="I33" s="232">
        <v>3.0783424153923988E-3</v>
      </c>
      <c r="J33" s="232">
        <v>0.30785873532295227</v>
      </c>
      <c r="K33" s="232">
        <v>7.0771090686321259E-2</v>
      </c>
      <c r="L33" s="232">
        <v>1.6103286296129227E-2</v>
      </c>
      <c r="M33" s="232">
        <v>0.10883999615907669</v>
      </c>
      <c r="N33" s="232">
        <v>8.6990542709827423E-2</v>
      </c>
      <c r="O33" s="232">
        <v>1.6494754701852798E-2</v>
      </c>
      <c r="P33" s="232">
        <v>8.6141964420676231E-3</v>
      </c>
      <c r="Q33" s="232">
        <v>4.4869535486213863E-5</v>
      </c>
      <c r="R33" s="232">
        <v>0.28811970353126526</v>
      </c>
      <c r="S33" s="232">
        <v>9.7893230617046356E-2</v>
      </c>
      <c r="T33" s="232">
        <v>1.6094855964183807E-2</v>
      </c>
      <c r="U33" s="232">
        <v>0.11466189473867416</v>
      </c>
      <c r="V33" s="232">
        <v>4.6660851687192917E-2</v>
      </c>
      <c r="W33" s="232">
        <v>7.4232439510524273E-3</v>
      </c>
      <c r="X33" s="232">
        <v>5.3850454278290272E-3</v>
      </c>
      <c r="Y33" s="232">
        <v>5.7017962262762012E-7</v>
      </c>
      <c r="Z33" s="232">
        <v>0.31495103240013123</v>
      </c>
      <c r="AA33" s="232">
        <v>6.1025992035865784E-2</v>
      </c>
      <c r="AB33" s="232">
        <v>1.6106316819787025E-2</v>
      </c>
      <c r="AC33" s="232">
        <v>0.10674816370010376</v>
      </c>
      <c r="AD33" s="232">
        <v>0.10148116201162338</v>
      </c>
      <c r="AE33" s="232">
        <v>1.9754184409976006E-2</v>
      </c>
      <c r="AF33" s="232">
        <v>9.774443693459034E-3</v>
      </c>
      <c r="AG33" s="232">
        <v>6.0786474932683632E-5</v>
      </c>
      <c r="AH33" s="232">
        <v>0.32999083399772644</v>
      </c>
      <c r="AI33" s="232">
        <v>3.5873930901288986E-2</v>
      </c>
      <c r="AJ33" s="232">
        <v>1.9037043675780296E-2</v>
      </c>
      <c r="AK33" s="232">
        <v>4.3594572693109512E-2</v>
      </c>
      <c r="AL33" s="232">
        <v>0.15410682559013367</v>
      </c>
      <c r="AM33" s="232">
        <v>4.3520480394363403E-2</v>
      </c>
      <c r="AN33" s="232">
        <v>2.6054820045828819E-2</v>
      </c>
      <c r="AO33" s="232">
        <v>7.8031723387539387E-3</v>
      </c>
      <c r="AP33" s="232">
        <v>0.33684343099594116</v>
      </c>
      <c r="AQ33" s="232">
        <v>3.2727282494306564E-2</v>
      </c>
      <c r="AR33" s="232">
        <v>1.8718695268034935E-2</v>
      </c>
      <c r="AS33" s="232">
        <v>3.1609479337930679E-2</v>
      </c>
      <c r="AT33" s="232">
        <v>0.16547106206417084</v>
      </c>
      <c r="AU33" s="232">
        <v>4.7916360199451447E-2</v>
      </c>
      <c r="AV33" s="232">
        <v>2.9855480417609215E-2</v>
      </c>
      <c r="AW33" s="232">
        <v>1.0545080527663231E-2</v>
      </c>
      <c r="AX33" s="232">
        <v>0.36381873488426208</v>
      </c>
      <c r="AY33" s="232">
        <v>2.7586828917264938E-2</v>
      </c>
      <c r="AZ33" s="232">
        <v>1.6759652644395828E-2</v>
      </c>
      <c r="BA33" s="232">
        <v>1.4339233748614788E-2</v>
      </c>
      <c r="BB33" s="232">
        <v>0.19155691564083099</v>
      </c>
      <c r="BC33" s="232">
        <v>5.8049347251653671E-2</v>
      </c>
      <c r="BD33" s="232">
        <v>3.8113918155431747E-2</v>
      </c>
      <c r="BE33" s="232">
        <v>1.7412835732102394E-2</v>
      </c>
      <c r="BF33" s="232">
        <v>0.37655788660049438</v>
      </c>
      <c r="BG33" s="232">
        <v>2.6992935687303543E-2</v>
      </c>
      <c r="BH33" s="232">
        <v>1.5717720612883568E-2</v>
      </c>
      <c r="BI33" s="232">
        <v>1.0118318721652031E-2</v>
      </c>
      <c r="BJ33" s="232">
        <v>0.19877298176288605</v>
      </c>
      <c r="BK33" s="232">
        <v>6.3448607921600342E-2</v>
      </c>
      <c r="BL33" s="232">
        <v>4.1671328246593475E-2</v>
      </c>
      <c r="BM33" s="232">
        <v>1.9836008548736572E-2</v>
      </c>
      <c r="BN33" s="232">
        <v>0.40460160374641418</v>
      </c>
      <c r="BO33" s="232">
        <v>2.6869421824812889E-2</v>
      </c>
      <c r="BP33" s="232">
        <v>1.3137577101588249E-2</v>
      </c>
      <c r="BQ33" s="232">
        <v>4.920370876789093E-3</v>
      </c>
      <c r="BR33" s="232">
        <v>0.20726299285888672</v>
      </c>
      <c r="BS33" s="232">
        <v>7.7753670513629913E-2</v>
      </c>
      <c r="BT33" s="232">
        <v>5.1331624388694763E-2</v>
      </c>
      <c r="BU33" s="232">
        <v>2.3325944319367409E-2</v>
      </c>
      <c r="BV33" s="232">
        <v>0.41672024130821228</v>
      </c>
      <c r="BW33" s="232">
        <v>2.6650786399841309E-2</v>
      </c>
      <c r="BX33" s="232">
        <v>8.1853484734892845E-3</v>
      </c>
      <c r="BY33" s="232">
        <v>2.0815581083297729E-3</v>
      </c>
      <c r="BZ33" s="232">
        <v>0.18510909378528595</v>
      </c>
      <c r="CA33" s="232">
        <v>0.10392247885465622</v>
      </c>
      <c r="CB33" s="232">
        <v>6.831832230091095E-2</v>
      </c>
      <c r="CC33" s="232">
        <v>2.2452645003795624E-2</v>
      </c>
      <c r="CD33" s="232">
        <v>0.40447530150413513</v>
      </c>
      <c r="CE33" s="232">
        <v>2.6536092162132263E-2</v>
      </c>
      <c r="CF33" s="232">
        <v>4.90534957498312E-3</v>
      </c>
      <c r="CG33" s="232">
        <v>1.0977389756590128E-3</v>
      </c>
      <c r="CH33" s="232">
        <v>0.12938277423381805</v>
      </c>
      <c r="CI33" s="232">
        <v>0.13801942765712738</v>
      </c>
      <c r="CJ33" s="232">
        <v>8.176913857460022E-2</v>
      </c>
      <c r="CK33" s="232">
        <v>2.2764801979064941E-2</v>
      </c>
      <c r="CL33" s="232">
        <v>0.3119046688079834</v>
      </c>
      <c r="CM33" s="232">
        <v>4.417894035577774E-2</v>
      </c>
      <c r="CN33" s="232">
        <v>1.9877268001437187E-2</v>
      </c>
      <c r="CO33" s="232">
        <v>7.5227074325084686E-2</v>
      </c>
      <c r="CP33" s="232">
        <v>0.12411299347877502</v>
      </c>
      <c r="CQ33" s="232">
        <v>3.1918346881866455E-2</v>
      </c>
      <c r="CR33" s="232">
        <v>1.6023654490709305E-2</v>
      </c>
      <c r="CS33" s="232">
        <v>5.6639709509909153E-4</v>
      </c>
      <c r="CT33" s="232">
        <v>0.30999577045440674</v>
      </c>
      <c r="CU33" s="232">
        <v>3.7843417376279831E-2</v>
      </c>
      <c r="CV33" s="232">
        <v>2.0668469369411469E-2</v>
      </c>
      <c r="CW33" s="232">
        <v>4.8798017203807831E-2</v>
      </c>
      <c r="CX33" s="232">
        <v>0.13950860500335693</v>
      </c>
      <c r="CY33" s="232">
        <v>3.783131018280983E-2</v>
      </c>
      <c r="CZ33" s="232">
        <v>2.1636113524436951E-2</v>
      </c>
      <c r="DA33" s="232">
        <v>3.7098180036991835E-3</v>
      </c>
      <c r="DB33" s="232">
        <v>0.32553282380104065</v>
      </c>
      <c r="DC33" s="232">
        <v>2.9371699318289757E-2</v>
      </c>
      <c r="DD33" s="232">
        <v>1.989104226231575E-2</v>
      </c>
      <c r="DE33" s="232">
        <v>2.7024641633033752E-2</v>
      </c>
      <c r="DF33" s="232">
        <v>0.16986997425556183</v>
      </c>
      <c r="DG33" s="232">
        <v>4.1822575032711029E-2</v>
      </c>
      <c r="DH33" s="232">
        <v>2.7422592043876648E-2</v>
      </c>
      <c r="DI33" s="232">
        <v>1.0130302049219608E-2</v>
      </c>
      <c r="DJ33" s="232">
        <v>0.34557777643203735</v>
      </c>
      <c r="DK33" s="232">
        <v>2.7129380032420158E-2</v>
      </c>
      <c r="DL33" s="232">
        <v>1.8568027764558792E-2</v>
      </c>
      <c r="DM33" s="232">
        <v>1.5860537067055702E-2</v>
      </c>
      <c r="DN33" s="232">
        <v>0.18939398229122162</v>
      </c>
      <c r="DO33" s="232">
        <v>4.7645680606365204E-2</v>
      </c>
      <c r="DP33" s="232">
        <v>3.099951334297657E-2</v>
      </c>
      <c r="DQ33" s="232">
        <v>1.5980647876858711E-2</v>
      </c>
      <c r="DR33" s="232">
        <v>0.39597758650779724</v>
      </c>
      <c r="DS33" s="232">
        <v>2.70250104367733E-2</v>
      </c>
      <c r="DT33" s="232">
        <v>1.6661742702126503E-2</v>
      </c>
      <c r="DU33" s="232">
        <v>6.9405622780323029E-3</v>
      </c>
      <c r="DV33" s="232">
        <v>0.22302842140197754</v>
      </c>
      <c r="DW33" s="232">
        <v>5.9131104499101639E-2</v>
      </c>
      <c r="DX33" s="232">
        <v>3.9243340492248535E-2</v>
      </c>
      <c r="DY33" s="232">
        <v>2.3947412148118019E-2</v>
      </c>
      <c r="DZ33" s="232">
        <v>0.42532888054847717</v>
      </c>
      <c r="EA33" s="232">
        <v>2.6731420308351517E-2</v>
      </c>
      <c r="EB33" s="232">
        <v>1.0491315275430679E-2</v>
      </c>
      <c r="EC33" s="232">
        <v>2.7732213493436575E-3</v>
      </c>
      <c r="ED33" s="232">
        <v>0.22428685426712036</v>
      </c>
      <c r="EE33" s="232">
        <v>7.9951003193855286E-2</v>
      </c>
      <c r="EF33" s="232">
        <v>5.8861874043941498E-2</v>
      </c>
      <c r="EG33" s="232">
        <v>2.2233186289668083E-2</v>
      </c>
      <c r="EH33" s="232">
        <v>0.41441184282302856</v>
      </c>
      <c r="EI33" s="232">
        <v>2.5954456999897957E-2</v>
      </c>
      <c r="EJ33" s="232">
        <v>4.5540817081928253E-3</v>
      </c>
      <c r="EK33" s="232">
        <v>5.7733518769964576E-4</v>
      </c>
      <c r="EL33" s="232">
        <v>8.9440174400806427E-2</v>
      </c>
      <c r="EM33" s="232">
        <v>0.17999009788036346</v>
      </c>
      <c r="EN33" s="232">
        <v>9.0387478470802307E-2</v>
      </c>
      <c r="EO33" s="232">
        <v>2.3508228361606598E-2</v>
      </c>
    </row>
    <row r="34" spans="1:145">
      <c r="A34" s="314">
        <v>1994</v>
      </c>
      <c r="B34" s="232">
        <v>0.31929290294647217</v>
      </c>
      <c r="C34" s="232">
        <v>5.8644674718379974E-2</v>
      </c>
      <c r="D34" s="232">
        <v>1.6978796571493149E-2</v>
      </c>
      <c r="E34" s="232">
        <v>8.3121731877326965E-2</v>
      </c>
      <c r="F34" s="232">
        <v>0.11336421966552734</v>
      </c>
      <c r="G34" s="232">
        <v>2.8243362903594971E-2</v>
      </c>
      <c r="H34" s="232">
        <v>1.563149131834507E-2</v>
      </c>
      <c r="I34" s="232">
        <v>3.3086433541029692E-3</v>
      </c>
      <c r="J34" s="232">
        <v>0.30888429284095764</v>
      </c>
      <c r="K34" s="232">
        <v>7.2798840701580048E-2</v>
      </c>
      <c r="L34" s="232">
        <v>1.5744036063551903E-2</v>
      </c>
      <c r="M34" s="232">
        <v>0.10671071708202362</v>
      </c>
      <c r="N34" s="232">
        <v>8.7330251932144165E-2</v>
      </c>
      <c r="O34" s="232">
        <v>1.7562685534358025E-2</v>
      </c>
      <c r="P34" s="232">
        <v>8.6726034060120583E-3</v>
      </c>
      <c r="Q34" s="232">
        <v>6.5141939558088779E-5</v>
      </c>
      <c r="R34" s="232">
        <v>0.2888813316822052</v>
      </c>
      <c r="S34" s="232">
        <v>0.10088677704334259</v>
      </c>
      <c r="T34" s="232">
        <v>1.5509309247136116E-2</v>
      </c>
      <c r="U34" s="232">
        <v>0.11239823698997498</v>
      </c>
      <c r="V34" s="232">
        <v>4.6937897801399231E-2</v>
      </c>
      <c r="W34" s="232">
        <v>7.843606173992157E-3</v>
      </c>
      <c r="X34" s="232">
        <v>5.3050611168146133E-3</v>
      </c>
      <c r="Y34" s="232">
        <v>4.2698300717347593E-7</v>
      </c>
      <c r="Z34" s="232">
        <v>0.31609058380126953</v>
      </c>
      <c r="AA34" s="232">
        <v>6.2679819762706757E-2</v>
      </c>
      <c r="AB34" s="232">
        <v>1.5828600153326988E-2</v>
      </c>
      <c r="AC34" s="232">
        <v>0.1046617180109024</v>
      </c>
      <c r="AD34" s="232">
        <v>0.10188209265470505</v>
      </c>
      <c r="AE34" s="232">
        <v>2.1064102649688721E-2</v>
      </c>
      <c r="AF34" s="232">
        <v>9.8858019337058067E-3</v>
      </c>
      <c r="AG34" s="232">
        <v>8.8456297817174345E-5</v>
      </c>
      <c r="AH34" s="232">
        <v>0.33546242117881775</v>
      </c>
      <c r="AI34" s="232">
        <v>3.6656599491834641E-2</v>
      </c>
      <c r="AJ34" s="232">
        <v>1.8896961584687233E-2</v>
      </c>
      <c r="AK34" s="232">
        <v>4.6476956456899643E-2</v>
      </c>
      <c r="AL34" s="232">
        <v>0.15380719304084778</v>
      </c>
      <c r="AM34" s="232">
        <v>4.4835470616817474E-2</v>
      </c>
      <c r="AN34" s="232">
        <v>2.6441913098096848E-2</v>
      </c>
      <c r="AO34" s="232">
        <v>8.3473240956664085E-3</v>
      </c>
      <c r="AP34" s="232">
        <v>0.34355282783508301</v>
      </c>
      <c r="AQ34" s="232">
        <v>3.3418044447898865E-2</v>
      </c>
      <c r="AR34" s="232">
        <v>1.8635490909218788E-2</v>
      </c>
      <c r="AS34" s="232">
        <v>3.5554949194192886E-2</v>
      </c>
      <c r="AT34" s="232">
        <v>0.16485737264156342</v>
      </c>
      <c r="AU34" s="232">
        <v>4.9433372914791107E-2</v>
      </c>
      <c r="AV34" s="232">
        <v>3.0425745993852615E-2</v>
      </c>
      <c r="AW34" s="232">
        <v>1.122782938182354E-2</v>
      </c>
      <c r="AX34" s="232">
        <v>0.37350848317146301</v>
      </c>
      <c r="AY34" s="232">
        <v>2.8288770467042923E-2</v>
      </c>
      <c r="AZ34" s="232">
        <v>1.6582291573286057E-2</v>
      </c>
      <c r="BA34" s="232">
        <v>2.0189311355352402E-2</v>
      </c>
      <c r="BB34" s="232">
        <v>0.19088956713676453</v>
      </c>
      <c r="BC34" s="232">
        <v>5.9653118252754211E-2</v>
      </c>
      <c r="BD34" s="232">
        <v>3.9350681006908417E-2</v>
      </c>
      <c r="BE34" s="232">
        <v>1.855476014316082E-2</v>
      </c>
      <c r="BF34" s="232">
        <v>0.38739669322967529</v>
      </c>
      <c r="BG34" s="232">
        <v>2.7737200260162354E-2</v>
      </c>
      <c r="BH34" s="232">
        <v>1.5618548728525639E-2</v>
      </c>
      <c r="BI34" s="232">
        <v>1.6327572986483574E-2</v>
      </c>
      <c r="BJ34" s="232">
        <v>0.19877249002456665</v>
      </c>
      <c r="BK34" s="232">
        <v>6.4655028283596039E-2</v>
      </c>
      <c r="BL34" s="232">
        <v>4.3194413185119629E-2</v>
      </c>
      <c r="BM34" s="232">
        <v>2.1091438829898834E-2</v>
      </c>
      <c r="BN34" s="232">
        <v>0.41451472043991089</v>
      </c>
      <c r="BO34" s="232">
        <v>2.7684744447469711E-2</v>
      </c>
      <c r="BP34" s="232">
        <v>1.2469705194234848E-2</v>
      </c>
      <c r="BQ34" s="232">
        <v>1.0241243056952953E-2</v>
      </c>
      <c r="BR34" s="232">
        <v>0.20653918385505676</v>
      </c>
      <c r="BS34" s="232">
        <v>7.8629083931446075E-2</v>
      </c>
      <c r="BT34" s="232">
        <v>5.4047726094722748E-2</v>
      </c>
      <c r="BU34" s="232">
        <v>2.4903016164898872E-2</v>
      </c>
      <c r="BV34" s="232">
        <v>0.42958477139472961</v>
      </c>
      <c r="BW34" s="232">
        <v>2.761467918753624E-2</v>
      </c>
      <c r="BX34" s="232">
        <v>7.6929563656449318E-3</v>
      </c>
      <c r="BY34" s="232">
        <v>5.8709918521344662E-3</v>
      </c>
      <c r="BZ34" s="232">
        <v>0.1861284077167511</v>
      </c>
      <c r="CA34" s="232">
        <v>0.10481657832860947</v>
      </c>
      <c r="CB34" s="232">
        <v>7.2551265358924866E-2</v>
      </c>
      <c r="CC34" s="232">
        <v>2.4909894913434982E-2</v>
      </c>
      <c r="CD34" s="232">
        <v>0.41706317663192749</v>
      </c>
      <c r="CE34" s="232">
        <v>2.7098000049591064E-2</v>
      </c>
      <c r="CF34" s="232">
        <v>4.2970520444214344E-3</v>
      </c>
      <c r="CG34" s="232">
        <v>3.1456360593438148E-3</v>
      </c>
      <c r="CH34" s="232">
        <v>0.12477597594261169</v>
      </c>
      <c r="CI34" s="232">
        <v>0.14727695286273956</v>
      </c>
      <c r="CJ34" s="232">
        <v>8.5316233336925507E-2</v>
      </c>
      <c r="CK34" s="232">
        <v>2.5153329595923424E-2</v>
      </c>
      <c r="CL34" s="232">
        <v>0.31422004103660583</v>
      </c>
      <c r="CM34" s="232">
        <v>4.5159857720136642E-2</v>
      </c>
      <c r="CN34" s="232">
        <v>1.9583482295274734E-2</v>
      </c>
      <c r="CO34" s="232">
        <v>7.5154103338718414E-2</v>
      </c>
      <c r="CP34" s="232">
        <v>0.12479349225759506</v>
      </c>
      <c r="CQ34" s="232">
        <v>3.2763082534074783E-2</v>
      </c>
      <c r="CR34" s="232">
        <v>1.598183810710907E-2</v>
      </c>
      <c r="CS34" s="232">
        <v>7.8418251359835267E-4</v>
      </c>
      <c r="CT34" s="232">
        <v>0.3141244649887085</v>
      </c>
      <c r="CU34" s="232">
        <v>3.8457021117210388E-2</v>
      </c>
      <c r="CV34" s="232">
        <v>2.0652545616030693E-2</v>
      </c>
      <c r="CW34" s="232">
        <v>5.0650086253881454E-2</v>
      </c>
      <c r="CX34" s="232">
        <v>0.13928346335887909</v>
      </c>
      <c r="CY34" s="232">
        <v>3.9393540471792221E-2</v>
      </c>
      <c r="CZ34" s="232">
        <v>2.1657930687069893E-2</v>
      </c>
      <c r="DA34" s="232">
        <v>4.0298844687640667E-3</v>
      </c>
      <c r="DB34" s="232">
        <v>0.33258169889450073</v>
      </c>
      <c r="DC34" s="232">
        <v>2.9914181679487228E-2</v>
      </c>
      <c r="DD34" s="232">
        <v>1.9422324374318123E-2</v>
      </c>
      <c r="DE34" s="232">
        <v>3.1569387763738632E-2</v>
      </c>
      <c r="DF34" s="232">
        <v>0.16765956580638885</v>
      </c>
      <c r="DG34" s="232">
        <v>4.4913094490766525E-2</v>
      </c>
      <c r="DH34" s="232">
        <v>2.8023669496178627E-2</v>
      </c>
      <c r="DI34" s="232">
        <v>1.1079473420977592E-2</v>
      </c>
      <c r="DJ34" s="232">
        <v>0.35788646340370178</v>
      </c>
      <c r="DK34" s="232">
        <v>2.7794281020760536E-2</v>
      </c>
      <c r="DL34" s="232">
        <v>1.9045168533921242E-2</v>
      </c>
      <c r="DM34" s="232">
        <v>2.2950807586312294E-2</v>
      </c>
      <c r="DN34" s="232">
        <v>0.19032064080238342</v>
      </c>
      <c r="DO34" s="232">
        <v>4.9448251724243164E-2</v>
      </c>
      <c r="DP34" s="232">
        <v>3.1383674591779709E-2</v>
      </c>
      <c r="DQ34" s="232">
        <v>1.6943624243140221E-2</v>
      </c>
      <c r="DR34" s="232">
        <v>0.40400069952011108</v>
      </c>
      <c r="DS34" s="232">
        <v>2.7733629569411278E-2</v>
      </c>
      <c r="DT34" s="232">
        <v>1.5802321955561638E-2</v>
      </c>
      <c r="DU34" s="232">
        <v>1.3290256261825562E-2</v>
      </c>
      <c r="DV34" s="232">
        <v>0.22077926993370056</v>
      </c>
      <c r="DW34" s="232">
        <v>6.0358732938766479E-2</v>
      </c>
      <c r="DX34" s="232">
        <v>4.113827645778656E-2</v>
      </c>
      <c r="DY34" s="232">
        <v>2.4898216128349304E-2</v>
      </c>
      <c r="DZ34" s="232">
        <v>0.43899628520011902</v>
      </c>
      <c r="EA34" s="232">
        <v>2.80030257999897E-2</v>
      </c>
      <c r="EB34" s="232">
        <v>1.0245393961668015E-2</v>
      </c>
      <c r="EC34" s="232">
        <v>7.9194298014044762E-3</v>
      </c>
      <c r="ED34" s="232">
        <v>0.23224225640296936</v>
      </c>
      <c r="EE34" s="232">
        <v>7.290242612361908E-2</v>
      </c>
      <c r="EF34" s="232">
        <v>6.2956832349300385E-2</v>
      </c>
      <c r="EG34" s="232">
        <v>2.4726923555135727E-2</v>
      </c>
      <c r="EH34" s="232">
        <v>0.42168644070625305</v>
      </c>
      <c r="EI34" s="232">
        <v>2.6567501947283745E-2</v>
      </c>
      <c r="EJ34" s="232">
        <v>3.3872313797473907E-3</v>
      </c>
      <c r="EK34" s="232">
        <v>1.1555092642083764E-3</v>
      </c>
      <c r="EL34" s="232">
        <v>8.4834136068820953E-2</v>
      </c>
      <c r="EM34" s="232">
        <v>0.18809325993061066</v>
      </c>
      <c r="EN34" s="232">
        <v>9.2338889837265015E-2</v>
      </c>
      <c r="EO34" s="232">
        <v>2.5309901684522629E-2</v>
      </c>
    </row>
    <row r="35" spans="1:145">
      <c r="A35" s="314">
        <v>1995</v>
      </c>
      <c r="B35" s="232">
        <v>0.32087975740432739</v>
      </c>
      <c r="C35" s="232">
        <v>5.7636380195617676E-2</v>
      </c>
      <c r="D35" s="232">
        <v>1.6144702211022377E-2</v>
      </c>
      <c r="E35" s="232">
        <v>8.2587465643882751E-2</v>
      </c>
      <c r="F35" s="232">
        <v>0.11600780487060547</v>
      </c>
      <c r="G35" s="232">
        <v>3.0140860006213188E-2</v>
      </c>
      <c r="H35" s="232">
        <v>1.5256360173225403E-2</v>
      </c>
      <c r="I35" s="232">
        <v>3.1061754561960697E-3</v>
      </c>
      <c r="J35" s="232">
        <v>0.31010925769805908</v>
      </c>
      <c r="K35" s="232">
        <v>7.2041496634483337E-2</v>
      </c>
      <c r="L35" s="232">
        <v>1.526836771517992E-2</v>
      </c>
      <c r="M35" s="232">
        <v>0.10730724781751633</v>
      </c>
      <c r="N35" s="232">
        <v>8.8070228695869446E-2</v>
      </c>
      <c r="O35" s="232">
        <v>1.8774582073092461E-2</v>
      </c>
      <c r="P35" s="232">
        <v>8.5766352713108063E-3</v>
      </c>
      <c r="Q35" s="232">
        <v>7.0700953074265271E-5</v>
      </c>
      <c r="R35" s="232">
        <v>0.29217150807380676</v>
      </c>
      <c r="S35" s="232">
        <v>0.10070665925741196</v>
      </c>
      <c r="T35" s="232">
        <v>1.4928406104445457E-2</v>
      </c>
      <c r="U35" s="232">
        <v>0.11522088199853897</v>
      </c>
      <c r="V35" s="232">
        <v>4.8174649477005005E-2</v>
      </c>
      <c r="W35" s="232">
        <v>8.1122834235429764E-3</v>
      </c>
      <c r="X35" s="232">
        <v>5.0282436423003674E-3</v>
      </c>
      <c r="Y35" s="232">
        <v>3.8328789742081426E-7</v>
      </c>
      <c r="Z35" s="232">
        <v>0.31647196412086487</v>
      </c>
      <c r="AA35" s="232">
        <v>6.1873696744441986E-2</v>
      </c>
      <c r="AB35" s="232">
        <v>1.5388955362141132E-2</v>
      </c>
      <c r="AC35" s="232">
        <v>0.10450021177530289</v>
      </c>
      <c r="AD35" s="232">
        <v>0.10222156345844269</v>
      </c>
      <c r="AE35" s="232">
        <v>2.2556599229574203E-2</v>
      </c>
      <c r="AF35" s="232">
        <v>9.8352823406457901E-3</v>
      </c>
      <c r="AG35" s="232">
        <v>9.564329229760915E-5</v>
      </c>
      <c r="AH35" s="232">
        <v>0.33709746599197388</v>
      </c>
      <c r="AI35" s="232">
        <v>3.5945791751146317E-2</v>
      </c>
      <c r="AJ35" s="232">
        <v>1.7464250326156616E-2</v>
      </c>
      <c r="AK35" s="232">
        <v>4.5365519821643829E-2</v>
      </c>
      <c r="AL35" s="232">
        <v>0.15807496011257172</v>
      </c>
      <c r="AM35" s="232">
        <v>4.7255698591470718E-2</v>
      </c>
      <c r="AN35" s="232">
        <v>2.5314394384622574E-2</v>
      </c>
      <c r="AO35" s="232">
        <v>7.6768579892814159E-3</v>
      </c>
      <c r="AP35" s="232">
        <v>0.34596076607704163</v>
      </c>
      <c r="AQ35" s="232">
        <v>3.2847847789525986E-2</v>
      </c>
      <c r="AR35" s="232">
        <v>1.7038362100720406E-2</v>
      </c>
      <c r="AS35" s="232">
        <v>3.4836243838071823E-2</v>
      </c>
      <c r="AT35" s="232">
        <v>0.17052756249904633</v>
      </c>
      <c r="AU35" s="232">
        <v>5.1604274660348892E-2</v>
      </c>
      <c r="AV35" s="232">
        <v>2.8902307152748108E-2</v>
      </c>
      <c r="AW35" s="232">
        <v>1.0204164311289787E-2</v>
      </c>
      <c r="AX35" s="232">
        <v>0.37737110257148743</v>
      </c>
      <c r="AY35" s="232">
        <v>2.7993855997920036E-2</v>
      </c>
      <c r="AZ35" s="232">
        <v>1.4929870143532753E-2</v>
      </c>
      <c r="BA35" s="232">
        <v>2.0456558093428612E-2</v>
      </c>
      <c r="BB35" s="232">
        <v>0.19935177266597748</v>
      </c>
      <c r="BC35" s="232">
        <v>6.1366818845272064E-2</v>
      </c>
      <c r="BD35" s="232">
        <v>3.6761205643415451E-2</v>
      </c>
      <c r="BE35" s="232">
        <v>1.6511021181941032E-2</v>
      </c>
      <c r="BF35" s="232">
        <v>0.39106842875480652</v>
      </c>
      <c r="BG35" s="232">
        <v>2.7462704107165337E-2</v>
      </c>
      <c r="BH35" s="232">
        <v>1.4121651649475098E-2</v>
      </c>
      <c r="BI35" s="232">
        <v>1.6610115766525269E-2</v>
      </c>
      <c r="BJ35" s="232">
        <v>0.20754954218864441</v>
      </c>
      <c r="BK35" s="232">
        <v>6.6448666155338287E-2</v>
      </c>
      <c r="BL35" s="232">
        <v>4.0205296128988266E-2</v>
      </c>
      <c r="BM35" s="232">
        <v>1.8670443445444107E-2</v>
      </c>
      <c r="BN35" s="232">
        <v>0.41778871417045593</v>
      </c>
      <c r="BO35" s="232">
        <v>2.7373716235160828E-2</v>
      </c>
      <c r="BP35" s="232">
        <v>1.1498771607875824E-2</v>
      </c>
      <c r="BQ35" s="232">
        <v>1.0826830752193928E-2</v>
      </c>
      <c r="BR35" s="232">
        <v>0.21563941240310669</v>
      </c>
      <c r="BS35" s="232">
        <v>8.1012032926082611E-2</v>
      </c>
      <c r="BT35" s="232">
        <v>4.9653712660074234E-2</v>
      </c>
      <c r="BU35" s="232">
        <v>2.1784232929348946E-2</v>
      </c>
      <c r="BV35" s="232">
        <v>0.43051058053970337</v>
      </c>
      <c r="BW35" s="232">
        <v>2.7278965339064598E-2</v>
      </c>
      <c r="BX35" s="232">
        <v>7.5325253419578075E-3</v>
      </c>
      <c r="BY35" s="232">
        <v>6.3225682824850082E-3</v>
      </c>
      <c r="BZ35" s="232">
        <v>0.19215521216392517</v>
      </c>
      <c r="CA35" s="232">
        <v>0.10800916701555252</v>
      </c>
      <c r="CB35" s="232">
        <v>6.6995792090892792E-2</v>
      </c>
      <c r="CC35" s="232">
        <v>2.2216329351067543E-2</v>
      </c>
      <c r="CD35" s="232">
        <v>0.42475631833076477</v>
      </c>
      <c r="CE35" s="232">
        <v>2.6766648516058922E-2</v>
      </c>
      <c r="CF35" s="232">
        <v>4.1350000537931919E-3</v>
      </c>
      <c r="CG35" s="232">
        <v>3.5578813403844833E-3</v>
      </c>
      <c r="CH35" s="232">
        <v>0.13540893793106079</v>
      </c>
      <c r="CI35" s="232">
        <v>0.15205036103725433</v>
      </c>
      <c r="CJ35" s="232">
        <v>8.0128960311412811E-2</v>
      </c>
      <c r="CK35" s="232">
        <v>2.2708529606461525E-2</v>
      </c>
      <c r="CL35" s="232">
        <v>0.31338503956794739</v>
      </c>
      <c r="CM35" s="232">
        <v>4.4233880937099457E-2</v>
      </c>
      <c r="CN35" s="232">
        <v>1.8603648990392685E-2</v>
      </c>
      <c r="CO35" s="232">
        <v>7.3535040020942688E-2</v>
      </c>
      <c r="CP35" s="232">
        <v>0.12475986778736115</v>
      </c>
      <c r="CQ35" s="232">
        <v>3.5621725022792816E-2</v>
      </c>
      <c r="CR35" s="232">
        <v>1.5715464949607849E-2</v>
      </c>
      <c r="CS35" s="232">
        <v>9.1542518930509686E-4</v>
      </c>
      <c r="CT35" s="232">
        <v>0.31455537676811218</v>
      </c>
      <c r="CU35" s="232">
        <v>3.7701074033975601E-2</v>
      </c>
      <c r="CV35" s="232">
        <v>1.9146520644426346E-2</v>
      </c>
      <c r="CW35" s="232">
        <v>4.9213659018278122E-2</v>
      </c>
      <c r="CX35" s="232">
        <v>0.1417078971862793</v>
      </c>
      <c r="CY35" s="232">
        <v>4.1843272745609283E-2</v>
      </c>
      <c r="CZ35" s="232">
        <v>2.1044649183750153E-2</v>
      </c>
      <c r="DA35" s="232">
        <v>3.8983027916401625E-3</v>
      </c>
      <c r="DB35" s="232">
        <v>0.33593267202377319</v>
      </c>
      <c r="DC35" s="232">
        <v>2.9600748792290688E-2</v>
      </c>
      <c r="DD35" s="232">
        <v>1.7374970018863678E-2</v>
      </c>
      <c r="DE35" s="232">
        <v>3.2093185931444168E-2</v>
      </c>
      <c r="DF35" s="232">
        <v>0.1745510995388031</v>
      </c>
      <c r="DG35" s="232">
        <v>4.5992720872163773E-2</v>
      </c>
      <c r="DH35" s="232">
        <v>2.6341818273067474E-2</v>
      </c>
      <c r="DI35" s="232">
        <v>9.9781276658177376E-3</v>
      </c>
      <c r="DJ35" s="232">
        <v>0.36151263117790222</v>
      </c>
      <c r="DK35" s="232">
        <v>2.7561133727431297E-2</v>
      </c>
      <c r="DL35" s="232">
        <v>1.7022864893078804E-2</v>
      </c>
      <c r="DM35" s="232">
        <v>2.3007107898592949E-2</v>
      </c>
      <c r="DN35" s="232">
        <v>0.19860120117664337</v>
      </c>
      <c r="DO35" s="232">
        <v>5.0339870154857635E-2</v>
      </c>
      <c r="DP35" s="232">
        <v>2.9754238203167915E-2</v>
      </c>
      <c r="DQ35" s="232">
        <v>1.5226226300001144E-2</v>
      </c>
      <c r="DR35" s="232">
        <v>0.40889447927474976</v>
      </c>
      <c r="DS35" s="232">
        <v>2.7439959347248077E-2</v>
      </c>
      <c r="DT35" s="232">
        <v>1.4271692372858524E-2</v>
      </c>
      <c r="DU35" s="232">
        <v>1.3975895009934902E-2</v>
      </c>
      <c r="DV35" s="232">
        <v>0.23205791413784027</v>
      </c>
      <c r="DW35" s="232">
        <v>6.2137536704540253E-2</v>
      </c>
      <c r="DX35" s="232">
        <v>3.7529345601797104E-2</v>
      </c>
      <c r="DY35" s="232">
        <v>2.1482141688466072E-2</v>
      </c>
      <c r="DZ35" s="232">
        <v>0.43489459156990051</v>
      </c>
      <c r="EA35" s="232">
        <v>2.7669286355376244E-2</v>
      </c>
      <c r="EB35" s="232">
        <v>1.012101024389267E-2</v>
      </c>
      <c r="EC35" s="232">
        <v>8.4289107471704483E-3</v>
      </c>
      <c r="ED35" s="232">
        <v>0.23538871109485626</v>
      </c>
      <c r="EE35" s="232">
        <v>7.4455335736274719E-2</v>
      </c>
      <c r="EF35" s="232">
        <v>5.6989982724189758E-2</v>
      </c>
      <c r="EG35" s="232">
        <v>2.1841336041688919E-2</v>
      </c>
      <c r="EH35" s="232">
        <v>0.43119785189628601</v>
      </c>
      <c r="EI35" s="232">
        <v>2.6164466515183449E-2</v>
      </c>
      <c r="EJ35" s="232">
        <v>3.0214840080589056E-3</v>
      </c>
      <c r="EK35" s="232">
        <v>1.2361176777631044E-3</v>
      </c>
      <c r="EL35" s="232">
        <v>9.2030644416809082E-2</v>
      </c>
      <c r="EM35" s="232">
        <v>0.19734391570091248</v>
      </c>
      <c r="EN35" s="232">
        <v>8.8409118354320526E-2</v>
      </c>
      <c r="EO35" s="232">
        <v>2.2992109879851341E-2</v>
      </c>
    </row>
    <row r="36" spans="1:145">
      <c r="A36" s="314">
        <v>1996</v>
      </c>
      <c r="B36" s="232">
        <v>0.32207626104354858</v>
      </c>
      <c r="C36" s="232">
        <v>5.5893361568450928E-2</v>
      </c>
      <c r="D36" s="232">
        <v>1.5580815263092518E-2</v>
      </c>
      <c r="E36" s="232">
        <v>8.0343417823314667E-2</v>
      </c>
      <c r="F36" s="232">
        <v>0.12116169929504395</v>
      </c>
      <c r="G36" s="232">
        <v>3.0596554279327393E-2</v>
      </c>
      <c r="H36" s="232">
        <v>1.5155416913330555E-2</v>
      </c>
      <c r="I36" s="232">
        <v>3.3450010232627392E-3</v>
      </c>
      <c r="J36" s="232">
        <v>0.30903911590576172</v>
      </c>
      <c r="K36" s="232">
        <v>7.0658065378665924E-2</v>
      </c>
      <c r="L36" s="232">
        <v>1.5108910389244556E-2</v>
      </c>
      <c r="M36" s="232">
        <v>0.10642717033624649</v>
      </c>
      <c r="N36" s="232">
        <v>8.9235290884971619E-2</v>
      </c>
      <c r="O36" s="232">
        <v>1.8986716866493225E-2</v>
      </c>
      <c r="P36" s="232">
        <v>8.5395863279700279E-3</v>
      </c>
      <c r="Q36" s="232">
        <v>8.3373510278761387E-5</v>
      </c>
      <c r="R36" s="232">
        <v>0.29062384366989136</v>
      </c>
      <c r="S36" s="232">
        <v>9.915556013584137E-2</v>
      </c>
      <c r="T36" s="232">
        <v>1.4808249659836292E-2</v>
      </c>
      <c r="U36" s="232">
        <v>0.11532663553953171</v>
      </c>
      <c r="V36" s="232">
        <v>4.8546858131885529E-2</v>
      </c>
      <c r="W36" s="232">
        <v>8.1081641837954521E-3</v>
      </c>
      <c r="X36" s="232">
        <v>4.6781906858086586E-3</v>
      </c>
      <c r="Y36" s="232">
        <v>1.9305572607208887E-7</v>
      </c>
      <c r="Z36" s="232">
        <v>0.31555625796318054</v>
      </c>
      <c r="AA36" s="232">
        <v>6.0572836548089981E-2</v>
      </c>
      <c r="AB36" s="232">
        <v>1.5215314924716949E-2</v>
      </c>
      <c r="AC36" s="232">
        <v>0.10327765345573425</v>
      </c>
      <c r="AD36" s="232">
        <v>0.10363488644361496</v>
      </c>
      <c r="AE36" s="232">
        <v>2.2836625576019287E-2</v>
      </c>
      <c r="AF36" s="232">
        <v>9.9061299115419388E-3</v>
      </c>
      <c r="AG36" s="232">
        <v>1.128109943238087E-4</v>
      </c>
      <c r="AH36" s="232">
        <v>0.34080222249031067</v>
      </c>
      <c r="AI36" s="232">
        <v>3.4686032682657242E-2</v>
      </c>
      <c r="AJ36" s="232">
        <v>1.6258636489510536E-2</v>
      </c>
      <c r="AK36" s="232">
        <v>4.2877964675426483E-2</v>
      </c>
      <c r="AL36" s="232">
        <v>0.16701927781105042</v>
      </c>
      <c r="AM36" s="232">
        <v>4.7272376716136932E-2</v>
      </c>
      <c r="AN36" s="232">
        <v>2.46580820530653E-2</v>
      </c>
      <c r="AO36" s="232">
        <v>8.0298483371734619E-3</v>
      </c>
      <c r="AP36" s="232">
        <v>0.35046452283859253</v>
      </c>
      <c r="AQ36" s="232">
        <v>3.1646501272916794E-2</v>
      </c>
      <c r="AR36" s="232">
        <v>1.5571951866149902E-2</v>
      </c>
      <c r="AS36" s="232">
        <v>3.2704871147871017E-2</v>
      </c>
      <c r="AT36" s="232">
        <v>0.18105831742286682</v>
      </c>
      <c r="AU36" s="232">
        <v>5.123717337846756E-2</v>
      </c>
      <c r="AV36" s="232">
        <v>2.7782518416643143E-2</v>
      </c>
      <c r="AW36" s="232">
        <v>1.046319305896759E-2</v>
      </c>
      <c r="AX36" s="232">
        <v>0.38344275951385498</v>
      </c>
      <c r="AY36" s="232">
        <v>2.6905469596385956E-2</v>
      </c>
      <c r="AZ36" s="232">
        <v>1.3454589061439037E-2</v>
      </c>
      <c r="BA36" s="232">
        <v>1.9007623195648193E-2</v>
      </c>
      <c r="BB36" s="232">
        <v>0.21279521286487579</v>
      </c>
      <c r="BC36" s="232">
        <v>6.0153570026159286E-2</v>
      </c>
      <c r="BD36" s="232">
        <v>3.4680049866437912E-2</v>
      </c>
      <c r="BE36" s="232">
        <v>1.644623652100563E-2</v>
      </c>
      <c r="BF36" s="232">
        <v>0.39825490117073059</v>
      </c>
      <c r="BG36" s="232">
        <v>2.6308290660381317E-2</v>
      </c>
      <c r="BH36" s="232">
        <v>1.2472453527152538E-2</v>
      </c>
      <c r="BI36" s="232">
        <v>1.5586060471832752E-2</v>
      </c>
      <c r="BJ36" s="232">
        <v>0.22318276762962341</v>
      </c>
      <c r="BK36" s="232">
        <v>6.4751580357551575E-2</v>
      </c>
      <c r="BL36" s="232">
        <v>3.767680749297142E-2</v>
      </c>
      <c r="BM36" s="232">
        <v>1.827695406973362E-2</v>
      </c>
      <c r="BN36" s="232">
        <v>0.42683219909667969</v>
      </c>
      <c r="BO36" s="232">
        <v>2.6090463623404503E-2</v>
      </c>
      <c r="BP36" s="232">
        <v>9.7683761268854141E-3</v>
      </c>
      <c r="BQ36" s="232">
        <v>1.0347744449973106E-2</v>
      </c>
      <c r="BR36" s="232">
        <v>0.23632353544235229</v>
      </c>
      <c r="BS36" s="232">
        <v>7.7749773859977722E-2</v>
      </c>
      <c r="BT36" s="232">
        <v>4.5815300196409225E-2</v>
      </c>
      <c r="BU36" s="232">
        <v>2.0737007260322571E-2</v>
      </c>
      <c r="BV36" s="232">
        <v>0.44230598211288452</v>
      </c>
      <c r="BW36" s="232">
        <v>2.5967841967940331E-2</v>
      </c>
      <c r="BX36" s="232">
        <v>6.5762856975197792E-3</v>
      </c>
      <c r="BY36" s="232">
        <v>6.5526748076081276E-3</v>
      </c>
      <c r="BZ36" s="232">
        <v>0.22031721472740173</v>
      </c>
      <c r="CA36" s="232">
        <v>0.10165444761514664</v>
      </c>
      <c r="CB36" s="232">
        <v>6.0341216623783112E-2</v>
      </c>
      <c r="CC36" s="232">
        <v>2.0896298810839653E-2</v>
      </c>
      <c r="CD36" s="232">
        <v>0.43742001056671143</v>
      </c>
      <c r="CE36" s="232">
        <v>2.5673879310488701E-2</v>
      </c>
      <c r="CF36" s="232">
        <v>3.8360042963176966E-3</v>
      </c>
      <c r="CG36" s="232">
        <v>3.9980984292924404E-3</v>
      </c>
      <c r="CH36" s="232">
        <v>0.16504135727882385</v>
      </c>
      <c r="CI36" s="232">
        <v>0.14354592561721802</v>
      </c>
      <c r="CJ36" s="232">
        <v>7.3226742446422577E-2</v>
      </c>
      <c r="CK36" s="232">
        <v>2.2097988054156303E-2</v>
      </c>
      <c r="CL36" s="232">
        <v>0.31374260783195496</v>
      </c>
      <c r="CM36" s="232">
        <v>4.3198339641094208E-2</v>
      </c>
      <c r="CN36" s="232">
        <v>1.8181715160608292E-2</v>
      </c>
      <c r="CO36" s="232">
        <v>7.136804610490799E-2</v>
      </c>
      <c r="CP36" s="232">
        <v>0.1277025043964386</v>
      </c>
      <c r="CQ36" s="232">
        <v>3.6168832331895828E-2</v>
      </c>
      <c r="CR36" s="232">
        <v>1.5907995402812958E-2</v>
      </c>
      <c r="CS36" s="232">
        <v>1.2151864357292652E-3</v>
      </c>
      <c r="CT36" s="232">
        <v>0.31588125228881836</v>
      </c>
      <c r="CU36" s="232">
        <v>3.6618281155824661E-2</v>
      </c>
      <c r="CV36" s="232">
        <v>1.7792366445064545E-2</v>
      </c>
      <c r="CW36" s="232">
        <v>4.70687635242939E-2</v>
      </c>
      <c r="CX36" s="232">
        <v>0.14777678251266479</v>
      </c>
      <c r="CY36" s="232">
        <v>4.1886813938617706E-2</v>
      </c>
      <c r="CZ36" s="232">
        <v>2.0549286156892776E-2</v>
      </c>
      <c r="DA36" s="232">
        <v>4.1889538988471031E-3</v>
      </c>
      <c r="DB36" s="232">
        <v>0.33689618110656738</v>
      </c>
      <c r="DC36" s="232">
        <v>2.8782078996300697E-2</v>
      </c>
      <c r="DD36" s="232">
        <v>1.6540903598070145E-2</v>
      </c>
      <c r="DE36" s="232">
        <v>2.9759731143712997E-2</v>
      </c>
      <c r="DF36" s="232">
        <v>0.18015278875827789</v>
      </c>
      <c r="DG36" s="232">
        <v>4.5704524964094162E-2</v>
      </c>
      <c r="DH36" s="232">
        <v>2.5262871757149696E-2</v>
      </c>
      <c r="DI36" s="232">
        <v>1.0693291202187538E-2</v>
      </c>
      <c r="DJ36" s="232">
        <v>0.3647339940071106</v>
      </c>
      <c r="DK36" s="232">
        <v>2.6563800871372223E-2</v>
      </c>
      <c r="DL36" s="232">
        <v>1.5644315630197525E-2</v>
      </c>
      <c r="DM36" s="232">
        <v>2.1730564534664154E-2</v>
      </c>
      <c r="DN36" s="232">
        <v>0.2077687531709671</v>
      </c>
      <c r="DO36" s="232">
        <v>4.9504809081554413E-2</v>
      </c>
      <c r="DP36" s="232">
        <v>2.8130417689681053E-2</v>
      </c>
      <c r="DQ36" s="232">
        <v>1.5391333028674126E-2</v>
      </c>
      <c r="DR36" s="232">
        <v>0.41539719700813293</v>
      </c>
      <c r="DS36" s="232">
        <v>2.618107944726944E-2</v>
      </c>
      <c r="DT36" s="232">
        <v>1.2127302587032318E-2</v>
      </c>
      <c r="DU36" s="232">
        <v>1.3152266852557659E-2</v>
      </c>
      <c r="DV36" s="232">
        <v>0.24815206229686737</v>
      </c>
      <c r="DW36" s="232">
        <v>6.0084424912929535E-2</v>
      </c>
      <c r="DX36" s="232">
        <v>3.5080775618553162E-2</v>
      </c>
      <c r="DY36" s="232">
        <v>2.0619291812181473E-2</v>
      </c>
      <c r="DZ36" s="232">
        <v>0.44582715630531311</v>
      </c>
      <c r="EA36" s="232">
        <v>2.6179691776633263E-2</v>
      </c>
      <c r="EB36" s="232">
        <v>8.5511272773146629E-3</v>
      </c>
      <c r="EC36" s="232">
        <v>8.3936844021081924E-3</v>
      </c>
      <c r="ED36" s="232">
        <v>0.2601529061794281</v>
      </c>
      <c r="EE36" s="232">
        <v>7.1464464068412781E-2</v>
      </c>
      <c r="EF36" s="232">
        <v>5.1054991781711578E-2</v>
      </c>
      <c r="EG36" s="232">
        <v>2.0030276849865913E-2</v>
      </c>
      <c r="EH36" s="232">
        <v>0.4302886426448822</v>
      </c>
      <c r="EI36" s="232">
        <v>2.5460580363869667E-2</v>
      </c>
      <c r="EJ36" s="232">
        <v>2.2185707930475473E-3</v>
      </c>
      <c r="EK36" s="232">
        <v>1.0583350667729974E-3</v>
      </c>
      <c r="EL36" s="232">
        <v>9.6656069159507751E-2</v>
      </c>
      <c r="EM36" s="232">
        <v>0.1946244090795517</v>
      </c>
      <c r="EN36" s="232">
        <v>8.6573801934719086E-2</v>
      </c>
      <c r="EO36" s="232">
        <v>2.3696886375546455E-2</v>
      </c>
    </row>
    <row r="37" spans="1:145">
      <c r="A37" s="314">
        <v>1997</v>
      </c>
      <c r="B37" s="232">
        <v>0.32077917456626892</v>
      </c>
      <c r="C37" s="232">
        <v>5.4276183247566223E-2</v>
      </c>
      <c r="D37" s="232">
        <v>1.4920786023139954E-2</v>
      </c>
      <c r="E37" s="232">
        <v>7.847333699464798E-2</v>
      </c>
      <c r="F37" s="232">
        <v>0.12451975047588348</v>
      </c>
      <c r="G37" s="232">
        <v>3.0035069212317467E-2</v>
      </c>
      <c r="H37" s="232">
        <v>1.4949516393244267E-2</v>
      </c>
      <c r="I37" s="232">
        <v>3.6045503802597523E-3</v>
      </c>
      <c r="J37" s="232">
        <v>0.30866673588752747</v>
      </c>
      <c r="K37" s="232">
        <v>6.9631293416023254E-2</v>
      </c>
      <c r="L37" s="232">
        <v>1.4753778465092182E-2</v>
      </c>
      <c r="M37" s="232">
        <v>0.1059592217206955</v>
      </c>
      <c r="N37" s="232">
        <v>9.0734027326107025E-2</v>
      </c>
      <c r="O37" s="232">
        <v>1.8896499648690224E-2</v>
      </c>
      <c r="P37" s="232">
        <v>8.5866944864392281E-3</v>
      </c>
      <c r="Q37" s="232">
        <v>1.0522908996790648E-4</v>
      </c>
      <c r="R37" s="232">
        <v>0.29122850298881531</v>
      </c>
      <c r="S37" s="232">
        <v>9.7990892827510834E-2</v>
      </c>
      <c r="T37" s="232">
        <v>1.3824081979691982E-2</v>
      </c>
      <c r="U37" s="232">
        <v>0.11668106913566589</v>
      </c>
      <c r="V37" s="232">
        <v>5.0500936806201935E-2</v>
      </c>
      <c r="W37" s="232">
        <v>7.7402573078870773E-3</v>
      </c>
      <c r="X37" s="232">
        <v>4.4910176657140255E-3</v>
      </c>
      <c r="Y37" s="232">
        <v>2.4400259235335398E-7</v>
      </c>
      <c r="Z37" s="232">
        <v>0.31481155753135681</v>
      </c>
      <c r="AA37" s="232">
        <v>5.9638068079948425E-2</v>
      </c>
      <c r="AB37" s="232">
        <v>1.5081380493938923E-2</v>
      </c>
      <c r="AC37" s="232">
        <v>0.10218110680580139</v>
      </c>
      <c r="AD37" s="232">
        <v>0.10491117835044861</v>
      </c>
      <c r="AE37" s="232">
        <v>2.2827686741948128E-2</v>
      </c>
      <c r="AF37" s="232">
        <v>1.0029910132288933E-2</v>
      </c>
      <c r="AG37" s="232">
        <v>1.4222325989976525E-4</v>
      </c>
      <c r="AH37" s="232">
        <v>0.33732298016548157</v>
      </c>
      <c r="AI37" s="232">
        <v>3.3303398638963699E-2</v>
      </c>
      <c r="AJ37" s="232">
        <v>1.5148892998695374E-2</v>
      </c>
      <c r="AK37" s="232">
        <v>4.0931716561317444E-2</v>
      </c>
      <c r="AL37" s="232">
        <v>0.17066599428653717</v>
      </c>
      <c r="AM37" s="232">
        <v>4.5248687267303467E-2</v>
      </c>
      <c r="AN37" s="232">
        <v>2.3640180006623268E-2</v>
      </c>
      <c r="AO37" s="232">
        <v>8.3841001614928246E-3</v>
      </c>
      <c r="AP37" s="232">
        <v>0.34517413377761841</v>
      </c>
      <c r="AQ37" s="232">
        <v>3.0175685882568359E-2</v>
      </c>
      <c r="AR37" s="232">
        <v>1.4438893646001816E-2</v>
      </c>
      <c r="AS37" s="232">
        <v>3.0923482030630112E-2</v>
      </c>
      <c r="AT37" s="232">
        <v>0.18393813073635101</v>
      </c>
      <c r="AU37" s="232">
        <v>4.8644773662090302E-2</v>
      </c>
      <c r="AV37" s="232">
        <v>2.6343353092670441E-2</v>
      </c>
      <c r="AW37" s="232">
        <v>1.0709798894822598E-2</v>
      </c>
      <c r="AX37" s="232">
        <v>0.37176144123077393</v>
      </c>
      <c r="AY37" s="232">
        <v>2.5398019701242447E-2</v>
      </c>
      <c r="AZ37" s="232">
        <v>1.1954649351537228E-2</v>
      </c>
      <c r="BA37" s="232">
        <v>1.7916569486260414E-2</v>
      </c>
      <c r="BB37" s="232">
        <v>0.21306709945201874</v>
      </c>
      <c r="BC37" s="232">
        <v>5.5491317063570023E-2</v>
      </c>
      <c r="BD37" s="232">
        <v>3.1909100711345673E-2</v>
      </c>
      <c r="BE37" s="232">
        <v>1.602468267083168E-2</v>
      </c>
      <c r="BF37" s="232">
        <v>0.38293871283531189</v>
      </c>
      <c r="BG37" s="232">
        <v>2.4683693423867226E-2</v>
      </c>
      <c r="BH37" s="232">
        <v>1.0782471857964993E-2</v>
      </c>
      <c r="BI37" s="232">
        <v>1.4661530964076519E-2</v>
      </c>
      <c r="BJ37" s="232">
        <v>0.22167694568634033</v>
      </c>
      <c r="BK37" s="232">
        <v>5.9283260256052017E-2</v>
      </c>
      <c r="BL37" s="232">
        <v>3.434000164270401E-2</v>
      </c>
      <c r="BM37" s="232">
        <v>1.7510822042822838E-2</v>
      </c>
      <c r="BN37" s="232">
        <v>0.40211659669876099</v>
      </c>
      <c r="BO37" s="232">
        <v>2.4036703631281853E-2</v>
      </c>
      <c r="BP37" s="232">
        <v>8.1633972004055977E-3</v>
      </c>
      <c r="BQ37" s="232">
        <v>9.7331954166293144E-3</v>
      </c>
      <c r="BR37" s="232">
        <v>0.2304663360118866</v>
      </c>
      <c r="BS37" s="232">
        <v>6.9800995290279388E-2</v>
      </c>
      <c r="BT37" s="232">
        <v>4.0695145726203918E-2</v>
      </c>
      <c r="BU37" s="232">
        <v>1.9220815971493721E-2</v>
      </c>
      <c r="BV37" s="232">
        <v>0.41270202398300171</v>
      </c>
      <c r="BW37" s="232">
        <v>2.3658864200115204E-2</v>
      </c>
      <c r="BX37" s="232">
        <v>5.1000132225453854E-3</v>
      </c>
      <c r="BY37" s="232">
        <v>6.269367877393961E-3</v>
      </c>
      <c r="BZ37" s="232">
        <v>0.21386450529098511</v>
      </c>
      <c r="CA37" s="232">
        <v>9.1423280537128448E-2</v>
      </c>
      <c r="CB37" s="232">
        <v>5.3096931427717209E-2</v>
      </c>
      <c r="CC37" s="232">
        <v>1.9289068877696991E-2</v>
      </c>
      <c r="CD37" s="232">
        <v>0.41359701752662659</v>
      </c>
      <c r="CE37" s="232">
        <v>2.3597460240125656E-2</v>
      </c>
      <c r="CF37" s="232">
        <v>3.2139143440872431E-3</v>
      </c>
      <c r="CG37" s="232">
        <v>3.7267860025167465E-3</v>
      </c>
      <c r="CH37" s="232">
        <v>0.16139437258243561</v>
      </c>
      <c r="CI37" s="232">
        <v>0.1329275369644165</v>
      </c>
      <c r="CJ37" s="232">
        <v>6.7386798560619354E-2</v>
      </c>
      <c r="CK37" s="232">
        <v>2.135014720261097E-2</v>
      </c>
      <c r="CL37" s="232">
        <v>0.3141227662563324</v>
      </c>
      <c r="CM37" s="232">
        <v>4.2545832693576813E-2</v>
      </c>
      <c r="CN37" s="232">
        <v>1.7246950417757034E-2</v>
      </c>
      <c r="CO37" s="232">
        <v>7.0506170392036438E-2</v>
      </c>
      <c r="CP37" s="232">
        <v>0.13144668936729431</v>
      </c>
      <c r="CQ37" s="232">
        <v>3.5213220864534378E-2</v>
      </c>
      <c r="CR37" s="232">
        <v>1.565227285027504E-2</v>
      </c>
      <c r="CS37" s="232">
        <v>1.5116340946406126E-3</v>
      </c>
      <c r="CT37" s="232">
        <v>0.31525903940200806</v>
      </c>
      <c r="CU37" s="232">
        <v>3.5551343113183975E-2</v>
      </c>
      <c r="CV37" s="232">
        <v>1.7234073951840401E-2</v>
      </c>
      <c r="CW37" s="232">
        <v>4.55583855509758E-2</v>
      </c>
      <c r="CX37" s="232">
        <v>0.15116329491138458</v>
      </c>
      <c r="CY37" s="232">
        <v>4.0941290557384491E-2</v>
      </c>
      <c r="CZ37" s="232">
        <v>2.0080976188182831E-2</v>
      </c>
      <c r="DA37" s="232">
        <v>4.729684442281723E-3</v>
      </c>
      <c r="DB37" s="232">
        <v>0.33394733071327209</v>
      </c>
      <c r="DC37" s="232">
        <v>2.7814673259854317E-2</v>
      </c>
      <c r="DD37" s="232">
        <v>1.5920266509056091E-2</v>
      </c>
      <c r="DE37" s="232">
        <v>2.8928749263286591E-2</v>
      </c>
      <c r="DF37" s="232">
        <v>0.18393893539905548</v>
      </c>
      <c r="DG37" s="232">
        <v>4.2662721127271652E-2</v>
      </c>
      <c r="DH37" s="232">
        <v>2.3685071617364883E-2</v>
      </c>
      <c r="DI37" s="232">
        <v>1.0996896773576736E-2</v>
      </c>
      <c r="DJ37" s="232">
        <v>0.35883486270904541</v>
      </c>
      <c r="DK37" s="232">
        <v>2.5496868416666985E-2</v>
      </c>
      <c r="DL37" s="232">
        <v>1.4074277132749557E-2</v>
      </c>
      <c r="DM37" s="232">
        <v>2.0855750888586044E-2</v>
      </c>
      <c r="DN37" s="232">
        <v>0.21062992513179779</v>
      </c>
      <c r="DO37" s="232">
        <v>4.6063955873250961E-2</v>
      </c>
      <c r="DP37" s="232">
        <v>2.6352487504482269E-2</v>
      </c>
      <c r="DQ37" s="232">
        <v>1.536160334944725E-2</v>
      </c>
      <c r="DR37" s="232">
        <v>0.39411431550979614</v>
      </c>
      <c r="DS37" s="232">
        <v>2.4322336539626122E-2</v>
      </c>
      <c r="DT37" s="232">
        <v>1.0479222051799297E-2</v>
      </c>
      <c r="DU37" s="232">
        <v>1.2351742945611477E-2</v>
      </c>
      <c r="DV37" s="232">
        <v>0.2430168092250824</v>
      </c>
      <c r="DW37" s="232">
        <v>5.3455214947462082E-2</v>
      </c>
      <c r="DX37" s="232">
        <v>3.1319770961999893E-2</v>
      </c>
      <c r="DY37" s="232">
        <v>1.9169218838214874E-2</v>
      </c>
      <c r="DZ37" s="232">
        <v>0.41204473376274109</v>
      </c>
      <c r="EA37" s="232">
        <v>2.3703962564468384E-2</v>
      </c>
      <c r="EB37" s="232">
        <v>6.4851874485611916E-3</v>
      </c>
      <c r="EC37" s="232">
        <v>8.1366710364818573E-3</v>
      </c>
      <c r="ED37" s="232">
        <v>0.25239920616149902</v>
      </c>
      <c r="EE37" s="232">
        <v>6.0942042618989944E-2</v>
      </c>
      <c r="EF37" s="232">
        <v>4.2602278292179108E-2</v>
      </c>
      <c r="EG37" s="232">
        <v>1.7775388434529305E-2</v>
      </c>
      <c r="EH37" s="232">
        <v>0.43012708425521851</v>
      </c>
      <c r="EI37" s="232">
        <v>2.4035951122641563E-2</v>
      </c>
      <c r="EJ37" s="232">
        <v>2.1020234562456608E-3</v>
      </c>
      <c r="EK37" s="232">
        <v>5.7922635460272431E-4</v>
      </c>
      <c r="EL37" s="232">
        <v>0.10652587562799454</v>
      </c>
      <c r="EM37" s="232">
        <v>0.1893528550863266</v>
      </c>
      <c r="EN37" s="232">
        <v>8.2765907049179077E-2</v>
      </c>
      <c r="EO37" s="232">
        <v>2.47652567923069E-2</v>
      </c>
    </row>
    <row r="38" spans="1:145">
      <c r="A38" s="314">
        <v>1998</v>
      </c>
      <c r="B38" s="232">
        <v>0.31956338882446289</v>
      </c>
      <c r="C38" s="232">
        <v>5.2937451750040054E-2</v>
      </c>
      <c r="D38" s="232">
        <v>1.4161831699311733E-2</v>
      </c>
      <c r="E38" s="232">
        <v>7.7743522822856903E-2</v>
      </c>
      <c r="F38" s="232">
        <v>0.12849423289299011</v>
      </c>
      <c r="G38" s="232">
        <v>2.7605660259723663E-2</v>
      </c>
      <c r="H38" s="232">
        <v>1.4589100144803524E-2</v>
      </c>
      <c r="I38" s="232">
        <v>4.0316050872206688E-3</v>
      </c>
      <c r="J38" s="232">
        <v>0.30473464727401733</v>
      </c>
      <c r="K38" s="232">
        <v>6.8549700081348419E-2</v>
      </c>
      <c r="L38" s="232">
        <v>1.4089631848037243E-2</v>
      </c>
      <c r="M38" s="232">
        <v>0.10586190968751907</v>
      </c>
      <c r="N38" s="232">
        <v>9.0466491878032684E-2</v>
      </c>
      <c r="O38" s="232">
        <v>1.7305202782154083E-2</v>
      </c>
      <c r="P38" s="232">
        <v>8.3308462053537369E-3</v>
      </c>
      <c r="Q38" s="232">
        <v>1.3085162208881229E-4</v>
      </c>
      <c r="R38" s="232">
        <v>0.28393691778182983</v>
      </c>
      <c r="S38" s="232">
        <v>9.5877058804035187E-2</v>
      </c>
      <c r="T38" s="232">
        <v>1.3134821318089962E-2</v>
      </c>
      <c r="U38" s="232">
        <v>0.11623704433441162</v>
      </c>
      <c r="V38" s="232">
        <v>4.7116834670305252E-2</v>
      </c>
      <c r="W38" s="232">
        <v>7.2324513457715511E-3</v>
      </c>
      <c r="X38" s="232">
        <v>4.3382821604609489E-3</v>
      </c>
      <c r="Y38" s="232">
        <v>4.2211215145471215E-7</v>
      </c>
      <c r="Z38" s="232">
        <v>0.31213515996932983</v>
      </c>
      <c r="AA38" s="232">
        <v>5.882570892572403E-2</v>
      </c>
      <c r="AB38" s="232">
        <v>1.4429385773837566E-2</v>
      </c>
      <c r="AC38" s="232">
        <v>0.10217009484767914</v>
      </c>
      <c r="AD38" s="232">
        <v>0.10589174926280975</v>
      </c>
      <c r="AE38" s="232">
        <v>2.0889423787593842E-2</v>
      </c>
      <c r="AF38" s="232">
        <v>9.7515340894460678E-3</v>
      </c>
      <c r="AG38" s="232">
        <v>1.772628165781498E-4</v>
      </c>
      <c r="AH38" s="232">
        <v>0.3392215371131897</v>
      </c>
      <c r="AI38" s="232">
        <v>3.2240670174360275E-2</v>
      </c>
      <c r="AJ38" s="232">
        <v>1.4257545582950115E-2</v>
      </c>
      <c r="AK38" s="232">
        <v>4.0467657148838043E-2</v>
      </c>
      <c r="AL38" s="232">
        <v>0.17890669405460358</v>
      </c>
      <c r="AM38" s="232">
        <v>4.1260730475187302E-2</v>
      </c>
      <c r="AN38" s="232">
        <v>2.2885518148541451E-2</v>
      </c>
      <c r="AO38" s="232">
        <v>9.2027401551604271E-3</v>
      </c>
      <c r="AP38" s="232">
        <v>0.34644746780395508</v>
      </c>
      <c r="AQ38" s="232">
        <v>2.9074285179376602E-2</v>
      </c>
      <c r="AR38" s="232">
        <v>1.3267154805362225E-2</v>
      </c>
      <c r="AS38" s="232">
        <v>3.0250085517764091E-2</v>
      </c>
      <c r="AT38" s="232">
        <v>0.1926281601190567</v>
      </c>
      <c r="AU38" s="232">
        <v>4.4245675206184387E-2</v>
      </c>
      <c r="AV38" s="232">
        <v>2.540028840303421E-2</v>
      </c>
      <c r="AW38" s="232">
        <v>1.1581829749047756E-2</v>
      </c>
      <c r="AX38" s="232">
        <v>0.37281513214111328</v>
      </c>
      <c r="AY38" s="232">
        <v>2.4261189624667168E-2</v>
      </c>
      <c r="AZ38" s="232">
        <v>1.0721013881266117E-2</v>
      </c>
      <c r="BA38" s="232">
        <v>1.7542516812682152E-2</v>
      </c>
      <c r="BB38" s="232">
        <v>0.22282266616821289</v>
      </c>
      <c r="BC38" s="232">
        <v>5.0226710736751556E-2</v>
      </c>
      <c r="BD38" s="232">
        <v>3.0349818989634514E-2</v>
      </c>
      <c r="BE38" s="232">
        <v>1.6891203820705414E-2</v>
      </c>
      <c r="BF38" s="232">
        <v>0.38304096460342407</v>
      </c>
      <c r="BG38" s="232">
        <v>2.3473788052797318E-2</v>
      </c>
      <c r="BH38" s="232">
        <v>9.618694894015789E-3</v>
      </c>
      <c r="BI38" s="232">
        <v>1.4396877959370613E-2</v>
      </c>
      <c r="BJ38" s="232">
        <v>0.2315644770860672</v>
      </c>
      <c r="BK38" s="232">
        <v>5.3261376917362213E-2</v>
      </c>
      <c r="BL38" s="232">
        <v>3.2485119998455048E-2</v>
      </c>
      <c r="BM38" s="232">
        <v>1.8240628764033318E-2</v>
      </c>
      <c r="BN38" s="232">
        <v>0.39965218305587769</v>
      </c>
      <c r="BO38" s="232">
        <v>2.2660622373223305E-2</v>
      </c>
      <c r="BP38" s="232">
        <v>7.2341454215347767E-3</v>
      </c>
      <c r="BQ38" s="232">
        <v>1.0093913413584232E-2</v>
      </c>
      <c r="BR38" s="232">
        <v>0.2408907413482666</v>
      </c>
      <c r="BS38" s="232">
        <v>6.1578966677188873E-2</v>
      </c>
      <c r="BT38" s="232">
        <v>3.765660896897316E-2</v>
      </c>
      <c r="BU38" s="232">
        <v>1.953718438744545E-2</v>
      </c>
      <c r="BV38" s="232">
        <v>0.40517228841781616</v>
      </c>
      <c r="BW38" s="232">
        <v>2.1866358816623688E-2</v>
      </c>
      <c r="BX38" s="232">
        <v>4.6521862968802452E-3</v>
      </c>
      <c r="BY38" s="232">
        <v>7.1201031096279621E-3</v>
      </c>
      <c r="BZ38" s="232">
        <v>0.22479058802127838</v>
      </c>
      <c r="CA38" s="232">
        <v>7.8970924019813538E-2</v>
      </c>
      <c r="CB38" s="232">
        <v>4.7885343432426453E-2</v>
      </c>
      <c r="CC38" s="232">
        <v>1.9886784255504608E-2</v>
      </c>
      <c r="CD38" s="232">
        <v>0.40801781415939331</v>
      </c>
      <c r="CE38" s="232">
        <v>2.1615047007799149E-2</v>
      </c>
      <c r="CF38" s="232">
        <v>3.1083191279321909E-3</v>
      </c>
      <c r="CG38" s="232">
        <v>4.7470708377659321E-3</v>
      </c>
      <c r="CH38" s="232">
        <v>0.17040446400642395</v>
      </c>
      <c r="CI38" s="232">
        <v>0.12158551067113876</v>
      </c>
      <c r="CJ38" s="232">
        <v>6.3528232276439667E-2</v>
      </c>
      <c r="CK38" s="232">
        <v>2.3029178380966187E-2</v>
      </c>
      <c r="CL38" s="232">
        <v>0.31716072559356689</v>
      </c>
      <c r="CM38" s="232">
        <v>4.1907668113708496E-2</v>
      </c>
      <c r="CN38" s="232">
        <v>1.7281219363212585E-2</v>
      </c>
      <c r="CO38" s="232">
        <v>7.1662001311779022E-2</v>
      </c>
      <c r="CP38" s="232">
        <v>0.13701492547988892</v>
      </c>
      <c r="CQ38" s="232">
        <v>3.2147660851478577E-2</v>
      </c>
      <c r="CR38" s="232">
        <v>1.5207899734377861E-2</v>
      </c>
      <c r="CS38" s="232">
        <v>1.9393558613955975E-3</v>
      </c>
      <c r="CT38" s="232">
        <v>0.3155972957611084</v>
      </c>
      <c r="CU38" s="232">
        <v>3.4705609083175659E-2</v>
      </c>
      <c r="CV38" s="232">
        <v>1.6246141865849495E-2</v>
      </c>
      <c r="CW38" s="232">
        <v>4.5117948204278946E-2</v>
      </c>
      <c r="CX38" s="232">
        <v>0.15730054676532745</v>
      </c>
      <c r="CY38" s="232">
        <v>3.7247858941555023E-2</v>
      </c>
      <c r="CZ38" s="232">
        <v>1.9609332084655762E-2</v>
      </c>
      <c r="DA38" s="232">
        <v>5.3698578849434853E-3</v>
      </c>
      <c r="DB38" s="232">
        <v>0.33712992072105408</v>
      </c>
      <c r="DC38" s="232">
        <v>2.7008984237909317E-2</v>
      </c>
      <c r="DD38" s="232">
        <v>1.4567785896360874E-2</v>
      </c>
      <c r="DE38" s="232">
        <v>2.8519874438643456E-2</v>
      </c>
      <c r="DF38" s="232">
        <v>0.19231630861759186</v>
      </c>
      <c r="DG38" s="232">
        <v>3.9636615663766861E-2</v>
      </c>
      <c r="DH38" s="232">
        <v>2.2898247465491295E-2</v>
      </c>
      <c r="DI38" s="232">
        <v>1.2182108126580715E-2</v>
      </c>
      <c r="DJ38" s="232">
        <v>0.36147168278694153</v>
      </c>
      <c r="DK38" s="232">
        <v>2.4529667571187019E-2</v>
      </c>
      <c r="DL38" s="232">
        <v>1.2714977376163006E-2</v>
      </c>
      <c r="DM38" s="232">
        <v>1.9984180107712746E-2</v>
      </c>
      <c r="DN38" s="232">
        <v>0.2194545567035675</v>
      </c>
      <c r="DO38" s="232">
        <v>4.2461175471544266E-2</v>
      </c>
      <c r="DP38" s="232">
        <v>2.577006071805954E-2</v>
      </c>
      <c r="DQ38" s="232">
        <v>1.6557080671191216E-2</v>
      </c>
      <c r="DR38" s="232">
        <v>0.39548805356025696</v>
      </c>
      <c r="DS38" s="232">
        <v>2.3259779438376427E-2</v>
      </c>
      <c r="DT38" s="232">
        <v>9.1818617656826973E-3</v>
      </c>
      <c r="DU38" s="232">
        <v>1.2337225489318371E-2</v>
      </c>
      <c r="DV38" s="232">
        <v>0.25303599238395691</v>
      </c>
      <c r="DW38" s="232">
        <v>4.8459243029356003E-2</v>
      </c>
      <c r="DX38" s="232">
        <v>2.9940500855445862E-2</v>
      </c>
      <c r="DY38" s="232">
        <v>1.9273461773991585E-2</v>
      </c>
      <c r="DZ38" s="232">
        <v>0.40324625372886658</v>
      </c>
      <c r="EA38" s="232">
        <v>2.2036464884877205E-2</v>
      </c>
      <c r="EB38" s="232">
        <v>5.6971772573888302E-3</v>
      </c>
      <c r="EC38" s="232">
        <v>8.7263267487287521E-3</v>
      </c>
      <c r="ED38" s="232">
        <v>0.26160269975662231</v>
      </c>
      <c r="EE38" s="232">
        <v>5.0126571208238602E-2</v>
      </c>
      <c r="EF38" s="232">
        <v>3.7297207862138748E-2</v>
      </c>
      <c r="EG38" s="232">
        <v>1.7759805545210838E-2</v>
      </c>
      <c r="EH38" s="232">
        <v>0.42179861664772034</v>
      </c>
      <c r="EI38" s="232">
        <v>2.1509388461709023E-2</v>
      </c>
      <c r="EJ38" s="232">
        <v>2.765588229522109E-3</v>
      </c>
      <c r="EK38" s="232">
        <v>1.5477950219064951E-3</v>
      </c>
      <c r="EL38" s="232">
        <v>0.10216718912124634</v>
      </c>
      <c r="EM38" s="232">
        <v>0.18277597427368164</v>
      </c>
      <c r="EN38" s="232">
        <v>8.3213023841381073E-2</v>
      </c>
      <c r="EO38" s="232">
        <v>2.7819676324725151E-2</v>
      </c>
    </row>
    <row r="39" spans="1:145">
      <c r="A39" s="314">
        <v>1999</v>
      </c>
      <c r="B39" s="232">
        <v>0.31826061010360718</v>
      </c>
      <c r="C39" s="232">
        <v>5.222618579864502E-2</v>
      </c>
      <c r="D39" s="232">
        <v>1.3743862509727478E-2</v>
      </c>
      <c r="E39" s="232">
        <v>7.7156819403171539E-2</v>
      </c>
      <c r="F39" s="232">
        <v>0.12973490357398987</v>
      </c>
      <c r="G39" s="232">
        <v>2.6530738919973373E-2</v>
      </c>
      <c r="H39" s="232">
        <v>1.4585454016923904E-2</v>
      </c>
      <c r="I39" s="232">
        <v>4.2826328426599503E-3</v>
      </c>
      <c r="J39" s="232">
        <v>0.30204588174819946</v>
      </c>
      <c r="K39" s="232">
        <v>6.8120501935482025E-2</v>
      </c>
      <c r="L39" s="232">
        <v>1.4049182645976543E-2</v>
      </c>
      <c r="M39" s="232">
        <v>0.10547298938035965</v>
      </c>
      <c r="N39" s="232">
        <v>8.8770776987075806E-2</v>
      </c>
      <c r="O39" s="232">
        <v>1.7018821090459824E-2</v>
      </c>
      <c r="P39" s="232">
        <v>8.4641948342323303E-3</v>
      </c>
      <c r="Q39" s="232">
        <v>1.4941359404474497E-4</v>
      </c>
      <c r="R39" s="232">
        <v>0.2805945873260498</v>
      </c>
      <c r="S39" s="232">
        <v>9.4792835414409637E-2</v>
      </c>
      <c r="T39" s="232">
        <v>1.3559639453887939E-2</v>
      </c>
      <c r="U39" s="232">
        <v>0.11520330607891083</v>
      </c>
      <c r="V39" s="232">
        <v>4.5072074979543686E-2</v>
      </c>
      <c r="W39" s="232">
        <v>7.5238076969981194E-3</v>
      </c>
      <c r="X39" s="232">
        <v>4.4421302154660225E-3</v>
      </c>
      <c r="Y39" s="232">
        <v>7.8880572118578129E-7</v>
      </c>
      <c r="Z39" s="232">
        <v>0.30966877937316895</v>
      </c>
      <c r="AA39" s="232">
        <v>5.8642257004976273E-2</v>
      </c>
      <c r="AB39" s="232">
        <v>1.4223147183656693E-2</v>
      </c>
      <c r="AC39" s="232">
        <v>0.10201523452997208</v>
      </c>
      <c r="AD39" s="232">
        <v>0.10429949313402176</v>
      </c>
      <c r="AE39" s="232">
        <v>2.0392956212162971E-2</v>
      </c>
      <c r="AF39" s="232">
        <v>9.8934713751077652E-3</v>
      </c>
      <c r="AG39" s="232">
        <v>2.0222873718012124E-4</v>
      </c>
      <c r="AH39" s="232">
        <v>0.33918899297714233</v>
      </c>
      <c r="AI39" s="232">
        <v>3.171132504940033E-2</v>
      </c>
      <c r="AJ39" s="232">
        <v>1.3349783606827259E-2</v>
      </c>
      <c r="AK39" s="232">
        <v>4.0609005838632584E-2</v>
      </c>
      <c r="AL39" s="232">
        <v>0.18260748684406281</v>
      </c>
      <c r="AM39" s="232">
        <v>3.8807816803455353E-2</v>
      </c>
      <c r="AN39" s="232">
        <v>2.2486191242933273E-2</v>
      </c>
      <c r="AO39" s="232">
        <v>9.6173975616693497E-3</v>
      </c>
      <c r="AP39" s="232">
        <v>0.34652972221374512</v>
      </c>
      <c r="AQ39" s="232">
        <v>2.8474010527133942E-2</v>
      </c>
      <c r="AR39" s="232">
        <v>1.236602570861578E-2</v>
      </c>
      <c r="AS39" s="232">
        <v>3.0434703454375267E-2</v>
      </c>
      <c r="AT39" s="232">
        <v>0.19689269363880157</v>
      </c>
      <c r="AU39" s="232">
        <v>4.1502747684717178E-2</v>
      </c>
      <c r="AV39" s="232">
        <v>2.4788225069642067E-2</v>
      </c>
      <c r="AW39" s="232">
        <v>1.2071327306330204E-2</v>
      </c>
      <c r="AX39" s="232">
        <v>0.37108403444290161</v>
      </c>
      <c r="AY39" s="232">
        <v>2.36407071352005E-2</v>
      </c>
      <c r="AZ39" s="232">
        <v>9.7580952569842339E-3</v>
      </c>
      <c r="BA39" s="232">
        <v>1.7713850364089012E-2</v>
      </c>
      <c r="BB39" s="232">
        <v>0.22695091366767883</v>
      </c>
      <c r="BC39" s="232">
        <v>4.6429019421339035E-2</v>
      </c>
      <c r="BD39" s="232">
        <v>2.9201613739132881E-2</v>
      </c>
      <c r="BE39" s="232">
        <v>1.7389837652444839E-2</v>
      </c>
      <c r="BF39" s="232">
        <v>0.38049724698066711</v>
      </c>
      <c r="BG39" s="232">
        <v>2.2831281647086143E-2</v>
      </c>
      <c r="BH39" s="232">
        <v>8.5492972284555435E-3</v>
      </c>
      <c r="BI39" s="232">
        <v>1.4657982625067234E-2</v>
      </c>
      <c r="BJ39" s="232">
        <v>0.23566831648349762</v>
      </c>
      <c r="BK39" s="232">
        <v>4.9123052507638931E-2</v>
      </c>
      <c r="BL39" s="232">
        <v>3.1074633821845055E-2</v>
      </c>
      <c r="BM39" s="232">
        <v>1.8592678010463715E-2</v>
      </c>
      <c r="BN39" s="232">
        <v>0.3951137363910675</v>
      </c>
      <c r="BO39" s="232">
        <v>2.196040190756321E-2</v>
      </c>
      <c r="BP39" s="232">
        <v>6.3118548132479191E-3</v>
      </c>
      <c r="BQ39" s="232">
        <v>1.0658553801476955E-2</v>
      </c>
      <c r="BR39" s="232">
        <v>0.24516931176185608</v>
      </c>
      <c r="BS39" s="232">
        <v>5.6058894842863083E-2</v>
      </c>
      <c r="BT39" s="232">
        <v>3.5538502037525177E-2</v>
      </c>
      <c r="BU39" s="232">
        <v>1.9416233524680138E-2</v>
      </c>
      <c r="BV39" s="232">
        <v>0.400469571352005</v>
      </c>
      <c r="BW39" s="232">
        <v>2.1070877090096474E-2</v>
      </c>
      <c r="BX39" s="232">
        <v>3.7060114555060863E-3</v>
      </c>
      <c r="BY39" s="232">
        <v>8.0570867285132408E-3</v>
      </c>
      <c r="BZ39" s="232">
        <v>0.22904779016971588</v>
      </c>
      <c r="CA39" s="232">
        <v>7.341274619102478E-2</v>
      </c>
      <c r="CB39" s="232">
        <v>4.5376032590866089E-2</v>
      </c>
      <c r="CC39" s="232">
        <v>1.9799012690782547E-2</v>
      </c>
      <c r="CD39" s="232">
        <v>0.40996846556663513</v>
      </c>
      <c r="CE39" s="232">
        <v>2.0792936906218529E-2</v>
      </c>
      <c r="CF39" s="232">
        <v>1.9000928150489926E-3</v>
      </c>
      <c r="CG39" s="232">
        <v>5.9020943008363247E-3</v>
      </c>
      <c r="CH39" s="232">
        <v>0.17904064059257507</v>
      </c>
      <c r="CI39" s="232">
        <v>0.11701779812574387</v>
      </c>
      <c r="CJ39" s="232">
        <v>6.1746567487716675E-2</v>
      </c>
      <c r="CK39" s="232">
        <v>2.3568348959088326E-2</v>
      </c>
      <c r="CL39" s="232">
        <v>0.31619223952293396</v>
      </c>
      <c r="CM39" s="232">
        <v>4.185306653380394E-2</v>
      </c>
      <c r="CN39" s="232">
        <v>1.6431666910648346E-2</v>
      </c>
      <c r="CO39" s="232">
        <v>7.2482705116271973E-2</v>
      </c>
      <c r="CP39" s="232">
        <v>0.13785530626773834</v>
      </c>
      <c r="CQ39" s="232">
        <v>3.03652323782444E-2</v>
      </c>
      <c r="CR39" s="232">
        <v>1.5274460427463055E-2</v>
      </c>
      <c r="CS39" s="232">
        <v>1.9298144616186619E-3</v>
      </c>
      <c r="CT39" s="232">
        <v>0.31663209199905396</v>
      </c>
      <c r="CU39" s="232">
        <v>3.4359097480773926E-2</v>
      </c>
      <c r="CV39" s="232">
        <v>1.5541474334895611E-2</v>
      </c>
      <c r="CW39" s="232">
        <v>4.5923765748739243E-2</v>
      </c>
      <c r="CX39" s="232">
        <v>0.16029343008995056</v>
      </c>
      <c r="CY39" s="232">
        <v>3.5504456609487534E-2</v>
      </c>
      <c r="CZ39" s="232">
        <v>1.9414428621530533E-2</v>
      </c>
      <c r="DA39" s="232">
        <v>5.595445167273283E-3</v>
      </c>
      <c r="DB39" s="232">
        <v>0.33697763085365295</v>
      </c>
      <c r="DC39" s="232">
        <v>2.6573453098535538E-2</v>
      </c>
      <c r="DD39" s="232">
        <v>1.4137871563434601E-2</v>
      </c>
      <c r="DE39" s="232">
        <v>2.8786016628146172E-2</v>
      </c>
      <c r="DF39" s="232">
        <v>0.19536557793617249</v>
      </c>
      <c r="DG39" s="232">
        <v>3.6667868494987488E-2</v>
      </c>
      <c r="DH39" s="232">
        <v>2.2415198385715485E-2</v>
      </c>
      <c r="DI39" s="232">
        <v>1.3031642884016037E-2</v>
      </c>
      <c r="DJ39" s="232">
        <v>0.36070871353149414</v>
      </c>
      <c r="DK39" s="232">
        <v>2.4010321125388145E-2</v>
      </c>
      <c r="DL39" s="232">
        <v>1.1578451842069626E-2</v>
      </c>
      <c r="DM39" s="232">
        <v>2.007259801030159E-2</v>
      </c>
      <c r="DN39" s="232">
        <v>0.22280541062355042</v>
      </c>
      <c r="DO39" s="232">
        <v>3.9732985198497772E-2</v>
      </c>
      <c r="DP39" s="232">
        <v>2.5031240656971931E-2</v>
      </c>
      <c r="DQ39" s="232">
        <v>1.7477709800004959E-2</v>
      </c>
      <c r="DR39" s="232">
        <v>0.39092355966567993</v>
      </c>
      <c r="DS39" s="232">
        <v>2.2656332701444626E-2</v>
      </c>
      <c r="DT39" s="232">
        <v>8.3505669608712196E-3</v>
      </c>
      <c r="DU39" s="232">
        <v>1.2693841941654682E-2</v>
      </c>
      <c r="DV39" s="232">
        <v>0.25778216123580933</v>
      </c>
      <c r="DW39" s="232">
        <v>4.2481902986764908E-2</v>
      </c>
      <c r="DX39" s="232">
        <v>2.7841990813612938E-2</v>
      </c>
      <c r="DY39" s="232">
        <v>1.9116763025522232E-2</v>
      </c>
      <c r="DZ39" s="232">
        <v>0.39362198114395142</v>
      </c>
      <c r="EA39" s="232">
        <v>2.1271238103508949E-2</v>
      </c>
      <c r="EB39" s="232">
        <v>5.0078658387064934E-3</v>
      </c>
      <c r="EC39" s="232">
        <v>9.6105821430683136E-3</v>
      </c>
      <c r="ED39" s="232">
        <v>0.26509705185890198</v>
      </c>
      <c r="EE39" s="232">
        <v>4.1978653520345688E-2</v>
      </c>
      <c r="EF39" s="232">
        <v>3.3574808388948441E-2</v>
      </c>
      <c r="EG39" s="232">
        <v>1.7081767320632935E-2</v>
      </c>
      <c r="EH39" s="232">
        <v>0.43868729472160339</v>
      </c>
      <c r="EI39" s="232">
        <v>2.04426608979702E-2</v>
      </c>
      <c r="EJ39" s="232">
        <v>1.1353244772180915E-3</v>
      </c>
      <c r="EK39" s="232">
        <v>1.9532826263457537E-3</v>
      </c>
      <c r="EL39" s="232">
        <v>0.13292151689529419</v>
      </c>
      <c r="EM39" s="232">
        <v>0.17119832336902618</v>
      </c>
      <c r="EN39" s="232">
        <v>8.1479787826538086E-2</v>
      </c>
      <c r="EO39" s="232">
        <v>2.9556399211287498E-2</v>
      </c>
    </row>
    <row r="40" spans="1:145">
      <c r="A40" s="314">
        <v>2000</v>
      </c>
      <c r="B40" s="232">
        <v>0.31792339682579041</v>
      </c>
      <c r="C40" s="232">
        <v>5.0470579415559769E-2</v>
      </c>
      <c r="D40" s="232">
        <v>1.3217072933912277E-2</v>
      </c>
      <c r="E40" s="232">
        <v>7.6554946601390839E-2</v>
      </c>
      <c r="F40" s="232">
        <v>0.13409154117107391</v>
      </c>
      <c r="G40" s="232">
        <v>2.5319617241621017E-2</v>
      </c>
      <c r="H40" s="232">
        <v>1.4404159970581532E-2</v>
      </c>
      <c r="I40" s="232">
        <v>3.8654911331832409E-3</v>
      </c>
      <c r="J40" s="232">
        <v>0.30035784840583801</v>
      </c>
      <c r="K40" s="232">
        <v>6.6366955637931824E-2</v>
      </c>
      <c r="L40" s="232">
        <v>1.3847099617123604E-2</v>
      </c>
      <c r="M40" s="232">
        <v>0.10534121096134186</v>
      </c>
      <c r="N40" s="232">
        <v>8.9921995997428894E-2</v>
      </c>
      <c r="O40" s="232">
        <v>1.6348777338862419E-2</v>
      </c>
      <c r="P40" s="232">
        <v>8.4000900387763977E-3</v>
      </c>
      <c r="Q40" s="232">
        <v>1.3171977479942143E-4</v>
      </c>
      <c r="R40" s="232">
        <v>0.27896243333816528</v>
      </c>
      <c r="S40" s="232">
        <v>9.2024728655815125E-2</v>
      </c>
      <c r="T40" s="232">
        <v>1.3807600364089012E-2</v>
      </c>
      <c r="U40" s="232">
        <v>0.11562315374612808</v>
      </c>
      <c r="V40" s="232">
        <v>4.5924700796604156E-2</v>
      </c>
      <c r="W40" s="232">
        <v>7.1972077712416649E-3</v>
      </c>
      <c r="X40" s="232">
        <v>4.3841679580509663E-3</v>
      </c>
      <c r="Y40" s="232">
        <v>8.866693406162085E-7</v>
      </c>
      <c r="Z40" s="232">
        <v>0.30797946453094482</v>
      </c>
      <c r="AA40" s="232">
        <v>5.7226985692977905E-2</v>
      </c>
      <c r="AB40" s="232">
        <v>1.3861170038580894E-2</v>
      </c>
      <c r="AC40" s="232">
        <v>0.1016785055398941</v>
      </c>
      <c r="AD40" s="232">
        <v>0.10559499263763428</v>
      </c>
      <c r="AE40" s="232">
        <v>1.9608808681368828E-2</v>
      </c>
      <c r="AF40" s="232">
        <v>9.8306667059659958E-3</v>
      </c>
      <c r="AG40" s="232">
        <v>1.7832597950473428E-4</v>
      </c>
      <c r="AH40" s="232">
        <v>0.33993393182754517</v>
      </c>
      <c r="AI40" s="232">
        <v>3.0551623553037643E-2</v>
      </c>
      <c r="AJ40" s="232">
        <v>1.24276177957654E-2</v>
      </c>
      <c r="AK40" s="232">
        <v>4.0484316647052765E-2</v>
      </c>
      <c r="AL40" s="232">
        <v>0.18943819403648376</v>
      </c>
      <c r="AM40" s="232">
        <v>3.6560527980327606E-2</v>
      </c>
      <c r="AN40" s="232">
        <v>2.1927559748291969E-2</v>
      </c>
      <c r="AO40" s="232">
        <v>8.5440929979085922E-3</v>
      </c>
      <c r="AP40" s="232">
        <v>0.34688857197761536</v>
      </c>
      <c r="AQ40" s="232">
        <v>2.7395501732826233E-2</v>
      </c>
      <c r="AR40" s="232">
        <v>1.1361411772668362E-2</v>
      </c>
      <c r="AS40" s="232">
        <v>3.0326182022690773E-2</v>
      </c>
      <c r="AT40" s="232">
        <v>0.20413435995578766</v>
      </c>
      <c r="AU40" s="232">
        <v>3.8914225995540619E-2</v>
      </c>
      <c r="AV40" s="232">
        <v>2.4088792502880096E-2</v>
      </c>
      <c r="AW40" s="232">
        <v>1.0668089613318443E-2</v>
      </c>
      <c r="AX40" s="232">
        <v>0.36985164880752563</v>
      </c>
      <c r="AY40" s="232">
        <v>2.2590817883610725E-2</v>
      </c>
      <c r="AZ40" s="232">
        <v>8.6596254259347916E-3</v>
      </c>
      <c r="BA40" s="232">
        <v>1.7735280096530914E-2</v>
      </c>
      <c r="BB40" s="232">
        <v>0.2342580109834671</v>
      </c>
      <c r="BC40" s="232">
        <v>4.3499656021595001E-2</v>
      </c>
      <c r="BD40" s="232">
        <v>2.8143564239144325E-2</v>
      </c>
      <c r="BE40" s="232">
        <v>1.496470533311367E-2</v>
      </c>
      <c r="BF40" s="232">
        <v>0.37842655181884766</v>
      </c>
      <c r="BG40" s="232">
        <v>2.1793995052576065E-2</v>
      </c>
      <c r="BH40" s="232">
        <v>7.5053777545690536E-3</v>
      </c>
      <c r="BI40" s="232">
        <v>1.490006223320961E-2</v>
      </c>
      <c r="BJ40" s="232">
        <v>0.24279265105724335</v>
      </c>
      <c r="BK40" s="232">
        <v>4.5880533754825592E-2</v>
      </c>
      <c r="BL40" s="232">
        <v>2.9791161417961121E-2</v>
      </c>
      <c r="BM40" s="232">
        <v>1.5762757509946823E-2</v>
      </c>
      <c r="BN40" s="232">
        <v>0.39161017537117004</v>
      </c>
      <c r="BO40" s="232">
        <v>2.0750345662236214E-2</v>
      </c>
      <c r="BP40" s="232">
        <v>5.2977157756686211E-3</v>
      </c>
      <c r="BQ40" s="232">
        <v>1.1162808164954185E-2</v>
      </c>
      <c r="BR40" s="232">
        <v>0.25131100416183472</v>
      </c>
      <c r="BS40" s="232">
        <v>5.3164258599281311E-2</v>
      </c>
      <c r="BT40" s="232">
        <v>3.3933993428945541E-2</v>
      </c>
      <c r="BU40" s="232">
        <v>1.5990037471055984E-2</v>
      </c>
      <c r="BV40" s="232">
        <v>0.39560779929161072</v>
      </c>
      <c r="BW40" s="232">
        <v>1.9559366628527641E-2</v>
      </c>
      <c r="BX40" s="232">
        <v>3.0690641142427921E-3</v>
      </c>
      <c r="BY40" s="232">
        <v>8.4546944126486778E-3</v>
      </c>
      <c r="BZ40" s="232">
        <v>0.2337908148765564</v>
      </c>
      <c r="CA40" s="232">
        <v>7.1143679320812225E-2</v>
      </c>
      <c r="CB40" s="232">
        <v>4.3423794209957123E-2</v>
      </c>
      <c r="CC40" s="232">
        <v>1.6166383400559425E-2</v>
      </c>
      <c r="CD40" s="232">
        <v>0.40417730808258057</v>
      </c>
      <c r="CE40" s="232">
        <v>1.9341703504323959E-2</v>
      </c>
      <c r="CF40" s="232">
        <v>2.1407664753496647E-3</v>
      </c>
      <c r="CG40" s="232">
        <v>5.6642624549567699E-3</v>
      </c>
      <c r="CH40" s="232">
        <v>0.1816897839307785</v>
      </c>
      <c r="CI40" s="232">
        <v>0.11374752968549728</v>
      </c>
      <c r="CJ40" s="232">
        <v>6.1603624373674393E-2</v>
      </c>
      <c r="CK40" s="232">
        <v>1.9989652559161186E-2</v>
      </c>
      <c r="CL40" s="232">
        <v>0.31747820973396301</v>
      </c>
      <c r="CM40" s="232">
        <v>4.0742382407188416E-2</v>
      </c>
      <c r="CN40" s="232">
        <v>1.5870274975895882E-2</v>
      </c>
      <c r="CO40" s="232">
        <v>7.3283776640892029E-2</v>
      </c>
      <c r="CP40" s="232">
        <v>0.1419859379529953</v>
      </c>
      <c r="CQ40" s="232">
        <v>2.8960708528757095E-2</v>
      </c>
      <c r="CR40" s="232">
        <v>1.4949187636375427E-2</v>
      </c>
      <c r="CS40" s="232">
        <v>1.6859513707458973E-3</v>
      </c>
      <c r="CT40" s="232">
        <v>0.31725510954856873</v>
      </c>
      <c r="CU40" s="232">
        <v>3.3595860004425049E-2</v>
      </c>
      <c r="CV40" s="232">
        <v>1.4848018996417522E-2</v>
      </c>
      <c r="CW40" s="232">
        <v>4.6574518084526062E-2</v>
      </c>
      <c r="CX40" s="232">
        <v>0.16526032984256744</v>
      </c>
      <c r="CY40" s="232">
        <v>3.2996807247400284E-2</v>
      </c>
      <c r="CZ40" s="232">
        <v>1.885618269443512E-2</v>
      </c>
      <c r="DA40" s="232">
        <v>5.1233833655714989E-3</v>
      </c>
      <c r="DB40" s="232">
        <v>0.33701381087303162</v>
      </c>
      <c r="DC40" s="232">
        <v>2.5642275810241699E-2</v>
      </c>
      <c r="DD40" s="232">
        <v>1.3079860247671604E-2</v>
      </c>
      <c r="DE40" s="232">
        <v>2.8592860326170921E-2</v>
      </c>
      <c r="DF40" s="232">
        <v>0.20157428085803986</v>
      </c>
      <c r="DG40" s="232">
        <v>3.4381985664367676E-2</v>
      </c>
      <c r="DH40" s="232">
        <v>2.1834025159478188E-2</v>
      </c>
      <c r="DI40" s="232">
        <v>1.1908533051609993E-2</v>
      </c>
      <c r="DJ40" s="232">
        <v>0.35922107100486755</v>
      </c>
      <c r="DK40" s="232">
        <v>2.3314349353313446E-2</v>
      </c>
      <c r="DL40" s="232">
        <v>1.0721424594521523E-2</v>
      </c>
      <c r="DM40" s="232">
        <v>2.0344365388154984E-2</v>
      </c>
      <c r="DN40" s="232">
        <v>0.23038339614868164</v>
      </c>
      <c r="DO40" s="232">
        <v>3.5269856452941895E-2</v>
      </c>
      <c r="DP40" s="232">
        <v>2.3756023496389389E-2</v>
      </c>
      <c r="DQ40" s="232">
        <v>1.54316620901227E-2</v>
      </c>
      <c r="DR40" s="232">
        <v>0.38826024532318115</v>
      </c>
      <c r="DS40" s="232">
        <v>2.1748354658484459E-2</v>
      </c>
      <c r="DT40" s="232">
        <v>7.1652708575129509E-3</v>
      </c>
      <c r="DU40" s="232">
        <v>1.3432140462100506E-2</v>
      </c>
      <c r="DV40" s="232">
        <v>0.26599249243736267</v>
      </c>
      <c r="DW40" s="232">
        <v>3.8097944110631943E-2</v>
      </c>
      <c r="DX40" s="232">
        <v>2.5981778278946877E-2</v>
      </c>
      <c r="DY40" s="232">
        <v>1.5842266380786896E-2</v>
      </c>
      <c r="DZ40" s="232">
        <v>0.38931095600128174</v>
      </c>
      <c r="EA40" s="232">
        <v>1.9719306379556656E-2</v>
      </c>
      <c r="EB40" s="232">
        <v>3.7511715199798346E-3</v>
      </c>
      <c r="EC40" s="232">
        <v>1.0505085811018944E-2</v>
      </c>
      <c r="ED40" s="232">
        <v>0.27207434177398682</v>
      </c>
      <c r="EE40" s="232">
        <v>3.9838634431362152E-2</v>
      </c>
      <c r="EF40" s="232">
        <v>3.0065366998314857E-2</v>
      </c>
      <c r="EG40" s="232">
        <v>1.3357068412005901E-2</v>
      </c>
      <c r="EH40" s="232">
        <v>0.41255632042884827</v>
      </c>
      <c r="EI40" s="232">
        <v>2.0571434870362282E-2</v>
      </c>
      <c r="EJ40" s="232">
        <v>1.1308373650535941E-3</v>
      </c>
      <c r="EK40" s="232">
        <v>3.7224688567221165E-3</v>
      </c>
      <c r="EL40" s="232">
        <v>0.1162402555346489</v>
      </c>
      <c r="EM40" s="232">
        <v>0.1644146740436554</v>
      </c>
      <c r="EN40" s="232">
        <v>8.1540584564208984E-2</v>
      </c>
      <c r="EO40" s="232">
        <v>2.4936076253652573E-2</v>
      </c>
    </row>
    <row r="41" spans="1:145">
      <c r="A41" s="314">
        <v>2001</v>
      </c>
      <c r="B41" s="232">
        <v>0.31659159064292908</v>
      </c>
      <c r="C41" s="232">
        <v>5.0600294023752213E-2</v>
      </c>
      <c r="D41" s="232">
        <v>1.3987420126795769E-2</v>
      </c>
      <c r="E41" s="232">
        <v>7.9728327691555023E-2</v>
      </c>
      <c r="F41" s="232">
        <v>0.13473479449748993</v>
      </c>
      <c r="G41" s="232">
        <v>1.8502006307244301E-2</v>
      </c>
      <c r="H41" s="232">
        <v>1.5157034620642662E-2</v>
      </c>
      <c r="I41" s="232">
        <v>3.8817154709249735E-3</v>
      </c>
      <c r="J41" s="232">
        <v>0.29876714944839478</v>
      </c>
      <c r="K41" s="232">
        <v>6.4212411642074585E-2</v>
      </c>
      <c r="L41" s="232">
        <v>1.4309542253613472E-2</v>
      </c>
      <c r="M41" s="232">
        <v>0.10527025163173676</v>
      </c>
      <c r="N41" s="232">
        <v>9.4031631946563721E-2</v>
      </c>
      <c r="O41" s="232">
        <v>1.2043802998960018E-2</v>
      </c>
      <c r="P41" s="232">
        <v>8.7545895949006081E-3</v>
      </c>
      <c r="Q41" s="232">
        <v>1.4491012552753091E-4</v>
      </c>
      <c r="R41" s="232">
        <v>0.27226433157920837</v>
      </c>
      <c r="S41" s="232">
        <v>8.8207773864269257E-2</v>
      </c>
      <c r="T41" s="232">
        <v>1.4577180147171021E-2</v>
      </c>
      <c r="U41" s="232">
        <v>0.11455255746841431</v>
      </c>
      <c r="V41" s="232">
        <v>4.4962897896766663E-2</v>
      </c>
      <c r="W41" s="232">
        <v>5.3087011910974979E-3</v>
      </c>
      <c r="X41" s="232">
        <v>4.6531506814062595E-3</v>
      </c>
      <c r="Y41" s="232">
        <v>2.0857301024079788E-6</v>
      </c>
      <c r="Z41" s="232">
        <v>0.30823242664337158</v>
      </c>
      <c r="AA41" s="232">
        <v>5.5642653256654739E-2</v>
      </c>
      <c r="AB41" s="232">
        <v>1.4213956892490387E-2</v>
      </c>
      <c r="AC41" s="232">
        <v>0.10195515304803848</v>
      </c>
      <c r="AD41" s="232">
        <v>0.11155615746974945</v>
      </c>
      <c r="AE41" s="232">
        <v>1.4449194073677063E-2</v>
      </c>
      <c r="AF41" s="232">
        <v>1.0219387710094452E-2</v>
      </c>
      <c r="AG41" s="232">
        <v>1.9591877935454249E-4</v>
      </c>
      <c r="AH41" s="232">
        <v>0.34101736545562744</v>
      </c>
      <c r="AI41" s="232">
        <v>3.1946901232004166E-2</v>
      </c>
      <c r="AJ41" s="232">
        <v>1.3546000234782696E-2</v>
      </c>
      <c r="AK41" s="232">
        <v>4.4726911932229996E-2</v>
      </c>
      <c r="AL41" s="232">
        <v>0.19051243364810944</v>
      </c>
      <c r="AM41" s="232">
        <v>2.7352016419172287E-2</v>
      </c>
      <c r="AN41" s="232">
        <v>2.3930635303258896E-2</v>
      </c>
      <c r="AO41" s="232">
        <v>9.0024527162313461E-3</v>
      </c>
      <c r="AP41" s="232">
        <v>0.34903779625892639</v>
      </c>
      <c r="AQ41" s="232">
        <v>2.9158951714634895E-2</v>
      </c>
      <c r="AR41" s="232">
        <v>1.2712054885923862E-2</v>
      </c>
      <c r="AS41" s="232">
        <v>3.4164883196353912E-2</v>
      </c>
      <c r="AT41" s="232">
        <v>0.20538622140884399</v>
      </c>
      <c r="AU41" s="232">
        <v>2.9374219477176666E-2</v>
      </c>
      <c r="AV41" s="232">
        <v>2.6747692376375198E-2</v>
      </c>
      <c r="AW41" s="232">
        <v>1.149376854300499E-2</v>
      </c>
      <c r="AX41" s="232">
        <v>0.37329572439193726</v>
      </c>
      <c r="AY41" s="232">
        <v>2.4898605421185493E-2</v>
      </c>
      <c r="AZ41" s="232">
        <v>1.0363215580582619E-2</v>
      </c>
      <c r="BA41" s="232">
        <v>1.9826453179121017E-2</v>
      </c>
      <c r="BB41" s="232">
        <v>0.23406209051609039</v>
      </c>
      <c r="BC41" s="232">
        <v>3.4081131219863892E-2</v>
      </c>
      <c r="BD41" s="232">
        <v>3.307635709643364E-2</v>
      </c>
      <c r="BE41" s="232">
        <v>1.6987880691885948E-2</v>
      </c>
      <c r="BF41" s="232">
        <v>0.38384032249450684</v>
      </c>
      <c r="BG41" s="232">
        <v>2.4423522874712944E-2</v>
      </c>
      <c r="BH41" s="232">
        <v>9.4004515558481216E-3</v>
      </c>
      <c r="BI41" s="232">
        <v>1.6361696645617485E-2</v>
      </c>
      <c r="BJ41" s="232">
        <v>0.24263668060302734</v>
      </c>
      <c r="BK41" s="232">
        <v>3.6697059869766235E-2</v>
      </c>
      <c r="BL41" s="232">
        <v>3.5916868597269058E-2</v>
      </c>
      <c r="BM41" s="232">
        <v>1.8404049798846245E-2</v>
      </c>
      <c r="BN41" s="232">
        <v>0.39860120415687561</v>
      </c>
      <c r="BO41" s="232">
        <v>2.4284422397613525E-2</v>
      </c>
      <c r="BP41" s="232">
        <v>7.4543911032378674E-3</v>
      </c>
      <c r="BQ41" s="232">
        <v>1.1631099507212639E-2</v>
      </c>
      <c r="BR41" s="232">
        <v>0.24769149720668793</v>
      </c>
      <c r="BS41" s="232">
        <v>4.4186174869537354E-2</v>
      </c>
      <c r="BT41" s="232">
        <v>4.3233897536993027E-2</v>
      </c>
      <c r="BU41" s="232">
        <v>2.0119734108448029E-2</v>
      </c>
      <c r="BV41" s="232">
        <v>0.40262660384178162</v>
      </c>
      <c r="BW41" s="232">
        <v>2.4035928770899773E-2</v>
      </c>
      <c r="BX41" s="232">
        <v>5.3391414694488049E-3</v>
      </c>
      <c r="BY41" s="232">
        <v>8.4761539474129677E-3</v>
      </c>
      <c r="BZ41" s="232">
        <v>0.22667679190635681</v>
      </c>
      <c r="CA41" s="232">
        <v>5.9515472501516342E-2</v>
      </c>
      <c r="CB41" s="232">
        <v>5.6615635752677917E-2</v>
      </c>
      <c r="CC41" s="232">
        <v>2.1967455744743347E-2</v>
      </c>
      <c r="CD41" s="232">
        <v>0.39758828282356262</v>
      </c>
      <c r="CE41" s="232">
        <v>2.3653335869312286E-2</v>
      </c>
      <c r="CF41" s="232">
        <v>3.9391224272549152E-3</v>
      </c>
      <c r="CG41" s="232">
        <v>5.7817408815026283E-3</v>
      </c>
      <c r="CH41" s="232">
        <v>0.17658421397209167</v>
      </c>
      <c r="CI41" s="232">
        <v>8.8033139705657959E-2</v>
      </c>
      <c r="CJ41" s="232">
        <v>7.4213102459907532E-2</v>
      </c>
      <c r="CK41" s="232">
        <v>2.5383614003658295E-2</v>
      </c>
      <c r="CL41" s="232">
        <v>0.31729871034622192</v>
      </c>
      <c r="CM41" s="232">
        <v>4.0191646665334702E-2</v>
      </c>
      <c r="CN41" s="232">
        <v>1.6012208536267281E-2</v>
      </c>
      <c r="CO41" s="232">
        <v>7.5961761176586151E-2</v>
      </c>
      <c r="CP41" s="232">
        <v>0.14652654528617859</v>
      </c>
      <c r="CQ41" s="232">
        <v>2.1371800452470779E-2</v>
      </c>
      <c r="CR41" s="232">
        <v>1.5599815174937248E-2</v>
      </c>
      <c r="CS41" s="232">
        <v>1.6349394572898746E-3</v>
      </c>
      <c r="CT41" s="232">
        <v>0.3211703896522522</v>
      </c>
      <c r="CU41" s="232">
        <v>3.4053217619657516E-2</v>
      </c>
      <c r="CV41" s="232">
        <v>1.5410388819873333E-2</v>
      </c>
      <c r="CW41" s="232">
        <v>5.0636801868677139E-2</v>
      </c>
      <c r="CX41" s="232">
        <v>0.17244352400302887</v>
      </c>
      <c r="CY41" s="232">
        <v>2.3966941982507706E-2</v>
      </c>
      <c r="CZ41" s="232">
        <v>1.9477354362607002E-2</v>
      </c>
      <c r="DA41" s="232">
        <v>5.1821600645780563E-3</v>
      </c>
      <c r="DB41" s="232">
        <v>0.33671694993972778</v>
      </c>
      <c r="DC41" s="232">
        <v>2.6546644046902657E-2</v>
      </c>
      <c r="DD41" s="232">
        <v>1.3703007251024246E-2</v>
      </c>
      <c r="DE41" s="232">
        <v>3.1845558434724808E-2</v>
      </c>
      <c r="DF41" s="232">
        <v>0.20431715250015259</v>
      </c>
      <c r="DG41" s="232">
        <v>2.5006581097841263E-2</v>
      </c>
      <c r="DH41" s="232">
        <v>2.3222746327519417E-2</v>
      </c>
      <c r="DI41" s="232">
        <v>1.207524910569191E-2</v>
      </c>
      <c r="DJ41" s="232">
        <v>0.36492115259170532</v>
      </c>
      <c r="DK41" s="232">
        <v>2.4601809680461884E-2</v>
      </c>
      <c r="DL41" s="232">
        <v>1.1894735507667065E-2</v>
      </c>
      <c r="DM41" s="232">
        <v>2.242494560778141E-2</v>
      </c>
      <c r="DN41" s="232">
        <v>0.23615787923336029</v>
      </c>
      <c r="DO41" s="232">
        <v>2.7098186314105988E-2</v>
      </c>
      <c r="DP41" s="232">
        <v>2.6538560166954994E-2</v>
      </c>
      <c r="DQ41" s="232">
        <v>1.6205040737986565E-2</v>
      </c>
      <c r="DR41" s="232">
        <v>0.39552277326583862</v>
      </c>
      <c r="DS41" s="232">
        <v>2.4474462494254112E-2</v>
      </c>
      <c r="DT41" s="232">
        <v>9.0720523148775101E-3</v>
      </c>
      <c r="DU41" s="232">
        <v>1.4043880626559258E-2</v>
      </c>
      <c r="DV41" s="232">
        <v>0.2637627124786377</v>
      </c>
      <c r="DW41" s="232">
        <v>3.2462920993566513E-2</v>
      </c>
      <c r="DX41" s="232">
        <v>3.3000059425830841E-2</v>
      </c>
      <c r="DY41" s="232">
        <v>1.8706668168306351E-2</v>
      </c>
      <c r="DZ41" s="232">
        <v>0.40616357326507568</v>
      </c>
      <c r="EA41" s="232">
        <v>2.430451475083828E-2</v>
      </c>
      <c r="EB41" s="232">
        <v>6.3219768926501274E-3</v>
      </c>
      <c r="EC41" s="232">
        <v>1.0367674753069878E-2</v>
      </c>
      <c r="ED41" s="232">
        <v>0.26184257864952087</v>
      </c>
      <c r="EE41" s="232">
        <v>3.949563205242157E-2</v>
      </c>
      <c r="EF41" s="232">
        <v>4.4261939823627472E-2</v>
      </c>
      <c r="EG41" s="232">
        <v>1.9569260999560356E-2</v>
      </c>
      <c r="EH41" s="232">
        <v>0.41025540232658386</v>
      </c>
      <c r="EI41" s="232">
        <v>2.3189941421151161E-2</v>
      </c>
      <c r="EJ41" s="232">
        <v>4.223482683300972E-3</v>
      </c>
      <c r="EK41" s="232">
        <v>2.2342810407280922E-3</v>
      </c>
      <c r="EL41" s="232">
        <v>0.12914620339870453</v>
      </c>
      <c r="EM41" s="232">
        <v>0.12628473341464996</v>
      </c>
      <c r="EN41" s="232">
        <v>9.4992458820343018E-2</v>
      </c>
      <c r="EO41" s="232">
        <v>3.0184289440512657E-2</v>
      </c>
    </row>
    <row r="42" spans="1:145">
      <c r="A42" s="314">
        <v>2002</v>
      </c>
      <c r="B42" s="232">
        <v>0.29432511329650879</v>
      </c>
      <c r="C42" s="232">
        <v>5.0930313766002655E-2</v>
      </c>
      <c r="D42" s="232">
        <v>1.4779042452573776E-2</v>
      </c>
      <c r="E42" s="232">
        <v>8.0005697906017303E-2</v>
      </c>
      <c r="F42" s="232">
        <v>0.11201687902212143</v>
      </c>
      <c r="G42" s="232">
        <v>1.7105661332607269E-2</v>
      </c>
      <c r="H42" s="232">
        <v>1.6011126339435577E-2</v>
      </c>
      <c r="I42" s="232">
        <v>3.4764071460813284E-3</v>
      </c>
      <c r="J42" s="232">
        <v>0.28156280517578125</v>
      </c>
      <c r="K42" s="232">
        <v>6.4139209687709808E-2</v>
      </c>
      <c r="L42" s="232">
        <v>1.4967391267418861E-2</v>
      </c>
      <c r="M42" s="232">
        <v>0.1039801761507988</v>
      </c>
      <c r="N42" s="232">
        <v>7.7420026063919067E-2</v>
      </c>
      <c r="O42" s="232">
        <v>1.1509450152516365E-2</v>
      </c>
      <c r="P42" s="232">
        <v>9.4006899744272232E-3</v>
      </c>
      <c r="Q42" s="232">
        <v>1.458611513953656E-4</v>
      </c>
      <c r="R42" s="232">
        <v>0.25698679685592651</v>
      </c>
      <c r="S42" s="232">
        <v>8.8261626660823822E-2</v>
      </c>
      <c r="T42" s="232">
        <v>1.4988801442086697E-2</v>
      </c>
      <c r="U42" s="232">
        <v>0.11043751984834671</v>
      </c>
      <c r="V42" s="232">
        <v>3.2861020416021347E-2</v>
      </c>
      <c r="W42" s="232">
        <v>5.2275541238486767E-3</v>
      </c>
      <c r="X42" s="232">
        <v>5.2073141559958458E-3</v>
      </c>
      <c r="Y42" s="232">
        <v>2.9566799639724195E-6</v>
      </c>
      <c r="Z42" s="232">
        <v>0.29032525420188904</v>
      </c>
      <c r="AA42" s="232">
        <v>5.5538490414619446E-2</v>
      </c>
      <c r="AB42" s="232">
        <v>1.4959757216274738E-2</v>
      </c>
      <c r="AC42" s="232">
        <v>0.10167784243822098</v>
      </c>
      <c r="AD42" s="232">
        <v>9.3307293951511383E-2</v>
      </c>
      <c r="AE42" s="232">
        <v>1.3749225996434689E-2</v>
      </c>
      <c r="AF42" s="232">
        <v>1.0895815677940845E-2</v>
      </c>
      <c r="AG42" s="232">
        <v>1.9681296544149518E-4</v>
      </c>
      <c r="AH42" s="232">
        <v>0.31230786442756653</v>
      </c>
      <c r="AI42" s="232">
        <v>3.2318331301212311E-2</v>
      </c>
      <c r="AJ42" s="232">
        <v>1.4513649046421051E-2</v>
      </c>
      <c r="AK42" s="232">
        <v>4.6224478632211685E-2</v>
      </c>
      <c r="AL42" s="232">
        <v>0.16076554358005524</v>
      </c>
      <c r="AM42" s="232">
        <v>2.4990996345877647E-2</v>
      </c>
      <c r="AN42" s="232">
        <v>2.5325555354356766E-2</v>
      </c>
      <c r="AO42" s="232">
        <v>8.1693101674318314E-3</v>
      </c>
      <c r="AP42" s="232">
        <v>0.31632986664772034</v>
      </c>
      <c r="AQ42" s="232">
        <v>2.9656816273927689E-2</v>
      </c>
      <c r="AR42" s="232">
        <v>1.3676662929356098E-2</v>
      </c>
      <c r="AS42" s="232">
        <v>3.5018827766180038E-2</v>
      </c>
      <c r="AT42" s="232">
        <v>0.17195850610733032</v>
      </c>
      <c r="AU42" s="232">
        <v>2.6854561641812325E-2</v>
      </c>
      <c r="AV42" s="232">
        <v>2.8585033491253853E-2</v>
      </c>
      <c r="AW42" s="232">
        <v>1.0579455643892288E-2</v>
      </c>
      <c r="AX42" s="232">
        <v>0.33330610394477844</v>
      </c>
      <c r="AY42" s="232">
        <v>2.5534000247716904E-2</v>
      </c>
      <c r="AZ42" s="232">
        <v>1.118733175098896E-2</v>
      </c>
      <c r="BA42" s="232">
        <v>2.0095156505703926E-2</v>
      </c>
      <c r="BB42" s="232">
        <v>0.19466012716293335</v>
      </c>
      <c r="BC42" s="232">
        <v>3.0480086803436279E-2</v>
      </c>
      <c r="BD42" s="232">
        <v>3.5561144351959229E-2</v>
      </c>
      <c r="BE42" s="232">
        <v>1.5788258984684944E-2</v>
      </c>
      <c r="BF42" s="232">
        <v>0.34100958704948425</v>
      </c>
      <c r="BG42" s="232">
        <v>2.5157619267702103E-2</v>
      </c>
      <c r="BH42" s="232">
        <v>1.0134091600775719E-2</v>
      </c>
      <c r="BI42" s="232">
        <v>1.6348456963896751E-2</v>
      </c>
      <c r="BJ42" s="232">
        <v>0.20028097927570343</v>
      </c>
      <c r="BK42" s="232">
        <v>3.2935619354248047E-2</v>
      </c>
      <c r="BL42" s="232">
        <v>3.8958162069320679E-2</v>
      </c>
      <c r="BM42" s="232">
        <v>1.7194654792547226E-2</v>
      </c>
      <c r="BN42" s="232">
        <v>0.35256916284561157</v>
      </c>
      <c r="BO42" s="232">
        <v>2.5126384571194649E-2</v>
      </c>
      <c r="BP42" s="232">
        <v>8.0409478396177292E-3</v>
      </c>
      <c r="BQ42" s="232">
        <v>1.0854086838662624E-2</v>
      </c>
      <c r="BR42" s="232">
        <v>0.20129424333572388</v>
      </c>
      <c r="BS42" s="232">
        <v>4.026167094707489E-2</v>
      </c>
      <c r="BT42" s="232">
        <v>4.7748800367116928E-2</v>
      </c>
      <c r="BU42" s="232">
        <v>1.9243033602833748E-2</v>
      </c>
      <c r="BV42" s="232">
        <v>0.35440006852149963</v>
      </c>
      <c r="BW42" s="232">
        <v>2.5033436715602875E-2</v>
      </c>
      <c r="BX42" s="232">
        <v>5.6245438754558563E-3</v>
      </c>
      <c r="BY42" s="232">
        <v>6.9485143758356571E-3</v>
      </c>
      <c r="BZ42" s="232">
        <v>0.1760982871055603</v>
      </c>
      <c r="CA42" s="232">
        <v>5.5118177086114883E-2</v>
      </c>
      <c r="CB42" s="232">
        <v>6.3987240195274353E-2</v>
      </c>
      <c r="CC42" s="232">
        <v>2.15898547321558E-2</v>
      </c>
      <c r="CD42" s="232">
        <v>0.3407752513885498</v>
      </c>
      <c r="CE42" s="232">
        <v>2.4629924446344376E-2</v>
      </c>
      <c r="CF42" s="232">
        <v>3.6656337324529886E-3</v>
      </c>
      <c r="CG42" s="232">
        <v>3.7934589199721813E-3</v>
      </c>
      <c r="CH42" s="232">
        <v>0.12038252502679825</v>
      </c>
      <c r="CI42" s="232">
        <v>8.2976490259170532E-2</v>
      </c>
      <c r="CJ42" s="232">
        <v>8.1210531294345856E-2</v>
      </c>
      <c r="CK42" s="232">
        <v>2.4116689339280128E-2</v>
      </c>
      <c r="CL42" s="232">
        <v>0.30080249905586243</v>
      </c>
      <c r="CM42" s="232">
        <v>3.9931878447532654E-2</v>
      </c>
      <c r="CN42" s="232">
        <v>1.6907935962080956E-2</v>
      </c>
      <c r="CO42" s="232">
        <v>7.8279450535774231E-2</v>
      </c>
      <c r="CP42" s="232">
        <v>0.12874686717987061</v>
      </c>
      <c r="CQ42" s="232">
        <v>1.9660064950585365E-2</v>
      </c>
      <c r="CR42" s="232">
        <v>1.6001462936401367E-2</v>
      </c>
      <c r="CS42" s="232">
        <v>1.2748284498229623E-3</v>
      </c>
      <c r="CT42" s="232">
        <v>0.297676682472229</v>
      </c>
      <c r="CU42" s="232">
        <v>3.4186892211437225E-2</v>
      </c>
      <c r="CV42" s="232">
        <v>1.6411894932389259E-2</v>
      </c>
      <c r="CW42" s="232">
        <v>5.1416687667369843E-2</v>
      </c>
      <c r="CX42" s="232">
        <v>0.14701436460018158</v>
      </c>
      <c r="CY42" s="232">
        <v>2.2870900109410286E-2</v>
      </c>
      <c r="CZ42" s="232">
        <v>2.0919809117913246E-2</v>
      </c>
      <c r="DA42" s="232">
        <v>4.8561175353825092E-3</v>
      </c>
      <c r="DB42" s="232">
        <v>0.30786630511283875</v>
      </c>
      <c r="DC42" s="232">
        <v>2.6776948943734169E-2</v>
      </c>
      <c r="DD42" s="232">
        <v>1.4665534719824791E-2</v>
      </c>
      <c r="DE42" s="232">
        <v>3.2468192279338837E-2</v>
      </c>
      <c r="DF42" s="232">
        <v>0.17609795928001404</v>
      </c>
      <c r="DG42" s="232">
        <v>2.2370981052517891E-2</v>
      </c>
      <c r="DH42" s="232">
        <v>2.4342890828847885E-2</v>
      </c>
      <c r="DI42" s="232">
        <v>1.1143800802528858E-2</v>
      </c>
      <c r="DJ42" s="232">
        <v>0.32657581567764282</v>
      </c>
      <c r="DK42" s="232">
        <v>2.519662119448185E-2</v>
      </c>
      <c r="DL42" s="232">
        <v>1.2747672386467457E-2</v>
      </c>
      <c r="DM42" s="232">
        <v>2.3208938539028168E-2</v>
      </c>
      <c r="DN42" s="232">
        <v>0.19901575148105621</v>
      </c>
      <c r="DO42" s="232">
        <v>2.3788027465343475E-2</v>
      </c>
      <c r="DP42" s="232">
        <v>2.7981836348772049E-2</v>
      </c>
      <c r="DQ42" s="232">
        <v>1.4636971056461334E-2</v>
      </c>
      <c r="DR42" s="232">
        <v>0.3511492908000946</v>
      </c>
      <c r="DS42" s="232">
        <v>2.5198467075824738E-2</v>
      </c>
      <c r="DT42" s="232">
        <v>9.9149299785494804E-3</v>
      </c>
      <c r="DU42" s="232">
        <v>1.3882956467568874E-2</v>
      </c>
      <c r="DV42" s="232">
        <v>0.22083435952663422</v>
      </c>
      <c r="DW42" s="232">
        <v>2.874007448554039E-2</v>
      </c>
      <c r="DX42" s="232">
        <v>3.5155478864908218E-2</v>
      </c>
      <c r="DY42" s="232">
        <v>1.7423015087842941E-2</v>
      </c>
      <c r="DZ42" s="232">
        <v>0.36478769779205322</v>
      </c>
      <c r="EA42" s="232">
        <v>2.5341076776385307E-2</v>
      </c>
      <c r="EB42" s="232">
        <v>7.1180299855768681E-3</v>
      </c>
      <c r="EC42" s="232">
        <v>9.3539496883749962E-3</v>
      </c>
      <c r="ED42" s="232">
        <v>0.21857635676860809</v>
      </c>
      <c r="EE42" s="232">
        <v>3.3878810703754425E-2</v>
      </c>
      <c r="EF42" s="232">
        <v>5.08560910820961E-2</v>
      </c>
      <c r="EG42" s="232">
        <v>1.9663378596305847E-2</v>
      </c>
      <c r="EH42" s="232">
        <v>0.3480817973613739</v>
      </c>
      <c r="EI42" s="232">
        <v>2.4116437882184982E-2</v>
      </c>
      <c r="EJ42" s="232">
        <v>3.2014779280871153E-3</v>
      </c>
      <c r="EK42" s="232">
        <v>1.6883806092664599E-3</v>
      </c>
      <c r="EL42" s="232">
        <v>8.1862553954124451E-2</v>
      </c>
      <c r="EM42" s="232">
        <v>0.11495479941368103</v>
      </c>
      <c r="EN42" s="232">
        <v>9.581572562456131E-2</v>
      </c>
      <c r="EO42" s="232">
        <v>2.6442412286996841E-2</v>
      </c>
    </row>
    <row r="43" spans="1:145">
      <c r="A43" s="314">
        <v>2003</v>
      </c>
      <c r="B43" s="232">
        <v>0.28892683982849121</v>
      </c>
      <c r="C43" s="232">
        <v>5.1333650946617126E-2</v>
      </c>
      <c r="D43" s="232">
        <v>1.5017202123999596E-2</v>
      </c>
      <c r="E43" s="232">
        <v>7.9401366412639618E-2</v>
      </c>
      <c r="F43" s="232">
        <v>0.10225077718496323</v>
      </c>
      <c r="G43" s="232">
        <v>2.1780373528599739E-2</v>
      </c>
      <c r="H43" s="232">
        <v>1.6255373135209084E-2</v>
      </c>
      <c r="I43" s="232">
        <v>2.8880801983177662E-3</v>
      </c>
      <c r="J43" s="232">
        <v>0.27750810980796814</v>
      </c>
      <c r="K43" s="232">
        <v>6.4666852355003357E-2</v>
      </c>
      <c r="L43" s="232">
        <v>1.4958870597183704E-2</v>
      </c>
      <c r="M43" s="232">
        <v>0.10306895524263382</v>
      </c>
      <c r="N43" s="232">
        <v>7.0583119988441467E-2</v>
      </c>
      <c r="O43" s="232">
        <v>1.4563203789293766E-2</v>
      </c>
      <c r="P43" s="232">
        <v>9.5480186864733696E-3</v>
      </c>
      <c r="Q43" s="232">
        <v>1.1907181033166125E-4</v>
      </c>
      <c r="R43" s="232">
        <v>0.25493770837783813</v>
      </c>
      <c r="S43" s="232">
        <v>8.9824967086315155E-2</v>
      </c>
      <c r="T43" s="232">
        <v>1.4894359745085239E-2</v>
      </c>
      <c r="U43" s="232">
        <v>0.10958031564950943</v>
      </c>
      <c r="V43" s="232">
        <v>2.9137259349226952E-2</v>
      </c>
      <c r="W43" s="232">
        <v>6.3235261477530003E-3</v>
      </c>
      <c r="X43" s="232">
        <v>5.1741157658398151E-3</v>
      </c>
      <c r="Y43" s="232">
        <v>3.1800225315237185E-6</v>
      </c>
      <c r="Z43" s="232">
        <v>0.28536772727966309</v>
      </c>
      <c r="AA43" s="232">
        <v>5.5906102061271667E-2</v>
      </c>
      <c r="AB43" s="232">
        <v>1.4981335029006004E-2</v>
      </c>
      <c r="AC43" s="232">
        <v>0.10080152004957199</v>
      </c>
      <c r="AD43" s="232">
        <v>8.5015714168548584E-2</v>
      </c>
      <c r="AE43" s="232">
        <v>1.7432486638426781E-2</v>
      </c>
      <c r="AF43" s="232">
        <v>1.1071132495999336E-2</v>
      </c>
      <c r="AG43" s="232">
        <v>1.5942852769512683E-4</v>
      </c>
      <c r="AH43" s="232">
        <v>0.30493089556694031</v>
      </c>
      <c r="AI43" s="232">
        <v>3.2646331936120987E-2</v>
      </c>
      <c r="AJ43" s="232">
        <v>1.5098957344889641E-2</v>
      </c>
      <c r="AK43" s="232">
        <v>4.6229757368564606E-2</v>
      </c>
      <c r="AL43" s="232">
        <v>0.14663498103618622</v>
      </c>
      <c r="AM43" s="232">
        <v>3.1895693391561508E-2</v>
      </c>
      <c r="AN43" s="232">
        <v>2.565615251660347E-2</v>
      </c>
      <c r="AO43" s="232">
        <v>6.7690196447074413E-3</v>
      </c>
      <c r="AP43" s="232">
        <v>0.30933231115341187</v>
      </c>
      <c r="AQ43" s="232">
        <v>2.9919946566224098E-2</v>
      </c>
      <c r="AR43" s="232">
        <v>1.4229515567421913E-2</v>
      </c>
      <c r="AS43" s="232">
        <v>3.5368394106626511E-2</v>
      </c>
      <c r="AT43" s="232">
        <v>0.15777711570262909</v>
      </c>
      <c r="AU43" s="232">
        <v>3.4374091774225235E-2</v>
      </c>
      <c r="AV43" s="232">
        <v>2.8900716453790665E-2</v>
      </c>
      <c r="AW43" s="232">
        <v>8.7625281885266304E-3</v>
      </c>
      <c r="AX43" s="232">
        <v>0.32314610481262207</v>
      </c>
      <c r="AY43" s="232">
        <v>2.5789033621549606E-2</v>
      </c>
      <c r="AZ43" s="232">
        <v>1.1342956684529781E-2</v>
      </c>
      <c r="BA43" s="232">
        <v>1.9963998347520828E-2</v>
      </c>
      <c r="BB43" s="232">
        <v>0.17725229263305664</v>
      </c>
      <c r="BC43" s="232">
        <v>3.9711505174636841E-2</v>
      </c>
      <c r="BD43" s="232">
        <v>3.6128617823123932E-2</v>
      </c>
      <c r="BE43" s="232">
        <v>1.2957700528204441E-2</v>
      </c>
      <c r="BF43" s="232">
        <v>0.33052116632461548</v>
      </c>
      <c r="BG43" s="232">
        <v>2.5384785607457161E-2</v>
      </c>
      <c r="BH43" s="232">
        <v>1.0269864462316036E-2</v>
      </c>
      <c r="BI43" s="232">
        <v>1.6135189682245255E-2</v>
      </c>
      <c r="BJ43" s="232">
        <v>0.18243874609470367</v>
      </c>
      <c r="BK43" s="232">
        <v>4.2779434472322464E-2</v>
      </c>
      <c r="BL43" s="232">
        <v>3.9447516202926636E-2</v>
      </c>
      <c r="BM43" s="232">
        <v>1.4065633527934551E-2</v>
      </c>
      <c r="BN43" s="232">
        <v>0.34325692057609558</v>
      </c>
      <c r="BO43" s="232">
        <v>2.5405315682291985E-2</v>
      </c>
      <c r="BP43" s="232">
        <v>7.8156674280762672E-3</v>
      </c>
      <c r="BQ43" s="232">
        <v>1.0593852959573269E-2</v>
      </c>
      <c r="BR43" s="232">
        <v>0.18344111740589142</v>
      </c>
      <c r="BS43" s="232">
        <v>5.2014414221048355E-2</v>
      </c>
      <c r="BT43" s="232">
        <v>4.8440113663673401E-2</v>
      </c>
      <c r="BU43" s="232">
        <v>1.5546455048024654E-2</v>
      </c>
      <c r="BV43" s="232">
        <v>0.35186350345611572</v>
      </c>
      <c r="BW43" s="232">
        <v>2.5190338492393494E-2</v>
      </c>
      <c r="BX43" s="232">
        <v>5.0462214276194572E-3</v>
      </c>
      <c r="BY43" s="232">
        <v>6.6934116184711456E-3</v>
      </c>
      <c r="BZ43" s="232">
        <v>0.16143687069416046</v>
      </c>
      <c r="CA43" s="232">
        <v>7.1625128388404846E-2</v>
      </c>
      <c r="CB43" s="232">
        <v>6.4445421099662781E-2</v>
      </c>
      <c r="CC43" s="232">
        <v>1.7426121979951859E-2</v>
      </c>
      <c r="CD43" s="232">
        <v>0.35613924264907837</v>
      </c>
      <c r="CE43" s="232">
        <v>2.4673203006386757E-2</v>
      </c>
      <c r="CF43" s="232">
        <v>3.0896286480128765E-3</v>
      </c>
      <c r="CG43" s="232">
        <v>3.578961594030261E-3</v>
      </c>
      <c r="CH43" s="232">
        <v>0.1153627336025238</v>
      </c>
      <c r="CI43" s="232">
        <v>0.10810956358909607</v>
      </c>
      <c r="CJ43" s="232">
        <v>8.183915913105011E-2</v>
      </c>
      <c r="CK43" s="232">
        <v>1.9485991448163986E-2</v>
      </c>
      <c r="CL43" s="232">
        <v>0.29232615232467651</v>
      </c>
      <c r="CM43" s="232">
        <v>4.0454152971506119E-2</v>
      </c>
      <c r="CN43" s="232">
        <v>1.7588865011930466E-2</v>
      </c>
      <c r="CO43" s="232">
        <v>7.733452320098877E-2</v>
      </c>
      <c r="CP43" s="232">
        <v>0.11472616344690323</v>
      </c>
      <c r="CQ43" s="232">
        <v>2.479805052280426E-2</v>
      </c>
      <c r="CR43" s="232">
        <v>1.6364375129342079E-2</v>
      </c>
      <c r="CS43" s="232">
        <v>1.06001493986696E-3</v>
      </c>
      <c r="CT43" s="232">
        <v>0.29380157589912415</v>
      </c>
      <c r="CU43" s="232">
        <v>3.4564301371574402E-2</v>
      </c>
      <c r="CV43" s="232">
        <v>1.747485063970089E-2</v>
      </c>
      <c r="CW43" s="232">
        <v>5.2687428891658783E-2</v>
      </c>
      <c r="CX43" s="232">
        <v>0.13588133454322815</v>
      </c>
      <c r="CY43" s="232">
        <v>2.837328240275383E-2</v>
      </c>
      <c r="CZ43" s="232">
        <v>2.0774446427822113E-2</v>
      </c>
      <c r="DA43" s="232">
        <v>4.0459288284182549E-3</v>
      </c>
      <c r="DB43" s="232">
        <v>0.29814183712005615</v>
      </c>
      <c r="DC43" s="232">
        <v>2.7159584686160088E-2</v>
      </c>
      <c r="DD43" s="232">
        <v>1.4981149695813656E-2</v>
      </c>
      <c r="DE43" s="232">
        <v>3.2945118844509125E-2</v>
      </c>
      <c r="DF43" s="232">
        <v>0.15966826677322388</v>
      </c>
      <c r="DG43" s="232">
        <v>2.9310056939721107E-2</v>
      </c>
      <c r="DH43" s="232">
        <v>2.4876277893781662E-2</v>
      </c>
      <c r="DI43" s="232">
        <v>9.201384149491787E-3</v>
      </c>
      <c r="DJ43" s="232">
        <v>0.31424295902252197</v>
      </c>
      <c r="DK43" s="232">
        <v>2.5358546525239944E-2</v>
      </c>
      <c r="DL43" s="232">
        <v>1.3406693935394287E-2</v>
      </c>
      <c r="DM43" s="232">
        <v>2.321784570813179E-2</v>
      </c>
      <c r="DN43" s="232">
        <v>0.18115755915641785</v>
      </c>
      <c r="DO43" s="232">
        <v>3.0975751578807831E-2</v>
      </c>
      <c r="DP43" s="232">
        <v>2.7953637763857841E-2</v>
      </c>
      <c r="DQ43" s="232">
        <v>1.2172923423349857E-2</v>
      </c>
      <c r="DR43" s="232">
        <v>0.33624750375747681</v>
      </c>
      <c r="DS43" s="232">
        <v>2.5580398738384247E-2</v>
      </c>
      <c r="DT43" s="232">
        <v>1.0071177035570145E-2</v>
      </c>
      <c r="DU43" s="232">
        <v>1.3770473189651966E-2</v>
      </c>
      <c r="DV43" s="232">
        <v>0.20136193931102753</v>
      </c>
      <c r="DW43" s="232">
        <v>3.6042943596839905E-2</v>
      </c>
      <c r="DX43" s="232">
        <v>3.5404976457357407E-2</v>
      </c>
      <c r="DY43" s="232">
        <v>1.4015606604516506E-2</v>
      </c>
      <c r="DZ43" s="232">
        <v>0.34849852323532104</v>
      </c>
      <c r="EA43" s="232">
        <v>2.5597322732210159E-2</v>
      </c>
      <c r="EB43" s="232">
        <v>6.5860580652952194E-3</v>
      </c>
      <c r="EC43" s="232">
        <v>9.1444812715053558E-3</v>
      </c>
      <c r="ED43" s="232">
        <v>0.19769717752933502</v>
      </c>
      <c r="EE43" s="232">
        <v>4.2911902070045471E-2</v>
      </c>
      <c r="EF43" s="232">
        <v>5.0756566226482391E-2</v>
      </c>
      <c r="EG43" s="232">
        <v>1.580500602722168E-2</v>
      </c>
      <c r="EH43" s="232">
        <v>0.38617095351219177</v>
      </c>
      <c r="EI43" s="232">
        <v>2.392929419875145E-2</v>
      </c>
      <c r="EJ43" s="232">
        <v>1.7824741080403328E-3</v>
      </c>
      <c r="EK43" s="232">
        <v>1.6674965154379606E-3</v>
      </c>
      <c r="EL43" s="232">
        <v>8.396419882774353E-2</v>
      </c>
      <c r="EM43" s="232">
        <v>0.15593835711479187</v>
      </c>
      <c r="EN43" s="232">
        <v>9.7800165414810181E-2</v>
      </c>
      <c r="EO43" s="232">
        <v>2.10889782756567E-2</v>
      </c>
    </row>
    <row r="44" spans="1:145">
      <c r="A44" s="314">
        <v>2004</v>
      </c>
      <c r="B44" s="232">
        <v>0.28690659999847412</v>
      </c>
      <c r="C44" s="232">
        <v>5.0905466079711914E-2</v>
      </c>
      <c r="D44" s="232">
        <v>1.4714455232024193E-2</v>
      </c>
      <c r="E44" s="232">
        <v>7.7876299619674683E-2</v>
      </c>
      <c r="F44" s="232">
        <v>9.8490647971630096E-2</v>
      </c>
      <c r="G44" s="232">
        <v>2.6155859231948853E-2</v>
      </c>
      <c r="H44" s="232">
        <v>1.5913158655166626E-2</v>
      </c>
      <c r="I44" s="232">
        <v>2.8507248498499393E-3</v>
      </c>
      <c r="J44" s="232">
        <v>0.27588456869125366</v>
      </c>
      <c r="K44" s="232">
        <v>6.5354347229003906E-2</v>
      </c>
      <c r="L44" s="232">
        <v>1.5008148737251759E-2</v>
      </c>
      <c r="M44" s="232">
        <v>0.10392830520868301</v>
      </c>
      <c r="N44" s="232">
        <v>6.4329683780670166E-2</v>
      </c>
      <c r="O44" s="232">
        <v>1.7688540741801262E-2</v>
      </c>
      <c r="P44" s="232">
        <v>9.476514533162117E-3</v>
      </c>
      <c r="Q44" s="232">
        <v>9.9034645245410502E-5</v>
      </c>
      <c r="R44" s="232">
        <v>0.25527924299240112</v>
      </c>
      <c r="S44" s="232">
        <v>9.1349810361862183E-2</v>
      </c>
      <c r="T44" s="232">
        <v>1.4605162665247917E-2</v>
      </c>
      <c r="U44" s="232">
        <v>0.1114429235458374</v>
      </c>
      <c r="V44" s="232">
        <v>2.4938732385635376E-2</v>
      </c>
      <c r="W44" s="232">
        <v>7.8292209655046463E-3</v>
      </c>
      <c r="X44" s="232">
        <v>5.1120254211127758E-3</v>
      </c>
      <c r="Y44" s="232">
        <v>1.3859269074600888E-6</v>
      </c>
      <c r="Z44" s="232">
        <v>0.28299957513809204</v>
      </c>
      <c r="AA44" s="232">
        <v>5.6378144770860672E-2</v>
      </c>
      <c r="AB44" s="232">
        <v>1.5147298574447632E-2</v>
      </c>
      <c r="AC44" s="232">
        <v>0.10133352130651474</v>
      </c>
      <c r="AD44" s="232">
        <v>7.7931337058544159E-2</v>
      </c>
      <c r="AE44" s="232">
        <v>2.1092955023050308E-2</v>
      </c>
      <c r="AF44" s="232">
        <v>1.098356768488884E-2</v>
      </c>
      <c r="AG44" s="232">
        <v>1.3275265519041568E-4</v>
      </c>
      <c r="AH44" s="232">
        <v>0.30148881673812866</v>
      </c>
      <c r="AI44" s="232">
        <v>3.1789511442184448E-2</v>
      </c>
      <c r="AJ44" s="232">
        <v>1.4325897209346294E-2</v>
      </c>
      <c r="AK44" s="232">
        <v>4.3409351259469986E-2</v>
      </c>
      <c r="AL44" s="232">
        <v>0.14368580281734467</v>
      </c>
      <c r="AM44" s="232">
        <v>3.7358168512582779E-2</v>
      </c>
      <c r="AN44" s="232">
        <v>2.4428876116871834E-2</v>
      </c>
      <c r="AO44" s="232">
        <v>6.4912270754575729E-3</v>
      </c>
      <c r="AP44" s="232">
        <v>0.30499458312988281</v>
      </c>
      <c r="AQ44" s="232">
        <v>2.8909914195537567E-2</v>
      </c>
      <c r="AR44" s="232">
        <v>1.3090553693473339E-2</v>
      </c>
      <c r="AS44" s="232">
        <v>3.2551571726799011E-2</v>
      </c>
      <c r="AT44" s="232">
        <v>0.15511053800582886</v>
      </c>
      <c r="AU44" s="232">
        <v>3.9877928793430328E-2</v>
      </c>
      <c r="AV44" s="232">
        <v>2.7155853807926178E-2</v>
      </c>
      <c r="AW44" s="232">
        <v>8.2982052117586136E-3</v>
      </c>
      <c r="AX44" s="232">
        <v>0.31932124495506287</v>
      </c>
      <c r="AY44" s="232">
        <v>2.4675071239471436E-2</v>
      </c>
      <c r="AZ44" s="232">
        <v>1.0209694504737854E-2</v>
      </c>
      <c r="BA44" s="232">
        <v>1.8803132697939873E-2</v>
      </c>
      <c r="BB44" s="232">
        <v>0.1770520955324173</v>
      </c>
      <c r="BC44" s="232">
        <v>4.3996240943670273E-2</v>
      </c>
      <c r="BD44" s="232">
        <v>3.2445453107357025E-2</v>
      </c>
      <c r="BE44" s="232">
        <v>1.2139559723436832E-2</v>
      </c>
      <c r="BF44" s="232">
        <v>0.32552763819694519</v>
      </c>
      <c r="BG44" s="232">
        <v>2.4129780009388924E-2</v>
      </c>
      <c r="BH44" s="232">
        <v>9.0857511386275291E-3</v>
      </c>
      <c r="BI44" s="232">
        <v>1.5105796046555042E-2</v>
      </c>
      <c r="BJ44" s="232">
        <v>0.18192523717880249</v>
      </c>
      <c r="BK44" s="232">
        <v>4.7009855508804321E-2</v>
      </c>
      <c r="BL44" s="232">
        <v>3.4988380968570709E-2</v>
      </c>
      <c r="BM44" s="232">
        <v>1.3282837346196175E-2</v>
      </c>
      <c r="BN44" s="232">
        <v>0.33720725774765015</v>
      </c>
      <c r="BO44" s="232">
        <v>2.3719366639852524E-2</v>
      </c>
      <c r="BP44" s="232">
        <v>6.7425495944917202E-3</v>
      </c>
      <c r="BQ44" s="232">
        <v>1.0366581380367279E-2</v>
      </c>
      <c r="BR44" s="232">
        <v>0.1856670081615448</v>
      </c>
      <c r="BS44" s="232">
        <v>5.5041838437318802E-2</v>
      </c>
      <c r="BT44" s="232">
        <v>4.1166588664054871E-2</v>
      </c>
      <c r="BU44" s="232">
        <v>1.4503339305520058E-2</v>
      </c>
      <c r="BV44" s="232">
        <v>0.3457910418510437</v>
      </c>
      <c r="BW44" s="232">
        <v>2.3225164040923119E-2</v>
      </c>
      <c r="BX44" s="232">
        <v>4.3665994890034199E-3</v>
      </c>
      <c r="BY44" s="232">
        <v>7.1854093112051487E-3</v>
      </c>
      <c r="BZ44" s="232">
        <v>0.173416867852211</v>
      </c>
      <c r="CA44" s="232">
        <v>6.9623544812202454E-2</v>
      </c>
      <c r="CB44" s="232">
        <v>5.2015520632266998E-2</v>
      </c>
      <c r="CC44" s="232">
        <v>1.595793291926384E-2</v>
      </c>
      <c r="CD44" s="232">
        <v>0.34302902221679688</v>
      </c>
      <c r="CE44" s="232">
        <v>2.3210469633340836E-2</v>
      </c>
      <c r="CF44" s="232">
        <v>3.0822833068668842E-3</v>
      </c>
      <c r="CG44" s="232">
        <v>4.8618502914905548E-3</v>
      </c>
      <c r="CH44" s="232">
        <v>0.13782095909118652</v>
      </c>
      <c r="CI44" s="232">
        <v>9.280318021774292E-2</v>
      </c>
      <c r="CJ44" s="232">
        <v>6.3828535377979279E-2</v>
      </c>
      <c r="CK44" s="232">
        <v>1.7421746626496315E-2</v>
      </c>
      <c r="CL44" s="232">
        <v>0.29081180691719055</v>
      </c>
      <c r="CM44" s="232">
        <v>4.0559578686952591E-2</v>
      </c>
      <c r="CN44" s="232">
        <v>1.8088243901729584E-2</v>
      </c>
      <c r="CO44" s="232">
        <v>7.6477646827697754E-2</v>
      </c>
      <c r="CP44" s="232">
        <v>0.10889074951410294</v>
      </c>
      <c r="CQ44" s="232">
        <v>2.9684025794267654E-2</v>
      </c>
      <c r="CR44" s="232">
        <v>1.6123633831739426E-2</v>
      </c>
      <c r="CS44" s="232">
        <v>9.8792009521275759E-4</v>
      </c>
      <c r="CT44" s="232">
        <v>0.28772130608558655</v>
      </c>
      <c r="CU44" s="232">
        <v>3.401574119925499E-2</v>
      </c>
      <c r="CV44" s="232">
        <v>1.6563922166824341E-2</v>
      </c>
      <c r="CW44" s="232">
        <v>4.9127675592899323E-2</v>
      </c>
      <c r="CX44" s="232">
        <v>0.12865623831748962</v>
      </c>
      <c r="CY44" s="232">
        <v>3.4912601113319397E-2</v>
      </c>
      <c r="CZ44" s="232">
        <v>2.0778337493538857E-2</v>
      </c>
      <c r="DA44" s="232">
        <v>3.6667932290583849E-3</v>
      </c>
      <c r="DB44" s="232">
        <v>0.29693230986595154</v>
      </c>
      <c r="DC44" s="232">
        <v>2.6642158627510071E-2</v>
      </c>
      <c r="DD44" s="232">
        <v>1.4264211989939213E-2</v>
      </c>
      <c r="DE44" s="232">
        <v>3.2140914350748062E-2</v>
      </c>
      <c r="DF44" s="232">
        <v>0.15947271883487701</v>
      </c>
      <c r="DG44" s="232">
        <v>3.3124912530183792E-2</v>
      </c>
      <c r="DH44" s="232">
        <v>2.3272085934877396E-2</v>
      </c>
      <c r="DI44" s="232">
        <v>8.0152954906225204E-3</v>
      </c>
      <c r="DJ44" s="232">
        <v>0.30973762273788452</v>
      </c>
      <c r="DK44" s="232">
        <v>2.4684630334377289E-2</v>
      </c>
      <c r="DL44" s="232">
        <v>1.2253588065505028E-2</v>
      </c>
      <c r="DM44" s="232">
        <v>2.1512867882847786E-2</v>
      </c>
      <c r="DN44" s="232">
        <v>0.17686663568019867</v>
      </c>
      <c r="DO44" s="232">
        <v>3.6151200532913208E-2</v>
      </c>
      <c r="DP44" s="232">
        <v>2.6635892689228058E-2</v>
      </c>
      <c r="DQ44" s="232">
        <v>1.1632809415459633E-2</v>
      </c>
      <c r="DR44" s="232">
        <v>0.33027946949005127</v>
      </c>
      <c r="DS44" s="232">
        <v>2.4118227884173393E-2</v>
      </c>
      <c r="DT44" s="232">
        <v>8.6601274088025093E-3</v>
      </c>
      <c r="DU44" s="232">
        <v>1.2934036552906036E-2</v>
      </c>
      <c r="DV44" s="232">
        <v>0.19555382430553436</v>
      </c>
      <c r="DW44" s="232">
        <v>4.3273255228996277E-2</v>
      </c>
      <c r="DX44" s="232">
        <v>3.2410647720098495E-2</v>
      </c>
      <c r="DY44" s="232">
        <v>1.3329367153346539E-2</v>
      </c>
      <c r="DZ44" s="232">
        <v>0.34779757261276245</v>
      </c>
      <c r="EA44" s="232">
        <v>2.3235838860273361E-2</v>
      </c>
      <c r="EB44" s="232">
        <v>5.2996152080595493E-3</v>
      </c>
      <c r="EC44" s="232">
        <v>8.8734030723571777E-3</v>
      </c>
      <c r="ED44" s="232">
        <v>0.19927619397640228</v>
      </c>
      <c r="EE44" s="232">
        <v>5.2784260362386703E-2</v>
      </c>
      <c r="EF44" s="232">
        <v>4.3433737009763718E-2</v>
      </c>
      <c r="EG44" s="232">
        <v>1.4894518069922924E-2</v>
      </c>
      <c r="EH44" s="232">
        <v>0.34857258200645447</v>
      </c>
      <c r="EI44" s="232">
        <v>2.3295354098081589E-2</v>
      </c>
      <c r="EJ44" s="232">
        <v>2.7113799005746841E-3</v>
      </c>
      <c r="EK44" s="232">
        <v>2.6391004212200642E-3</v>
      </c>
      <c r="EL44" s="232">
        <v>9.4052903354167938E-2</v>
      </c>
      <c r="EM44" s="232">
        <v>0.12922340631484985</v>
      </c>
      <c r="EN44" s="232">
        <v>7.759501039981842E-2</v>
      </c>
      <c r="EO44" s="232">
        <v>1.9055429846048355E-2</v>
      </c>
    </row>
    <row r="45" spans="1:145">
      <c r="A45" s="314">
        <v>2005</v>
      </c>
      <c r="B45" s="232">
        <v>0.29811102151870728</v>
      </c>
      <c r="C45" s="232">
        <v>5.0930630415678024E-2</v>
      </c>
      <c r="D45" s="232">
        <v>1.4653280377388E-2</v>
      </c>
      <c r="E45" s="232">
        <v>7.5819365680217743E-2</v>
      </c>
      <c r="F45" s="232">
        <v>0.105259008705616</v>
      </c>
      <c r="G45" s="232">
        <v>3.2967798411846161E-2</v>
      </c>
      <c r="H45" s="232">
        <v>1.5839602798223495E-2</v>
      </c>
      <c r="I45" s="232">
        <v>2.6413374580442905E-3</v>
      </c>
      <c r="J45" s="232">
        <v>0.28614237904548645</v>
      </c>
      <c r="K45" s="232">
        <v>6.6882692277431488E-2</v>
      </c>
      <c r="L45" s="232">
        <v>1.5560666099190712E-2</v>
      </c>
      <c r="M45" s="232">
        <v>0.10494716465473175</v>
      </c>
      <c r="N45" s="232">
        <v>6.6932573914527893E-2</v>
      </c>
      <c r="O45" s="232">
        <v>2.2340113297104836E-2</v>
      </c>
      <c r="P45" s="232">
        <v>9.4067659229040146E-3</v>
      </c>
      <c r="Q45" s="232">
        <v>7.2403250669594854E-5</v>
      </c>
      <c r="R45" s="232">
        <v>0.26623421907424927</v>
      </c>
      <c r="S45" s="232">
        <v>9.4822250306606293E-2</v>
      </c>
      <c r="T45" s="232">
        <v>1.5711124986410141E-2</v>
      </c>
      <c r="U45" s="232">
        <v>0.11534485220909119</v>
      </c>
      <c r="V45" s="232">
        <v>2.6162629947066307E-2</v>
      </c>
      <c r="W45" s="232">
        <v>9.2743784189224243E-3</v>
      </c>
      <c r="X45" s="232">
        <v>4.9168891273438931E-3</v>
      </c>
      <c r="Y45" s="232">
        <v>2.0977008716727141E-6</v>
      </c>
      <c r="Z45" s="232">
        <v>0.29291033744812012</v>
      </c>
      <c r="AA45" s="232">
        <v>5.7384390383958817E-2</v>
      </c>
      <c r="AB45" s="232">
        <v>1.5509516000747681E-2</v>
      </c>
      <c r="AC45" s="232">
        <v>0.10141238570213318</v>
      </c>
      <c r="AD45" s="232">
        <v>8.079267293214798E-2</v>
      </c>
      <c r="AE45" s="232">
        <v>2.6781924068927765E-2</v>
      </c>
      <c r="AF45" s="232">
        <v>1.0933139361441135E-2</v>
      </c>
      <c r="AG45" s="232">
        <v>9.6304240287281573E-5</v>
      </c>
      <c r="AH45" s="232">
        <v>0.31285989284515381</v>
      </c>
      <c r="AI45" s="232">
        <v>3.1273018568754196E-2</v>
      </c>
      <c r="AJ45" s="232">
        <v>1.3535115867853165E-2</v>
      </c>
      <c r="AK45" s="232">
        <v>3.9925381541252136E-2</v>
      </c>
      <c r="AL45" s="232">
        <v>0.15248841047286987</v>
      </c>
      <c r="AM45" s="232">
        <v>4.6064216643571854E-2</v>
      </c>
      <c r="AN45" s="232">
        <v>2.3766743019223213E-2</v>
      </c>
      <c r="AO45" s="232">
        <v>5.8070165105164051E-3</v>
      </c>
      <c r="AP45" s="232">
        <v>0.31727665662765503</v>
      </c>
      <c r="AQ45" s="232">
        <v>2.8336795046925545E-2</v>
      </c>
      <c r="AR45" s="232">
        <v>1.2393367476761341E-2</v>
      </c>
      <c r="AS45" s="232">
        <v>3.0082289129495621E-2</v>
      </c>
      <c r="AT45" s="232">
        <v>0.16531252861022949</v>
      </c>
      <c r="AU45" s="232">
        <v>4.7876473516225815E-2</v>
      </c>
      <c r="AV45" s="232">
        <v>2.5907823815941811E-2</v>
      </c>
      <c r="AW45" s="232">
        <v>7.3673808947205544E-3</v>
      </c>
      <c r="AX45" s="232">
        <v>0.32943013310432434</v>
      </c>
      <c r="AY45" s="232">
        <v>2.3978240787982941E-2</v>
      </c>
      <c r="AZ45" s="232">
        <v>9.4343079254031181E-3</v>
      </c>
      <c r="BA45" s="232">
        <v>1.7093030735850334E-2</v>
      </c>
      <c r="BB45" s="232">
        <v>0.18681871891021729</v>
      </c>
      <c r="BC45" s="232">
        <v>5.1232613623142242E-2</v>
      </c>
      <c r="BD45" s="232">
        <v>3.0128166079521179E-2</v>
      </c>
      <c r="BE45" s="232">
        <v>1.074505690485239E-2</v>
      </c>
      <c r="BF45" s="232">
        <v>0.33374595642089844</v>
      </c>
      <c r="BG45" s="232">
        <v>2.3327942937612534E-2</v>
      </c>
      <c r="BH45" s="232">
        <v>8.2789221778512001E-3</v>
      </c>
      <c r="BI45" s="232">
        <v>1.3843580149114132E-2</v>
      </c>
      <c r="BJ45" s="232">
        <v>0.19135203957557678</v>
      </c>
      <c r="BK45" s="232">
        <v>5.3404100239276886E-2</v>
      </c>
      <c r="BL45" s="232">
        <v>3.1899813562631607E-2</v>
      </c>
      <c r="BM45" s="232">
        <v>1.1639547534286976E-2</v>
      </c>
      <c r="BN45" s="232">
        <v>0.33901700377464294</v>
      </c>
      <c r="BO45" s="232">
        <v>2.2641738876700401E-2</v>
      </c>
      <c r="BP45" s="232">
        <v>5.8863903395831585E-3</v>
      </c>
      <c r="BQ45" s="232">
        <v>9.4385398551821709E-3</v>
      </c>
      <c r="BR45" s="232">
        <v>0.19316636025905609</v>
      </c>
      <c r="BS45" s="232">
        <v>5.9060212224721909E-2</v>
      </c>
      <c r="BT45" s="232">
        <v>3.626706451177597E-2</v>
      </c>
      <c r="BU45" s="232">
        <v>1.255670003592968E-2</v>
      </c>
      <c r="BV45" s="232">
        <v>0.33737322688102722</v>
      </c>
      <c r="BW45" s="232">
        <v>2.2064294666051865E-2</v>
      </c>
      <c r="BX45" s="232">
        <v>4.1649187915027142E-3</v>
      </c>
      <c r="BY45" s="232">
        <v>6.3763833604753017E-3</v>
      </c>
      <c r="BZ45" s="232">
        <v>0.17721202969551086</v>
      </c>
      <c r="CA45" s="232">
        <v>6.9307029247283936E-2</v>
      </c>
      <c r="CB45" s="232">
        <v>4.4496521353721619E-2</v>
      </c>
      <c r="CC45" s="232">
        <v>1.3752062804996967E-2</v>
      </c>
      <c r="CD45" s="232">
        <v>0.32728409767150879</v>
      </c>
      <c r="CE45" s="232">
        <v>2.2010531276464462E-2</v>
      </c>
      <c r="CF45" s="232">
        <v>3.5592145286500454E-3</v>
      </c>
      <c r="CG45" s="232">
        <v>3.9151054807007313E-3</v>
      </c>
      <c r="CH45" s="232">
        <v>0.14692370593547821</v>
      </c>
      <c r="CI45" s="232">
        <v>8.3154700696468353E-2</v>
      </c>
      <c r="CJ45" s="232">
        <v>5.2505817264318466E-2</v>
      </c>
      <c r="CK45" s="232">
        <v>1.5215021558105946E-2</v>
      </c>
      <c r="CL45" s="232">
        <v>0.29859304428100586</v>
      </c>
      <c r="CM45" s="232">
        <v>4.0757495909929276E-2</v>
      </c>
      <c r="CN45" s="232">
        <v>1.7223145812749863E-2</v>
      </c>
      <c r="CO45" s="232">
        <v>7.1720138192176819E-2</v>
      </c>
      <c r="CP45" s="232">
        <v>0.11106442660093307</v>
      </c>
      <c r="CQ45" s="232">
        <v>4.021034762263298E-2</v>
      </c>
      <c r="CR45" s="232">
        <v>1.6850708052515984E-2</v>
      </c>
      <c r="CS45" s="232">
        <v>7.6679023914039135E-4</v>
      </c>
      <c r="CT45" s="232">
        <v>0.30144268274307251</v>
      </c>
      <c r="CU45" s="232">
        <v>3.4015268087387085E-2</v>
      </c>
      <c r="CV45" s="232">
        <v>1.6248531639575958E-2</v>
      </c>
      <c r="CW45" s="232">
        <v>4.7005139291286469E-2</v>
      </c>
      <c r="CX45" s="232">
        <v>0.13729353249073029</v>
      </c>
      <c r="CY45" s="232">
        <v>4.3503973633050919E-2</v>
      </c>
      <c r="CZ45" s="232">
        <v>2.0409420132637024E-2</v>
      </c>
      <c r="DA45" s="232">
        <v>2.9668295755982399E-3</v>
      </c>
      <c r="DB45" s="232">
        <v>0.31281736493110657</v>
      </c>
      <c r="DC45" s="232">
        <v>2.6481417939066887E-2</v>
      </c>
      <c r="DD45" s="232">
        <v>1.388170663267374E-2</v>
      </c>
      <c r="DE45" s="232">
        <v>2.9601071029901505E-2</v>
      </c>
      <c r="DF45" s="232">
        <v>0.16936869919300079</v>
      </c>
      <c r="DG45" s="232">
        <v>4.2873959988355637E-2</v>
      </c>
      <c r="DH45" s="232">
        <v>2.330859936773777E-2</v>
      </c>
      <c r="DI45" s="232">
        <v>7.3019145056605339E-3</v>
      </c>
      <c r="DJ45" s="232">
        <v>0.32616433501243591</v>
      </c>
      <c r="DK45" s="232">
        <v>2.4314941838383675E-2</v>
      </c>
      <c r="DL45" s="232">
        <v>1.1720208451151848E-2</v>
      </c>
      <c r="DM45" s="232">
        <v>2.0179549232125282E-2</v>
      </c>
      <c r="DN45" s="232">
        <v>0.18874241411685944</v>
      </c>
      <c r="DO45" s="232">
        <v>4.5268665999174118E-2</v>
      </c>
      <c r="DP45" s="232">
        <v>2.5618197396397591E-2</v>
      </c>
      <c r="DQ45" s="232">
        <v>1.0320364497601986E-2</v>
      </c>
      <c r="DR45" s="232">
        <v>0.34031647443771362</v>
      </c>
      <c r="DS45" s="232">
        <v>2.3098230361938477E-2</v>
      </c>
      <c r="DT45" s="232">
        <v>7.2472761385142803E-3</v>
      </c>
      <c r="DU45" s="232">
        <v>1.1859286576509476E-2</v>
      </c>
      <c r="DV45" s="232">
        <v>0.20577883720397949</v>
      </c>
      <c r="DW45" s="232">
        <v>5.0959732383489609E-2</v>
      </c>
      <c r="DX45" s="232">
        <v>2.9761383309960365E-2</v>
      </c>
      <c r="DY45" s="232">
        <v>1.1611722409725189E-2</v>
      </c>
      <c r="DZ45" s="232">
        <v>0.34406426548957825</v>
      </c>
      <c r="EA45" s="232">
        <v>2.2099949419498444E-2</v>
      </c>
      <c r="EB45" s="232">
        <v>4.5666182413697243E-3</v>
      </c>
      <c r="EC45" s="232">
        <v>8.008686825633049E-3</v>
      </c>
      <c r="ED45" s="232">
        <v>0.1972990483045578</v>
      </c>
      <c r="EE45" s="232">
        <v>6.012333557009697E-2</v>
      </c>
      <c r="EF45" s="232">
        <v>3.9184805005788803E-2</v>
      </c>
      <c r="EG45" s="232">
        <v>1.2781837955117226E-2</v>
      </c>
      <c r="EH45" s="232">
        <v>0.31495785713195801</v>
      </c>
      <c r="EI45" s="232">
        <v>2.2055672481656075E-2</v>
      </c>
      <c r="EJ45" s="232">
        <v>3.8370462134480476E-3</v>
      </c>
      <c r="EK45" s="232">
        <v>1.6738410340622067E-3</v>
      </c>
      <c r="EL45" s="232">
        <v>0.11312427371740341</v>
      </c>
      <c r="EM45" s="232">
        <v>9.9518574774265289E-2</v>
      </c>
      <c r="EN45" s="232">
        <v>5.8051805943250656E-2</v>
      </c>
      <c r="EO45" s="232">
        <v>1.6696656122803688E-2</v>
      </c>
    </row>
    <row r="46" spans="1:145">
      <c r="A46" s="314">
        <v>2006</v>
      </c>
      <c r="B46" s="232">
        <v>0.30260181427001953</v>
      </c>
      <c r="C46" s="232">
        <v>4.9845661967992783E-2</v>
      </c>
      <c r="D46" s="232">
        <v>1.459901686757803E-2</v>
      </c>
      <c r="E46" s="232">
        <v>7.4786894023418427E-2</v>
      </c>
      <c r="F46" s="232">
        <v>0.11000419408082962</v>
      </c>
      <c r="G46" s="232">
        <v>3.487049788236618E-2</v>
      </c>
      <c r="H46" s="232">
        <v>1.5814041718840599E-2</v>
      </c>
      <c r="I46" s="232">
        <v>2.6815165765583515E-3</v>
      </c>
      <c r="J46" s="232">
        <v>0.28934559226036072</v>
      </c>
      <c r="K46" s="232">
        <v>6.6046096384525299E-2</v>
      </c>
      <c r="L46" s="232">
        <v>1.5909327194094658E-2</v>
      </c>
      <c r="M46" s="232">
        <v>0.10470054298639297</v>
      </c>
      <c r="N46" s="232">
        <v>7.0250898599624634E-2</v>
      </c>
      <c r="O46" s="232">
        <v>2.3156868293881416E-2</v>
      </c>
      <c r="P46" s="232">
        <v>9.2233475297689438E-3</v>
      </c>
      <c r="Q46" s="232">
        <v>5.8503293985268101E-5</v>
      </c>
      <c r="R46" s="232">
        <v>0.27077096700668335</v>
      </c>
      <c r="S46" s="232">
        <v>9.414941817522049E-2</v>
      </c>
      <c r="T46" s="232">
        <v>1.6605518758296967E-2</v>
      </c>
      <c r="U46" s="232">
        <v>0.11728977411985397</v>
      </c>
      <c r="V46" s="232">
        <v>2.8833774849772453E-2</v>
      </c>
      <c r="W46" s="232">
        <v>9.1510554775595665E-3</v>
      </c>
      <c r="X46" s="232">
        <v>4.7382917255163193E-3</v>
      </c>
      <c r="Y46" s="232">
        <v>3.1349011351267109E-6</v>
      </c>
      <c r="Z46" s="232">
        <v>0.29559698700904846</v>
      </c>
      <c r="AA46" s="232">
        <v>5.6587725877761841E-2</v>
      </c>
      <c r="AB46" s="232">
        <v>1.5675017610192299E-2</v>
      </c>
      <c r="AC46" s="232">
        <v>0.10046354681253433</v>
      </c>
      <c r="AD46" s="232">
        <v>8.4190122783184052E-2</v>
      </c>
      <c r="AE46" s="232">
        <v>2.7870623394846916E-2</v>
      </c>
      <c r="AF46" s="232">
        <v>1.0732824914157391E-2</v>
      </c>
      <c r="AG46" s="232">
        <v>7.7137920015957206E-5</v>
      </c>
      <c r="AH46" s="232">
        <v>0.31836313009262085</v>
      </c>
      <c r="AI46" s="232">
        <v>3.0583806335926056E-2</v>
      </c>
      <c r="AJ46" s="232">
        <v>1.3041094876825809E-2</v>
      </c>
      <c r="AK46" s="232">
        <v>3.9220422506332397E-2</v>
      </c>
      <c r="AL46" s="232">
        <v>0.15726973116397858</v>
      </c>
      <c r="AM46" s="232">
        <v>4.8797670751810074E-2</v>
      </c>
      <c r="AN46" s="232">
        <v>2.3650187999010086E-2</v>
      </c>
      <c r="AO46" s="232">
        <v>5.8002048172056675E-3</v>
      </c>
      <c r="AP46" s="232">
        <v>0.32293474674224854</v>
      </c>
      <c r="AQ46" s="232">
        <v>2.765946090221405E-2</v>
      </c>
      <c r="AR46" s="232">
        <v>1.1879711411893368E-2</v>
      </c>
      <c r="AS46" s="232">
        <v>2.9507085680961609E-2</v>
      </c>
      <c r="AT46" s="232">
        <v>0.16967533528804779</v>
      </c>
      <c r="AU46" s="232">
        <v>5.0989896059036255E-2</v>
      </c>
      <c r="AV46" s="232">
        <v>2.5867849588394165E-2</v>
      </c>
      <c r="AW46" s="232">
        <v>7.3554143309593201E-3</v>
      </c>
      <c r="AX46" s="232">
        <v>0.33490899205207825</v>
      </c>
      <c r="AY46" s="232">
        <v>2.331223152577877E-2</v>
      </c>
      <c r="AZ46" s="232">
        <v>8.9552160352468491E-3</v>
      </c>
      <c r="BA46" s="232">
        <v>1.6626717522740364E-2</v>
      </c>
      <c r="BB46" s="232">
        <v>0.18992471694946289</v>
      </c>
      <c r="BC46" s="232">
        <v>5.4983079433441162E-2</v>
      </c>
      <c r="BD46" s="232">
        <v>3.0231252312660217E-2</v>
      </c>
      <c r="BE46" s="232">
        <v>1.0875795967876911E-2</v>
      </c>
      <c r="BF46" s="232">
        <v>0.33897283673286438</v>
      </c>
      <c r="BG46" s="232">
        <v>2.2646835073828697E-2</v>
      </c>
      <c r="BH46" s="232">
        <v>7.9672178253531456E-3</v>
      </c>
      <c r="BI46" s="232">
        <v>1.3425987213850021E-2</v>
      </c>
      <c r="BJ46" s="232">
        <v>0.19357685744762421</v>
      </c>
      <c r="BK46" s="232">
        <v>5.7426165789365768E-2</v>
      </c>
      <c r="BL46" s="232">
        <v>3.2032802700996399E-2</v>
      </c>
      <c r="BM46" s="232">
        <v>1.1896973475813866E-2</v>
      </c>
      <c r="BN46" s="232">
        <v>0.34183833003044128</v>
      </c>
      <c r="BO46" s="232">
        <v>2.1922256797552109E-2</v>
      </c>
      <c r="BP46" s="232">
        <v>5.7586552575230598E-3</v>
      </c>
      <c r="BQ46" s="232">
        <v>9.0992795303463936E-3</v>
      </c>
      <c r="BR46" s="232">
        <v>0.1927296370267868</v>
      </c>
      <c r="BS46" s="232">
        <v>6.3097730278968811E-2</v>
      </c>
      <c r="BT46" s="232">
        <v>3.6263931542634964E-2</v>
      </c>
      <c r="BU46" s="232">
        <v>1.2966852635145187E-2</v>
      </c>
      <c r="BV46" s="232">
        <v>0.33458343148231506</v>
      </c>
      <c r="BW46" s="232">
        <v>2.1408572793006897E-2</v>
      </c>
      <c r="BX46" s="232">
        <v>3.6819102242588997E-3</v>
      </c>
      <c r="BY46" s="232">
        <v>6.2933890148997307E-3</v>
      </c>
      <c r="BZ46" s="232">
        <v>0.17369310557842255</v>
      </c>
      <c r="CA46" s="232">
        <v>7.1919433772563934E-2</v>
      </c>
      <c r="CB46" s="232">
        <v>4.3730232864618301E-2</v>
      </c>
      <c r="CC46" s="232">
        <v>1.385677233338356E-2</v>
      </c>
      <c r="CD46" s="232">
        <v>0.31306898593902588</v>
      </c>
      <c r="CE46" s="232">
        <v>2.1687932312488556E-2</v>
      </c>
      <c r="CF46" s="232">
        <v>2.2621420212090015E-3</v>
      </c>
      <c r="CG46" s="232">
        <v>5.1149660721421242E-3</v>
      </c>
      <c r="CH46" s="232">
        <v>0.13494277000427246</v>
      </c>
      <c r="CI46" s="232">
        <v>8.3460085093975067E-2</v>
      </c>
      <c r="CJ46" s="232">
        <v>5.0662681460380554E-2</v>
      </c>
      <c r="CK46" s="232">
        <v>1.4938419684767723E-2</v>
      </c>
      <c r="CL46" s="232">
        <v>0.30333706736564636</v>
      </c>
      <c r="CM46" s="232">
        <v>4.0195569396018982E-2</v>
      </c>
      <c r="CN46" s="232">
        <v>1.6858337447047234E-2</v>
      </c>
      <c r="CO46" s="232">
        <v>7.1146287024021149E-2</v>
      </c>
      <c r="CP46" s="232">
        <v>0.11649493128061295</v>
      </c>
      <c r="CQ46" s="232">
        <v>4.1592244058847427E-2</v>
      </c>
      <c r="CR46" s="232">
        <v>1.6361162066459656E-2</v>
      </c>
      <c r="CS46" s="232">
        <v>6.8853108678013086E-4</v>
      </c>
      <c r="CT46" s="232">
        <v>0.30693936347961426</v>
      </c>
      <c r="CU46" s="232">
        <v>3.3466551452875137E-2</v>
      </c>
      <c r="CV46" s="232">
        <v>1.5786297619342804E-2</v>
      </c>
      <c r="CW46" s="232">
        <v>4.6712875366210938E-2</v>
      </c>
      <c r="CX46" s="232">
        <v>0.14262589812278748</v>
      </c>
      <c r="CY46" s="232">
        <v>4.5655742287635803E-2</v>
      </c>
      <c r="CZ46" s="232">
        <v>2.003915049135685E-2</v>
      </c>
      <c r="DA46" s="232">
        <v>2.6528351008892059E-3</v>
      </c>
      <c r="DB46" s="232">
        <v>0.3188941478729248</v>
      </c>
      <c r="DC46" s="232">
        <v>2.5934441015124321E-2</v>
      </c>
      <c r="DD46" s="232">
        <v>1.2848738580942154E-2</v>
      </c>
      <c r="DE46" s="232">
        <v>2.9240215197205544E-2</v>
      </c>
      <c r="DF46" s="232">
        <v>0.17553223669528961</v>
      </c>
      <c r="DG46" s="232">
        <v>4.5355312526226044E-2</v>
      </c>
      <c r="DH46" s="232">
        <v>2.3131676018238068E-2</v>
      </c>
      <c r="DI46" s="232">
        <v>6.8515208549797535E-3</v>
      </c>
      <c r="DJ46" s="232">
        <v>0.33480042219161987</v>
      </c>
      <c r="DK46" s="232">
        <v>2.3701891303062439E-2</v>
      </c>
      <c r="DL46" s="232">
        <v>1.1183095164597034E-2</v>
      </c>
      <c r="DM46" s="232">
        <v>1.9726084545254707E-2</v>
      </c>
      <c r="DN46" s="232">
        <v>0.19481050968170166</v>
      </c>
      <c r="DO46" s="232">
        <v>4.9167830497026443E-2</v>
      </c>
      <c r="DP46" s="232">
        <v>2.5871872901916504E-2</v>
      </c>
      <c r="DQ46" s="232">
        <v>1.0339127853512764E-2</v>
      </c>
      <c r="DR46" s="232">
        <v>0.3475501537322998</v>
      </c>
      <c r="DS46" s="232">
        <v>2.2326681762933731E-2</v>
      </c>
      <c r="DT46" s="232">
        <v>7.3936772532761097E-3</v>
      </c>
      <c r="DU46" s="232">
        <v>1.1308358982205391E-2</v>
      </c>
      <c r="DV46" s="232">
        <v>0.20771710574626923</v>
      </c>
      <c r="DW46" s="232">
        <v>5.6152395904064178E-2</v>
      </c>
      <c r="DX46" s="232">
        <v>3.0385712161660194E-2</v>
      </c>
      <c r="DY46" s="232">
        <v>1.2266218662261963E-2</v>
      </c>
      <c r="DZ46" s="232">
        <v>0.34993541240692139</v>
      </c>
      <c r="EA46" s="232">
        <v>2.1209228783845901E-2</v>
      </c>
      <c r="EB46" s="232">
        <v>4.6950117684900761E-3</v>
      </c>
      <c r="EC46" s="232">
        <v>7.1342736482620239E-3</v>
      </c>
      <c r="ED46" s="232">
        <v>0.20134411752223969</v>
      </c>
      <c r="EE46" s="232">
        <v>6.368439644575119E-2</v>
      </c>
      <c r="EF46" s="232">
        <v>3.878345713019371E-2</v>
      </c>
      <c r="EG46" s="232">
        <v>1.308494433760643E-2</v>
      </c>
      <c r="EH46" s="232">
        <v>0.2938632071018219</v>
      </c>
      <c r="EI46" s="232">
        <v>2.165522612631321E-2</v>
      </c>
      <c r="EJ46" s="232">
        <v>1.879516988992691E-3</v>
      </c>
      <c r="EK46" s="232">
        <v>3.8821154739707708E-3</v>
      </c>
      <c r="EL46" s="232">
        <v>0.10550444573163986</v>
      </c>
      <c r="EM46" s="232">
        <v>9.1144174337387085E-2</v>
      </c>
      <c r="EN46" s="232">
        <v>5.4074205458164215E-2</v>
      </c>
      <c r="EO46" s="232">
        <v>1.5723524615168571E-2</v>
      </c>
    </row>
    <row r="47" spans="1:145">
      <c r="A47" s="314">
        <v>2007</v>
      </c>
      <c r="B47" s="232">
        <v>0.30512601137161255</v>
      </c>
      <c r="C47" s="232">
        <v>4.8424247652292252E-2</v>
      </c>
      <c r="D47" s="232">
        <v>1.5155303291976452E-2</v>
      </c>
      <c r="E47" s="232">
        <v>7.5212858617305756E-2</v>
      </c>
      <c r="F47" s="232">
        <v>0.11676013469696045</v>
      </c>
      <c r="G47" s="232">
        <v>3.064982034265995E-2</v>
      </c>
      <c r="H47" s="232">
        <v>1.6425944864749908E-2</v>
      </c>
      <c r="I47" s="232">
        <v>2.4977074936032295E-3</v>
      </c>
      <c r="J47" s="232">
        <v>0.29076486825942993</v>
      </c>
      <c r="K47" s="232">
        <v>6.447012722492218E-2</v>
      </c>
      <c r="L47" s="232">
        <v>1.6847852617502213E-2</v>
      </c>
      <c r="M47" s="232">
        <v>0.10567395389080048</v>
      </c>
      <c r="N47" s="232">
        <v>7.4174031615257263E-2</v>
      </c>
      <c r="O47" s="232">
        <v>2.0066950470209122E-2</v>
      </c>
      <c r="P47" s="232">
        <v>9.4870422035455704E-3</v>
      </c>
      <c r="Q47" s="232">
        <v>4.490754145081155E-5</v>
      </c>
      <c r="R47" s="232">
        <v>0.27443912625312805</v>
      </c>
      <c r="S47" s="232">
        <v>9.1788031160831451E-2</v>
      </c>
      <c r="T47" s="232">
        <v>1.788785308599472E-2</v>
      </c>
      <c r="U47" s="232">
        <v>0.12058319896459579</v>
      </c>
      <c r="V47" s="232">
        <v>3.1690109521150589E-2</v>
      </c>
      <c r="W47" s="232">
        <v>7.5469138100743294E-3</v>
      </c>
      <c r="X47" s="232">
        <v>4.9415263347327709E-3</v>
      </c>
      <c r="Y47" s="232">
        <v>1.486783162363281E-6</v>
      </c>
      <c r="Z47" s="232">
        <v>0.29635721445083618</v>
      </c>
      <c r="AA47" s="232">
        <v>5.5112410336732864E-2</v>
      </c>
      <c r="AB47" s="232">
        <v>1.649160124361515E-2</v>
      </c>
      <c r="AC47" s="232">
        <v>0.1005668118596077</v>
      </c>
      <c r="AD47" s="232">
        <v>8.8726840913295746E-2</v>
      </c>
      <c r="AE47" s="232">
        <v>2.4355674162507057E-2</v>
      </c>
      <c r="AF47" s="232">
        <v>1.1044102720916271E-2</v>
      </c>
      <c r="AG47" s="232">
        <v>5.9781261370517313E-5</v>
      </c>
      <c r="AH47" s="232">
        <v>0.32218629121780396</v>
      </c>
      <c r="AI47" s="232">
        <v>2.9362604022026062E-2</v>
      </c>
      <c r="AJ47" s="232">
        <v>1.3144646771252155E-2</v>
      </c>
      <c r="AK47" s="232">
        <v>3.9026703685522079E-2</v>
      </c>
      <c r="AL47" s="232">
        <v>0.16735014319419861</v>
      </c>
      <c r="AM47" s="232">
        <v>4.3221700936555862E-2</v>
      </c>
      <c r="AN47" s="232">
        <v>2.4668987840414047E-2</v>
      </c>
      <c r="AO47" s="232">
        <v>5.4115024395287037E-3</v>
      </c>
      <c r="AP47" s="232">
        <v>0.32740038633346558</v>
      </c>
      <c r="AQ47" s="232">
        <v>2.6473773643374443E-2</v>
      </c>
      <c r="AR47" s="232">
        <v>1.1948621831834316E-2</v>
      </c>
      <c r="AS47" s="232">
        <v>2.9525289312005043E-2</v>
      </c>
      <c r="AT47" s="232">
        <v>0.18061113357543945</v>
      </c>
      <c r="AU47" s="232">
        <v>4.5030396431684494E-2</v>
      </c>
      <c r="AV47" s="232">
        <v>2.6936585083603859E-2</v>
      </c>
      <c r="AW47" s="232">
        <v>6.8745869211852551E-3</v>
      </c>
      <c r="AX47" s="232">
        <v>0.33932244777679443</v>
      </c>
      <c r="AY47" s="232">
        <v>2.2183379158377647E-2</v>
      </c>
      <c r="AZ47" s="232">
        <v>8.9703444391489029E-3</v>
      </c>
      <c r="BA47" s="232">
        <v>1.6973212361335754E-2</v>
      </c>
      <c r="BB47" s="232">
        <v>0.20181651413440704</v>
      </c>
      <c r="BC47" s="232">
        <v>4.7922447323799133E-2</v>
      </c>
      <c r="BD47" s="232">
        <v>3.1144840642809868E-2</v>
      </c>
      <c r="BE47" s="232">
        <v>1.0311701335012913E-2</v>
      </c>
      <c r="BF47" s="232">
        <v>0.342274010181427</v>
      </c>
      <c r="BG47" s="232">
        <v>2.1470863372087479E-2</v>
      </c>
      <c r="BH47" s="232">
        <v>7.8285140916705132E-3</v>
      </c>
      <c r="BI47" s="232">
        <v>1.3796405866742134E-2</v>
      </c>
      <c r="BJ47" s="232">
        <v>0.20520615577697754</v>
      </c>
      <c r="BK47" s="232">
        <v>4.9787826836109161E-2</v>
      </c>
      <c r="BL47" s="232">
        <v>3.2846841961145401E-2</v>
      </c>
      <c r="BM47" s="232">
        <v>1.1337390169501305E-2</v>
      </c>
      <c r="BN47" s="232">
        <v>0.34346345067024231</v>
      </c>
      <c r="BO47" s="232">
        <v>2.0619859918951988E-2</v>
      </c>
      <c r="BP47" s="232">
        <v>5.5840020067989826E-3</v>
      </c>
      <c r="BQ47" s="232">
        <v>9.5746573060750961E-3</v>
      </c>
      <c r="BR47" s="232">
        <v>0.20417818427085876</v>
      </c>
      <c r="BS47" s="232">
        <v>5.421944335103035E-2</v>
      </c>
      <c r="BT47" s="232">
        <v>3.6835163831710815E-2</v>
      </c>
      <c r="BU47" s="232">
        <v>1.2452145107090473E-2</v>
      </c>
      <c r="BV47" s="232">
        <v>0.32950466871261597</v>
      </c>
      <c r="BW47" s="232">
        <v>2.0108062773942947E-2</v>
      </c>
      <c r="BX47" s="232">
        <v>3.52459866553545E-3</v>
      </c>
      <c r="BY47" s="232">
        <v>6.5379799343645573E-3</v>
      </c>
      <c r="BZ47" s="232">
        <v>0.18128715455532074</v>
      </c>
      <c r="CA47" s="232">
        <v>6.0262244194746017E-2</v>
      </c>
      <c r="CB47" s="232">
        <v>4.4547811150550842E-2</v>
      </c>
      <c r="CC47" s="232">
        <v>1.3236811384558678E-2</v>
      </c>
      <c r="CD47" s="232">
        <v>0.29104572534561157</v>
      </c>
      <c r="CE47" s="232">
        <v>2.0185196772217751E-2</v>
      </c>
      <c r="CF47" s="232">
        <v>2.5954889133572578E-3</v>
      </c>
      <c r="CG47" s="232">
        <v>4.4238418340682983E-3</v>
      </c>
      <c r="CH47" s="232">
        <v>0.12902927398681641</v>
      </c>
      <c r="CI47" s="232">
        <v>6.9225668907165527E-2</v>
      </c>
      <c r="CJ47" s="232">
        <v>5.0997331738471985E-2</v>
      </c>
      <c r="CK47" s="232">
        <v>1.4588907361030579E-2</v>
      </c>
      <c r="CL47" s="232">
        <v>0.30486857891082764</v>
      </c>
      <c r="CM47" s="232">
        <v>3.8957357406616211E-2</v>
      </c>
      <c r="CN47" s="232">
        <v>1.7117038369178772E-2</v>
      </c>
      <c r="CO47" s="232">
        <v>7.0584043860435486E-2</v>
      </c>
      <c r="CP47" s="232">
        <v>0.123306043446064</v>
      </c>
      <c r="CQ47" s="232">
        <v>3.7214420735836029E-2</v>
      </c>
      <c r="CR47" s="232">
        <v>1.7137553542852402E-2</v>
      </c>
      <c r="CS47" s="232">
        <v>5.5211433209478855E-4</v>
      </c>
      <c r="CT47" s="232">
        <v>0.31124237179756165</v>
      </c>
      <c r="CU47" s="232">
        <v>3.2288569957017899E-2</v>
      </c>
      <c r="CV47" s="232">
        <v>1.5985095873475075E-2</v>
      </c>
      <c r="CW47" s="232">
        <v>4.6537183225154877E-2</v>
      </c>
      <c r="CX47" s="232">
        <v>0.15187136828899384</v>
      </c>
      <c r="CY47" s="232">
        <v>4.1110791265964508E-2</v>
      </c>
      <c r="CZ47" s="232">
        <v>2.1233117207884789E-2</v>
      </c>
      <c r="DA47" s="232">
        <v>2.2162501700222492E-3</v>
      </c>
      <c r="DB47" s="232">
        <v>0.32752570509910583</v>
      </c>
      <c r="DC47" s="232">
        <v>2.5031130760908127E-2</v>
      </c>
      <c r="DD47" s="232">
        <v>1.3533971272408962E-2</v>
      </c>
      <c r="DE47" s="232">
        <v>2.9670152813196182E-2</v>
      </c>
      <c r="DF47" s="232">
        <v>0.18826888501644135</v>
      </c>
      <c r="DG47" s="232">
        <v>4.0466960519552231E-2</v>
      </c>
      <c r="DH47" s="232">
        <v>2.4342333897948265E-2</v>
      </c>
      <c r="DI47" s="232">
        <v>6.2122656963765621E-3</v>
      </c>
      <c r="DJ47" s="232">
        <v>0.3405211865901947</v>
      </c>
      <c r="DK47" s="232">
        <v>2.2724932059645653E-2</v>
      </c>
      <c r="DL47" s="232">
        <v>1.1136103421449661E-2</v>
      </c>
      <c r="DM47" s="232">
        <v>2.0017720758914948E-2</v>
      </c>
      <c r="DN47" s="232">
        <v>0.20672102272510529</v>
      </c>
      <c r="DO47" s="232">
        <v>4.3257247656583786E-2</v>
      </c>
      <c r="DP47" s="232">
        <v>2.6969520375132561E-2</v>
      </c>
      <c r="DQ47" s="232">
        <v>9.6946479752659798E-3</v>
      </c>
      <c r="DR47" s="232">
        <v>0.3547084629535675</v>
      </c>
      <c r="DS47" s="232">
        <v>2.1032156422734261E-2</v>
      </c>
      <c r="DT47" s="232">
        <v>7.2430302388966084E-3</v>
      </c>
      <c r="DU47" s="232">
        <v>1.2020964175462723E-2</v>
      </c>
      <c r="DV47" s="232">
        <v>0.22261889278888702</v>
      </c>
      <c r="DW47" s="232">
        <v>4.9351438879966736E-2</v>
      </c>
      <c r="DX47" s="232">
        <v>3.0621955171227455E-2</v>
      </c>
      <c r="DY47" s="232">
        <v>1.1820028536021709E-2</v>
      </c>
      <c r="DZ47" s="232">
        <v>0.35746785998344421</v>
      </c>
      <c r="EA47" s="232">
        <v>2.0051980391144753E-2</v>
      </c>
      <c r="EB47" s="232">
        <v>4.2001465335488319E-3</v>
      </c>
      <c r="EC47" s="232">
        <v>8.0751515924930573E-3</v>
      </c>
      <c r="ED47" s="232">
        <v>0.21928343176841736</v>
      </c>
      <c r="EE47" s="232">
        <v>5.374501645565033E-2</v>
      </c>
      <c r="EF47" s="232">
        <v>3.9858415722846985E-2</v>
      </c>
      <c r="EG47" s="232">
        <v>1.2253713794052601E-2</v>
      </c>
      <c r="EH47" s="232">
        <v>0.27697974443435669</v>
      </c>
      <c r="EI47" s="232">
        <v>2.0778700709342957E-2</v>
      </c>
      <c r="EJ47" s="232">
        <v>2.728878753259778E-3</v>
      </c>
      <c r="EK47" s="232">
        <v>4.2905933223664761E-3</v>
      </c>
      <c r="EL47" s="232">
        <v>9.3053214251995087E-2</v>
      </c>
      <c r="EM47" s="232">
        <v>8.559514582157135E-2</v>
      </c>
      <c r="EN47" s="232">
        <v>5.4833710193634033E-2</v>
      </c>
      <c r="EO47" s="232">
        <v>1.5699490904808044E-2</v>
      </c>
    </row>
    <row r="48" spans="1:145">
      <c r="A48" s="314">
        <v>2008</v>
      </c>
      <c r="B48" s="232">
        <v>0.30661296844482422</v>
      </c>
      <c r="C48" s="232">
        <v>4.9470413476228714E-2</v>
      </c>
      <c r="D48" s="232">
        <v>1.5928696841001511E-2</v>
      </c>
      <c r="E48" s="232">
        <v>7.9393103718757629E-2</v>
      </c>
      <c r="F48" s="232">
        <v>0.1210949644446373</v>
      </c>
      <c r="G48" s="232">
        <v>2.0557453855872154E-2</v>
      </c>
      <c r="H48" s="232">
        <v>1.7461681738495827E-2</v>
      </c>
      <c r="I48" s="232">
        <v>2.7066613547503948E-3</v>
      </c>
      <c r="J48" s="232">
        <v>0.28664407134056091</v>
      </c>
      <c r="K48" s="232">
        <v>6.4018651843070984E-2</v>
      </c>
      <c r="L48" s="232">
        <v>1.6732867807149887E-2</v>
      </c>
      <c r="M48" s="232">
        <v>0.10623274743556976</v>
      </c>
      <c r="N48" s="232">
        <v>7.6452434062957764E-2</v>
      </c>
      <c r="O48" s="232">
        <v>1.3389557600021362E-2</v>
      </c>
      <c r="P48" s="232">
        <v>9.7726546227931976E-3</v>
      </c>
      <c r="Q48" s="232">
        <v>4.5153199607739225E-5</v>
      </c>
      <c r="R48" s="232">
        <v>0.26740458607673645</v>
      </c>
      <c r="S48" s="232">
        <v>9.2643804848194122E-2</v>
      </c>
      <c r="T48" s="232">
        <v>1.7442783340811729E-2</v>
      </c>
      <c r="U48" s="232">
        <v>0.11808075755834579</v>
      </c>
      <c r="V48" s="232">
        <v>2.8651192784309387E-2</v>
      </c>
      <c r="W48" s="232">
        <v>5.1484857685863972E-3</v>
      </c>
      <c r="X48" s="232">
        <v>5.4371007718145847E-3</v>
      </c>
      <c r="Y48" s="232">
        <v>4.5215296040623798E-7</v>
      </c>
      <c r="Z48" s="232">
        <v>0.29317048192024231</v>
      </c>
      <c r="AA48" s="232">
        <v>5.4308444261550903E-2</v>
      </c>
      <c r="AB48" s="232">
        <v>1.6492050141096115E-2</v>
      </c>
      <c r="AC48" s="232">
        <v>0.10221367329359055</v>
      </c>
      <c r="AD48" s="232">
        <v>9.2667549848556519E-2</v>
      </c>
      <c r="AE48" s="232">
        <v>1.6185089945793152E-2</v>
      </c>
      <c r="AF48" s="232">
        <v>1.1243358254432678E-2</v>
      </c>
      <c r="AG48" s="232">
        <v>6.0316669987514615E-5</v>
      </c>
      <c r="AH48" s="232">
        <v>0.33214548230171204</v>
      </c>
      <c r="AI48" s="232">
        <v>3.0868830159306526E-2</v>
      </c>
      <c r="AJ48" s="232">
        <v>1.4900472946465015E-2</v>
      </c>
      <c r="AK48" s="232">
        <v>4.5075554400682449E-2</v>
      </c>
      <c r="AL48" s="232">
        <v>0.17817552387714386</v>
      </c>
      <c r="AM48" s="232">
        <v>2.9722424224019051E-2</v>
      </c>
      <c r="AN48" s="232">
        <v>2.7292978018522263E-2</v>
      </c>
      <c r="AO48" s="232">
        <v>6.1097028665244579E-3</v>
      </c>
      <c r="AP48" s="232">
        <v>0.3399624228477478</v>
      </c>
      <c r="AQ48" s="232">
        <v>2.821955643594265E-2</v>
      </c>
      <c r="AR48" s="232">
        <v>1.3788005337119102E-2</v>
      </c>
      <c r="AS48" s="232">
        <v>3.4486368298530579E-2</v>
      </c>
      <c r="AT48" s="232">
        <v>0.19299143552780151</v>
      </c>
      <c r="AU48" s="232">
        <v>3.1797382980585098E-2</v>
      </c>
      <c r="AV48" s="232">
        <v>3.0736343935132027E-2</v>
      </c>
      <c r="AW48" s="232">
        <v>7.9433470964431763E-3</v>
      </c>
      <c r="AX48" s="232">
        <v>0.36004003882408142</v>
      </c>
      <c r="AY48" s="232">
        <v>2.4276567623019218E-2</v>
      </c>
      <c r="AZ48" s="232">
        <v>1.0883181355893612E-2</v>
      </c>
      <c r="BA48" s="232">
        <v>2.0046694204211235E-2</v>
      </c>
      <c r="BB48" s="232">
        <v>0.21808581054210663</v>
      </c>
      <c r="BC48" s="232">
        <v>3.6121975630521774E-2</v>
      </c>
      <c r="BD48" s="232">
        <v>3.8125701248645782E-2</v>
      </c>
      <c r="BE48" s="232">
        <v>1.2500098906457424E-2</v>
      </c>
      <c r="BF48" s="232">
        <v>0.36761146783828735</v>
      </c>
      <c r="BG48" s="232">
        <v>2.3829780519008636E-2</v>
      </c>
      <c r="BH48" s="232">
        <v>9.733143262565136E-3</v>
      </c>
      <c r="BI48" s="232">
        <v>1.6363328322768211E-2</v>
      </c>
      <c r="BJ48" s="232">
        <v>0.22342841327190399</v>
      </c>
      <c r="BK48" s="232">
        <v>3.873719647526741E-2</v>
      </c>
      <c r="BL48" s="232">
        <v>4.1460216045379639E-2</v>
      </c>
      <c r="BM48" s="232">
        <v>1.4059393666684628E-2</v>
      </c>
      <c r="BN48" s="232">
        <v>0.37880611419677734</v>
      </c>
      <c r="BO48" s="232">
        <v>2.365267276763916E-2</v>
      </c>
      <c r="BP48" s="232">
        <v>7.3968479409813881E-3</v>
      </c>
      <c r="BQ48" s="232">
        <v>1.1289743706583977E-2</v>
      </c>
      <c r="BR48" s="232">
        <v>0.22532071173191071</v>
      </c>
      <c r="BS48" s="232">
        <v>4.5432183891534805E-2</v>
      </c>
      <c r="BT48" s="232">
        <v>4.9693256616592407E-2</v>
      </c>
      <c r="BU48" s="232">
        <v>1.6020709648728371E-2</v>
      </c>
      <c r="BV48" s="232">
        <v>0.37624260783195496</v>
      </c>
      <c r="BW48" s="232">
        <v>2.3455323651432991E-2</v>
      </c>
      <c r="BX48" s="232">
        <v>4.3342490680515766E-3</v>
      </c>
      <c r="BY48" s="232">
        <v>7.8024314716458321E-3</v>
      </c>
      <c r="BZ48" s="232">
        <v>0.20374763011932373</v>
      </c>
      <c r="CA48" s="232">
        <v>5.6583583354949951E-2</v>
      </c>
      <c r="CB48" s="232">
        <v>6.4006514847278595E-2</v>
      </c>
      <c r="CC48" s="232">
        <v>1.6312878578901291E-2</v>
      </c>
      <c r="CD48" s="232">
        <v>0.35871836543083191</v>
      </c>
      <c r="CE48" s="232">
        <v>2.3251118138432503E-2</v>
      </c>
      <c r="CF48" s="232">
        <v>3.198609221726656E-3</v>
      </c>
      <c r="CG48" s="232">
        <v>5.288498941808939E-3</v>
      </c>
      <c r="CH48" s="232">
        <v>0.16104882955551147</v>
      </c>
      <c r="CI48" s="232">
        <v>7.0135034620761871E-2</v>
      </c>
      <c r="CJ48" s="232">
        <v>7.8244678676128387E-2</v>
      </c>
      <c r="CK48" s="232">
        <v>1.7551595345139503E-2</v>
      </c>
      <c r="CL48" s="232">
        <v>0.3080998957157135</v>
      </c>
      <c r="CM48" s="232">
        <v>3.9018217474222183E-2</v>
      </c>
      <c r="CN48" s="232">
        <v>1.8322516232728958E-2</v>
      </c>
      <c r="CO48" s="232">
        <v>7.7648788690567017E-2</v>
      </c>
      <c r="CP48" s="232">
        <v>0.13260053098201752</v>
      </c>
      <c r="CQ48" s="232">
        <v>2.3339670151472092E-2</v>
      </c>
      <c r="CR48" s="232">
        <v>1.6700901091098785E-2</v>
      </c>
      <c r="CS48" s="232">
        <v>4.6925907372497022E-4</v>
      </c>
      <c r="CT48" s="232">
        <v>0.31513279676437378</v>
      </c>
      <c r="CU48" s="232">
        <v>3.3095791935920715E-2</v>
      </c>
      <c r="CV48" s="232">
        <v>1.7380358651280403E-2</v>
      </c>
      <c r="CW48" s="232">
        <v>5.2343688905239105E-2</v>
      </c>
      <c r="CX48" s="232">
        <v>0.16195760667324066</v>
      </c>
      <c r="CY48" s="232">
        <v>2.6449227705597878E-2</v>
      </c>
      <c r="CZ48" s="232">
        <v>2.1598033607006073E-2</v>
      </c>
      <c r="DA48" s="232">
        <v>2.3080806713551283E-3</v>
      </c>
      <c r="DB48" s="232">
        <v>0.33166930079460144</v>
      </c>
      <c r="DC48" s="232">
        <v>2.5950703769922256E-2</v>
      </c>
      <c r="DD48" s="232">
        <v>1.5192445367574692E-2</v>
      </c>
      <c r="DE48" s="232">
        <v>3.3848501741886139E-2</v>
      </c>
      <c r="DF48" s="232">
        <v>0.19806668162345886</v>
      </c>
      <c r="DG48" s="232">
        <v>2.6322579011321068E-2</v>
      </c>
      <c r="DH48" s="232">
        <v>2.5631068274378777E-2</v>
      </c>
      <c r="DI48" s="232">
        <v>6.657326128333807E-3</v>
      </c>
      <c r="DJ48" s="232">
        <v>0.35142335295677185</v>
      </c>
      <c r="DK48" s="232">
        <v>2.4085890501737595E-2</v>
      </c>
      <c r="DL48" s="232">
        <v>1.3111565262079239E-2</v>
      </c>
      <c r="DM48" s="232">
        <v>2.3700032383203506E-2</v>
      </c>
      <c r="DN48" s="232">
        <v>0.22069205343723297</v>
      </c>
      <c r="DO48" s="232">
        <v>2.9055850580334663E-2</v>
      </c>
      <c r="DP48" s="232">
        <v>2.9554750770330429E-2</v>
      </c>
      <c r="DQ48" s="232">
        <v>1.122321467846632E-2</v>
      </c>
      <c r="DR48" s="232">
        <v>0.38109910488128662</v>
      </c>
      <c r="DS48" s="232">
        <v>2.3829195648431778E-2</v>
      </c>
      <c r="DT48" s="232">
        <v>1.0136241093277931E-2</v>
      </c>
      <c r="DU48" s="232">
        <v>1.4409027993679047E-2</v>
      </c>
      <c r="DV48" s="232">
        <v>0.24461711943149567</v>
      </c>
      <c r="DW48" s="232">
        <v>3.5457629710435867E-2</v>
      </c>
      <c r="DX48" s="232">
        <v>3.6890525370836258E-2</v>
      </c>
      <c r="DY48" s="232">
        <v>1.575937308371067E-2</v>
      </c>
      <c r="DZ48" s="232">
        <v>0.39090505242347717</v>
      </c>
      <c r="EA48" s="232">
        <v>2.3626184090971947E-2</v>
      </c>
      <c r="EB48" s="232">
        <v>5.2844332531094551E-3</v>
      </c>
      <c r="EC48" s="232">
        <v>9.9058272317051888E-3</v>
      </c>
      <c r="ED48" s="232">
        <v>0.23947352170944214</v>
      </c>
      <c r="EE48" s="232">
        <v>4.524514451622963E-2</v>
      </c>
      <c r="EF48" s="232">
        <v>5.2093509584665298E-2</v>
      </c>
      <c r="EG48" s="232">
        <v>1.5276449732482433E-2</v>
      </c>
      <c r="EH48" s="232">
        <v>0.33703899383544922</v>
      </c>
      <c r="EI48" s="232">
        <v>2.3268211632966995E-2</v>
      </c>
      <c r="EJ48" s="232">
        <v>1.8227469408884645E-3</v>
      </c>
      <c r="EK48" s="232">
        <v>2.9751283582299948E-3</v>
      </c>
      <c r="EL48" s="232">
        <v>0.11069425940513611</v>
      </c>
      <c r="EM48" s="232">
        <v>8.9343614876270294E-2</v>
      </c>
      <c r="EN48" s="232">
        <v>8.9853562414646149E-2</v>
      </c>
      <c r="EO48" s="232">
        <v>1.9081462174654007E-2</v>
      </c>
    </row>
    <row r="49" spans="1:145">
      <c r="A49" s="314">
        <v>2009</v>
      </c>
      <c r="B49" s="232">
        <v>0.27846908569335938</v>
      </c>
      <c r="C49" s="232">
        <v>4.7384120523929596E-2</v>
      </c>
      <c r="D49" s="232">
        <v>1.7265893518924713E-2</v>
      </c>
      <c r="E49" s="232">
        <v>7.9999126493930817E-2</v>
      </c>
      <c r="F49" s="232">
        <v>9.560500830411911E-2</v>
      </c>
      <c r="G49" s="232">
        <v>1.6918940469622612E-2</v>
      </c>
      <c r="H49" s="232">
        <v>1.9204827025532722E-2</v>
      </c>
      <c r="I49" s="232">
        <v>2.0911712199449539E-3</v>
      </c>
      <c r="J49" s="232">
        <v>0.26241591572761536</v>
      </c>
      <c r="K49" s="232">
        <v>6.0018338263034821E-2</v>
      </c>
      <c r="L49" s="232">
        <v>1.7528712749481201E-2</v>
      </c>
      <c r="M49" s="232">
        <v>0.10316268354654312</v>
      </c>
      <c r="N49" s="232">
        <v>5.8867521584033966E-2</v>
      </c>
      <c r="O49" s="232">
        <v>1.1555620469152927E-2</v>
      </c>
      <c r="P49" s="232">
        <v>1.1247599497437477E-2</v>
      </c>
      <c r="Q49" s="232">
        <v>3.5437715268926695E-5</v>
      </c>
      <c r="R49" s="232">
        <v>0.24396777153015137</v>
      </c>
      <c r="S49" s="232">
        <v>8.5937567055225372E-2</v>
      </c>
      <c r="T49" s="232">
        <v>1.7087165266275406E-2</v>
      </c>
      <c r="U49" s="232">
        <v>0.11313636600971222</v>
      </c>
      <c r="V49" s="232">
        <v>1.749054342508316E-2</v>
      </c>
      <c r="W49" s="232">
        <v>4.2080129496753216E-3</v>
      </c>
      <c r="X49" s="232">
        <v>6.1081140302121639E-3</v>
      </c>
      <c r="Y49" s="232">
        <v>2.6182296331000998E-9</v>
      </c>
      <c r="Z49" s="232">
        <v>0.2684834897518158</v>
      </c>
      <c r="AA49" s="232">
        <v>5.1493536680936813E-2</v>
      </c>
      <c r="AB49" s="232">
        <v>1.7673937603831291E-2</v>
      </c>
      <c r="AC49" s="232">
        <v>9.9882349371910095E-2</v>
      </c>
      <c r="AD49" s="232">
        <v>7.247636467218399E-2</v>
      </c>
      <c r="AE49" s="232">
        <v>1.3972240500152111E-2</v>
      </c>
      <c r="AF49" s="232">
        <v>1.2937970459461212E-2</v>
      </c>
      <c r="AG49" s="232">
        <v>4.7092278691707179E-5</v>
      </c>
      <c r="AH49" s="232">
        <v>0.30019441246986389</v>
      </c>
      <c r="AI49" s="232">
        <v>3.0285784974694252E-2</v>
      </c>
      <c r="AJ49" s="232">
        <v>1.6910210251808167E-2</v>
      </c>
      <c r="AK49" s="232">
        <v>4.8651061952114105E-2</v>
      </c>
      <c r="AL49" s="232">
        <v>0.14532314240932465</v>
      </c>
      <c r="AM49" s="232">
        <v>2.4177312850952148E-2</v>
      </c>
      <c r="AN49" s="232">
        <v>2.9973624274134636E-2</v>
      </c>
      <c r="AO49" s="232">
        <v>4.8732678405940533E-3</v>
      </c>
      <c r="AP49" s="232">
        <v>0.30475339293479919</v>
      </c>
      <c r="AQ49" s="232">
        <v>2.7760285884141922E-2</v>
      </c>
      <c r="AR49" s="232">
        <v>1.5823610126972198E-2</v>
      </c>
      <c r="AS49" s="232">
        <v>3.7784405052661896E-2</v>
      </c>
      <c r="AT49" s="232">
        <v>0.15703289210796356</v>
      </c>
      <c r="AU49" s="232">
        <v>2.58646160364151E-2</v>
      </c>
      <c r="AV49" s="232">
        <v>3.4017272293567657E-2</v>
      </c>
      <c r="AW49" s="232">
        <v>6.4703053794801235E-3</v>
      </c>
      <c r="AX49" s="232">
        <v>0.31727004051208496</v>
      </c>
      <c r="AY49" s="232">
        <v>2.3986520245671272E-2</v>
      </c>
      <c r="AZ49" s="232">
        <v>1.2694838456809521E-2</v>
      </c>
      <c r="BA49" s="232">
        <v>2.1409777924418449E-2</v>
      </c>
      <c r="BB49" s="232">
        <v>0.17483729124069214</v>
      </c>
      <c r="BC49" s="232">
        <v>3.0053865164518356E-2</v>
      </c>
      <c r="BD49" s="232">
        <v>4.3627180159091949E-2</v>
      </c>
      <c r="BE49" s="232">
        <v>1.0660565458238125E-2</v>
      </c>
      <c r="BF49" s="232">
        <v>0.3226170539855957</v>
      </c>
      <c r="BG49" s="232">
        <v>2.3625247180461884E-2</v>
      </c>
      <c r="BH49" s="232">
        <v>1.1374946683645248E-2</v>
      </c>
      <c r="BI49" s="232">
        <v>1.7219457775354385E-2</v>
      </c>
      <c r="BJ49" s="232">
        <v>0.17810447514057159</v>
      </c>
      <c r="BK49" s="232">
        <v>3.2231405377388E-2</v>
      </c>
      <c r="BL49" s="232">
        <v>4.7769740223884583E-2</v>
      </c>
      <c r="BM49" s="232">
        <v>1.2291786260902882E-2</v>
      </c>
      <c r="BN49" s="232">
        <v>0.33175387978553772</v>
      </c>
      <c r="BO49" s="232">
        <v>2.3623932152986526E-2</v>
      </c>
      <c r="BP49" s="232">
        <v>8.6447121575474739E-3</v>
      </c>
      <c r="BQ49" s="232">
        <v>1.1247814632952213E-2</v>
      </c>
      <c r="BR49" s="232">
        <v>0.17799638211727142</v>
      </c>
      <c r="BS49" s="232">
        <v>3.7946987897157669E-2</v>
      </c>
      <c r="BT49" s="232">
        <v>5.7556767016649246E-2</v>
      </c>
      <c r="BU49" s="232">
        <v>1.4737280085682869E-2</v>
      </c>
      <c r="BV49" s="232">
        <v>0.3371073305606842</v>
      </c>
      <c r="BW49" s="232">
        <v>2.3462956771254539E-2</v>
      </c>
      <c r="BX49" s="232">
        <v>5.6482367217540741E-3</v>
      </c>
      <c r="BY49" s="232">
        <v>6.742602214217186E-3</v>
      </c>
      <c r="BZ49" s="232">
        <v>0.16156682372093201</v>
      </c>
      <c r="CA49" s="232">
        <v>4.9073584377765656E-2</v>
      </c>
      <c r="CB49" s="232">
        <v>7.5245685875415802E-2</v>
      </c>
      <c r="CC49" s="232">
        <v>1.5367454849183559E-2</v>
      </c>
      <c r="CD49" s="232">
        <v>0.33489462733268738</v>
      </c>
      <c r="CE49" s="232">
        <v>2.3147055879235268E-2</v>
      </c>
      <c r="CF49" s="232">
        <v>3.6907384637743235E-3</v>
      </c>
      <c r="CG49" s="232">
        <v>4.5652505941689014E-3</v>
      </c>
      <c r="CH49" s="232">
        <v>0.1356537789106369</v>
      </c>
      <c r="CI49" s="232">
        <v>6.3389241695404053E-2</v>
      </c>
      <c r="CJ49" s="232">
        <v>8.8379152119159698E-2</v>
      </c>
      <c r="CK49" s="232">
        <v>1.6069419682025909E-2</v>
      </c>
      <c r="CL49" s="232">
        <v>0.28717473149299622</v>
      </c>
      <c r="CM49" s="232">
        <v>3.7498172372579575E-2</v>
      </c>
      <c r="CN49" s="232">
        <v>2.0013356581330299E-2</v>
      </c>
      <c r="CO49" s="232">
        <v>7.9684346914291382E-2</v>
      </c>
      <c r="CP49" s="232">
        <v>0.11188210546970367</v>
      </c>
      <c r="CQ49" s="232">
        <v>1.9358668476343155E-2</v>
      </c>
      <c r="CR49" s="232">
        <v>1.8425667658448219E-2</v>
      </c>
      <c r="CS49" s="232">
        <v>3.1240706448443234E-4</v>
      </c>
      <c r="CT49" s="232">
        <v>0.29049184918403625</v>
      </c>
      <c r="CU49" s="232">
        <v>3.2060138881206512E-2</v>
      </c>
      <c r="CV49" s="232">
        <v>1.9388550892472267E-2</v>
      </c>
      <c r="CW49" s="232">
        <v>5.6441757827997208E-2</v>
      </c>
      <c r="CX49" s="232">
        <v>0.13674645125865936</v>
      </c>
      <c r="CY49" s="232">
        <v>2.1091358736157417E-2</v>
      </c>
      <c r="CZ49" s="232">
        <v>2.306768111884594E-2</v>
      </c>
      <c r="DA49" s="232">
        <v>1.6958971973508596E-3</v>
      </c>
      <c r="DB49" s="232">
        <v>0.29825922846794128</v>
      </c>
      <c r="DC49" s="232">
        <v>2.5270992890000343E-2</v>
      </c>
      <c r="DD49" s="232">
        <v>1.7387587577104568E-2</v>
      </c>
      <c r="DE49" s="232">
        <v>3.6308068782091141E-2</v>
      </c>
      <c r="DF49" s="232">
        <v>0.16322113573551178</v>
      </c>
      <c r="DG49" s="232">
        <v>2.2311821579933167E-2</v>
      </c>
      <c r="DH49" s="232">
        <v>2.8898702934384346E-2</v>
      </c>
      <c r="DI49" s="232">
        <v>4.8609138466417789E-3</v>
      </c>
      <c r="DJ49" s="232">
        <v>0.3100818395614624</v>
      </c>
      <c r="DK49" s="232">
        <v>2.3627050220966339E-2</v>
      </c>
      <c r="DL49" s="232">
        <v>1.5120680443942547E-2</v>
      </c>
      <c r="DM49" s="232">
        <v>2.5412226095795631E-2</v>
      </c>
      <c r="DN49" s="232">
        <v>0.17825277149677277</v>
      </c>
      <c r="DO49" s="232">
        <v>2.438993938267231E-2</v>
      </c>
      <c r="DP49" s="232">
        <v>3.4342475235462189E-2</v>
      </c>
      <c r="DQ49" s="232">
        <v>8.9366994798183441E-3</v>
      </c>
      <c r="DR49" s="232">
        <v>0.32699471712112427</v>
      </c>
      <c r="DS49" s="232">
        <v>2.3767037317156792E-2</v>
      </c>
      <c r="DT49" s="232">
        <v>1.1308540590107441E-2</v>
      </c>
      <c r="DU49" s="232">
        <v>1.5252892859280109E-2</v>
      </c>
      <c r="DV49" s="232">
        <v>0.19260205328464508</v>
      </c>
      <c r="DW49" s="232">
        <v>2.805558405816555E-2</v>
      </c>
      <c r="DX49" s="232">
        <v>4.1831538081169128E-2</v>
      </c>
      <c r="DY49" s="232">
        <v>1.4177063480019569E-2</v>
      </c>
      <c r="DZ49" s="232">
        <v>0.33897003531455994</v>
      </c>
      <c r="EA49" s="232">
        <v>2.3728888481855392E-2</v>
      </c>
      <c r="EB49" s="232">
        <v>7.2960914112627506E-3</v>
      </c>
      <c r="EC49" s="232">
        <v>8.5755325853824615E-3</v>
      </c>
      <c r="ED49" s="232">
        <v>0.1833808571100235</v>
      </c>
      <c r="EE49" s="232">
        <v>3.70224229991436E-2</v>
      </c>
      <c r="EF49" s="232">
        <v>6.4189709722995758E-2</v>
      </c>
      <c r="EG49" s="232">
        <v>1.4776529744267464E-2</v>
      </c>
      <c r="EH49" s="232">
        <v>0.34070867300033569</v>
      </c>
      <c r="EI49" s="232">
        <v>2.255450002849102E-2</v>
      </c>
      <c r="EJ49" s="232">
        <v>3.6179798189550638E-3</v>
      </c>
      <c r="EK49" s="232">
        <v>4.5490488409996033E-3</v>
      </c>
      <c r="EL49" s="232">
        <v>0.13125342130661011</v>
      </c>
      <c r="EM49" s="232">
        <v>7.2486773133277893E-2</v>
      </c>
      <c r="EN49" s="232">
        <v>9.0181417763233185E-2</v>
      </c>
      <c r="EO49" s="232">
        <v>1.6065536066889763E-2</v>
      </c>
    </row>
    <row r="50" spans="1:145">
      <c r="A50" s="314">
        <v>2010</v>
      </c>
      <c r="B50" s="232">
        <v>0.27827492356300354</v>
      </c>
      <c r="C50" s="232">
        <v>4.7293141484260559E-2</v>
      </c>
      <c r="D50" s="232">
        <v>1.6292475163936615E-2</v>
      </c>
      <c r="E50" s="232">
        <v>7.6976187527179718E-2</v>
      </c>
      <c r="F50" s="232">
        <v>9.6841230988502502E-2</v>
      </c>
      <c r="G50" s="232">
        <v>2.1304335445165634E-2</v>
      </c>
      <c r="H50" s="232">
        <v>1.8026137724518776E-2</v>
      </c>
      <c r="I50" s="232">
        <v>1.5414063818752766E-3</v>
      </c>
      <c r="J50" s="232">
        <v>0.26596102118492126</v>
      </c>
      <c r="K50" s="232">
        <v>6.0918457806110382E-2</v>
      </c>
      <c r="L50" s="232">
        <v>1.6934392973780632E-2</v>
      </c>
      <c r="M50" s="232">
        <v>0.10241281241178513</v>
      </c>
      <c r="N50" s="232">
        <v>6.1304528266191483E-2</v>
      </c>
      <c r="O50" s="232">
        <v>1.4017952606081963E-2</v>
      </c>
      <c r="P50" s="232">
        <v>1.0354466736316681E-2</v>
      </c>
      <c r="Q50" s="232">
        <v>1.8417169485474005E-5</v>
      </c>
      <c r="R50" s="232">
        <v>0.24648010730743408</v>
      </c>
      <c r="S50" s="232">
        <v>8.912397176027298E-2</v>
      </c>
      <c r="T50" s="232">
        <v>1.5997039154171944E-2</v>
      </c>
      <c r="U50" s="232">
        <v>0.11321478337049484</v>
      </c>
      <c r="V50" s="232">
        <v>1.8333740532398224E-2</v>
      </c>
      <c r="W50" s="232">
        <v>4.8511242493987083E-3</v>
      </c>
      <c r="X50" s="232">
        <v>4.9593993462622166E-3</v>
      </c>
      <c r="Y50" s="232">
        <v>4.7221995203017286E-8</v>
      </c>
      <c r="Z50" s="232">
        <v>0.27231743931770325</v>
      </c>
      <c r="AA50" s="232">
        <v>5.1715295761823654E-2</v>
      </c>
      <c r="AB50" s="232">
        <v>1.7240243032574654E-2</v>
      </c>
      <c r="AC50" s="232">
        <v>9.8888248205184937E-2</v>
      </c>
      <c r="AD50" s="232">
        <v>7.5325444340705872E-2</v>
      </c>
      <c r="AE50" s="232">
        <v>1.7008991912007332E-2</v>
      </c>
      <c r="AF50" s="232">
        <v>1.2114820070564747E-2</v>
      </c>
      <c r="AG50" s="232">
        <v>2.4411088816123083E-5</v>
      </c>
      <c r="AH50" s="232">
        <v>0.29401150345802307</v>
      </c>
      <c r="AI50" s="232">
        <v>2.9880618676543236E-2</v>
      </c>
      <c r="AJ50" s="232">
        <v>1.5472134575247765E-2</v>
      </c>
      <c r="AK50" s="232">
        <v>4.4469360262155533E-2</v>
      </c>
      <c r="AL50" s="232">
        <v>0.142255499958992</v>
      </c>
      <c r="AM50" s="232">
        <v>3.0615994706749916E-2</v>
      </c>
      <c r="AN50" s="232">
        <v>2.7830177918076515E-2</v>
      </c>
      <c r="AO50" s="232">
        <v>3.4877161961048841E-3</v>
      </c>
      <c r="AP50" s="232">
        <v>0.29652878642082214</v>
      </c>
      <c r="AQ50" s="232">
        <v>2.7403773739933968E-2</v>
      </c>
      <c r="AR50" s="232">
        <v>1.4294743537902832E-2</v>
      </c>
      <c r="AS50" s="232">
        <v>3.4207813441753387E-2</v>
      </c>
      <c r="AT50" s="232">
        <v>0.15212348103523254</v>
      </c>
      <c r="AU50" s="232">
        <v>3.2721590250730515E-2</v>
      </c>
      <c r="AV50" s="232">
        <v>3.1189175322651863E-2</v>
      </c>
      <c r="AW50" s="232">
        <v>4.5882011763751507E-3</v>
      </c>
      <c r="AX50" s="232">
        <v>0.30486854910850525</v>
      </c>
      <c r="AY50" s="232">
        <v>2.3922044783830643E-2</v>
      </c>
      <c r="AZ50" s="232">
        <v>1.104747224599123E-2</v>
      </c>
      <c r="BA50" s="232">
        <v>1.9702179357409477E-2</v>
      </c>
      <c r="BB50" s="232">
        <v>0.16628120839595795</v>
      </c>
      <c r="BC50" s="232">
        <v>3.7514839321374893E-2</v>
      </c>
      <c r="BD50" s="232">
        <v>3.8831010460853577E-2</v>
      </c>
      <c r="BE50" s="232">
        <v>7.5697870925068855E-3</v>
      </c>
      <c r="BF50" s="232">
        <v>0.30850884318351746</v>
      </c>
      <c r="BG50" s="232">
        <v>2.3576799780130386E-2</v>
      </c>
      <c r="BH50" s="232">
        <v>9.81181301176548E-3</v>
      </c>
      <c r="BI50" s="232">
        <v>1.5794392675161362E-2</v>
      </c>
      <c r="BJ50" s="232">
        <v>0.16796192526817322</v>
      </c>
      <c r="BK50" s="232">
        <v>4.0284067392349243E-2</v>
      </c>
      <c r="BL50" s="232">
        <v>4.2264774441719055E-2</v>
      </c>
      <c r="BM50" s="232">
        <v>8.8150836527347565E-3</v>
      </c>
      <c r="BN50" s="232">
        <v>0.31581717729568481</v>
      </c>
      <c r="BO50" s="232">
        <v>2.3620147258043289E-2</v>
      </c>
      <c r="BP50" s="232">
        <v>7.2011626325547695E-3</v>
      </c>
      <c r="BQ50" s="232">
        <v>1.0430747643113136E-2</v>
      </c>
      <c r="BR50" s="232">
        <v>0.16565045714378357</v>
      </c>
      <c r="BS50" s="232">
        <v>4.7483198344707489E-2</v>
      </c>
      <c r="BT50" s="232">
        <v>5.0669226795434952E-2</v>
      </c>
      <c r="BU50" s="232">
        <v>1.0762246325612068E-2</v>
      </c>
      <c r="BV50" s="232">
        <v>0.31088605523109436</v>
      </c>
      <c r="BW50" s="232">
        <v>2.3600712418556213E-2</v>
      </c>
      <c r="BX50" s="232">
        <v>4.6014729887247086E-3</v>
      </c>
      <c r="BY50" s="232">
        <v>6.2143276445567608E-3</v>
      </c>
      <c r="BZ50" s="232">
        <v>0.14282889664173126</v>
      </c>
      <c r="CA50" s="232">
        <v>5.7875350117683411E-2</v>
      </c>
      <c r="CB50" s="232">
        <v>6.4222052693367004E-2</v>
      </c>
      <c r="CC50" s="232">
        <v>1.1543262749910355E-2</v>
      </c>
      <c r="CD50" s="232">
        <v>0.31182199716567993</v>
      </c>
      <c r="CE50" s="232">
        <v>2.3277092725038528E-2</v>
      </c>
      <c r="CF50" s="232">
        <v>3.7753626238554716E-3</v>
      </c>
      <c r="CG50" s="232">
        <v>3.5416092723608017E-3</v>
      </c>
      <c r="CH50" s="232">
        <v>0.11533588171005249</v>
      </c>
      <c r="CI50" s="232">
        <v>7.2874255478382111E-2</v>
      </c>
      <c r="CJ50" s="232">
        <v>7.9896599054336548E-2</v>
      </c>
      <c r="CK50" s="232">
        <v>1.3121199794113636E-2</v>
      </c>
      <c r="CL50" s="232">
        <v>0.28645476698875427</v>
      </c>
      <c r="CM50" s="232">
        <v>3.7315964698791504E-2</v>
      </c>
      <c r="CN50" s="232">
        <v>1.9006593152880669E-2</v>
      </c>
      <c r="CO50" s="232">
        <v>7.5273908674716949E-2</v>
      </c>
      <c r="CP50" s="232">
        <v>0.11263240128755569</v>
      </c>
      <c r="CQ50" s="232">
        <v>2.4295121431350708E-2</v>
      </c>
      <c r="CR50" s="232">
        <v>1.7746662721037865E-2</v>
      </c>
      <c r="CS50" s="232">
        <v>1.8412589270155877E-4</v>
      </c>
      <c r="CT50" s="232">
        <v>0.28655022382736206</v>
      </c>
      <c r="CU50" s="232">
        <v>3.1569674611091614E-2</v>
      </c>
      <c r="CV50" s="232">
        <v>1.8180115148425102E-2</v>
      </c>
      <c r="CW50" s="232">
        <v>5.156385526061058E-2</v>
      </c>
      <c r="CX50" s="232">
        <v>0.13518369197845459</v>
      </c>
      <c r="CY50" s="232">
        <v>2.6986449956893921E-2</v>
      </c>
      <c r="CZ50" s="232">
        <v>2.2045692428946495E-2</v>
      </c>
      <c r="DA50" s="232">
        <v>1.0207226732745767E-3</v>
      </c>
      <c r="DB50" s="232">
        <v>0.291634202003479</v>
      </c>
      <c r="DC50" s="232">
        <v>2.5177182629704475E-2</v>
      </c>
      <c r="DD50" s="232">
        <v>1.5539710409939289E-2</v>
      </c>
      <c r="DE50" s="232">
        <v>3.3908940851688385E-2</v>
      </c>
      <c r="DF50" s="232">
        <v>0.16017097234725952</v>
      </c>
      <c r="DG50" s="232">
        <v>2.7447320520877838E-2</v>
      </c>
      <c r="DH50" s="232">
        <v>2.6347557082772255E-2</v>
      </c>
      <c r="DI50" s="232">
        <v>3.042509313672781E-3</v>
      </c>
      <c r="DJ50" s="232">
        <v>0.2983776330947876</v>
      </c>
      <c r="DK50" s="232">
        <v>2.3516708984971046E-2</v>
      </c>
      <c r="DL50" s="232">
        <v>1.3430837541818619E-2</v>
      </c>
      <c r="DM50" s="232">
        <v>2.322976291179657E-2</v>
      </c>
      <c r="DN50" s="232">
        <v>0.17116619646549225</v>
      </c>
      <c r="DO50" s="232">
        <v>3.0304241925477982E-2</v>
      </c>
      <c r="DP50" s="232">
        <v>3.0614078044891357E-2</v>
      </c>
      <c r="DQ50" s="232">
        <v>6.1158239841461182E-3</v>
      </c>
      <c r="DR50" s="232">
        <v>0.31990554928779602</v>
      </c>
      <c r="DS50" s="232">
        <v>2.3636261001229286E-2</v>
      </c>
      <c r="DT50" s="232">
        <v>9.3565527349710464E-3</v>
      </c>
      <c r="DU50" s="232">
        <v>1.3926561921834946E-2</v>
      </c>
      <c r="DV50" s="232">
        <v>0.18457171320915222</v>
      </c>
      <c r="DW50" s="232">
        <v>3.886711597442627E-2</v>
      </c>
      <c r="DX50" s="232">
        <v>3.9432644844055176E-2</v>
      </c>
      <c r="DY50" s="232">
        <v>1.0114708915352821E-2</v>
      </c>
      <c r="DZ50" s="232">
        <v>0.31026509404182434</v>
      </c>
      <c r="EA50" s="232">
        <v>2.3815425112843513E-2</v>
      </c>
      <c r="EB50" s="232">
        <v>5.1495758816599846E-3</v>
      </c>
      <c r="EC50" s="232">
        <v>7.9876082018017769E-3</v>
      </c>
      <c r="ED50" s="232">
        <v>0.16106979548931122</v>
      </c>
      <c r="EE50" s="232">
        <v>4.792395606637001E-2</v>
      </c>
      <c r="EF50" s="232">
        <v>5.3822387009859085E-2</v>
      </c>
      <c r="EG50" s="232">
        <v>1.0496341623365879E-2</v>
      </c>
      <c r="EH50" s="232">
        <v>0.31706270575523376</v>
      </c>
      <c r="EI50" s="232">
        <v>2.3137010633945465E-2</v>
      </c>
      <c r="EJ50" s="232">
        <v>3.8948757573962212E-3</v>
      </c>
      <c r="EK50" s="232">
        <v>3.4960415214300156E-3</v>
      </c>
      <c r="EL50" s="232">
        <v>0.10440600663423538</v>
      </c>
      <c r="EM50" s="232">
        <v>8.4970712661743164E-2</v>
      </c>
      <c r="EN50" s="232">
        <v>8.3472616970539093E-2</v>
      </c>
      <c r="EO50" s="232">
        <v>1.3685434125363827E-2</v>
      </c>
    </row>
    <row r="51" spans="1:145">
      <c r="A51" s="314">
        <v>2011</v>
      </c>
      <c r="B51" s="232">
        <v>0.28040322661399841</v>
      </c>
      <c r="C51" s="232">
        <v>4.8233617097139359E-2</v>
      </c>
      <c r="D51" s="232">
        <v>1.5713462606072426E-2</v>
      </c>
      <c r="E51" s="232">
        <v>6.8539075553417206E-2</v>
      </c>
      <c r="F51" s="232">
        <v>0.10869418829679489</v>
      </c>
      <c r="G51" s="232">
        <v>2.0992981269955635E-2</v>
      </c>
      <c r="H51" s="232">
        <v>1.7129179090261459E-2</v>
      </c>
      <c r="I51" s="232">
        <v>1.1007065186277032E-3</v>
      </c>
      <c r="J51" s="232">
        <v>0.26602721214294434</v>
      </c>
      <c r="K51" s="232">
        <v>6.2283620238304138E-2</v>
      </c>
      <c r="L51" s="232">
        <v>1.6182495281100273E-2</v>
      </c>
      <c r="M51" s="232">
        <v>9.1305986046791077E-2</v>
      </c>
      <c r="N51" s="232">
        <v>7.2190850973129272E-2</v>
      </c>
      <c r="O51" s="232">
        <v>1.4118093997240067E-2</v>
      </c>
      <c r="P51" s="232">
        <v>9.9349925294518471E-3</v>
      </c>
      <c r="Q51" s="232">
        <v>1.1175897270732094E-5</v>
      </c>
      <c r="R51" s="232">
        <v>0.24350903928279877</v>
      </c>
      <c r="S51" s="232">
        <v>9.132993221282959E-2</v>
      </c>
      <c r="T51" s="232">
        <v>1.5025841072201729E-2</v>
      </c>
      <c r="U51" s="232">
        <v>0.10096719115972519</v>
      </c>
      <c r="V51" s="232">
        <v>2.589009702205658E-2</v>
      </c>
      <c r="W51" s="232">
        <v>5.3210924379527569E-3</v>
      </c>
      <c r="X51" s="232">
        <v>4.9747712910175323E-3</v>
      </c>
      <c r="Y51" s="232">
        <v>1.1952768375067535E-7</v>
      </c>
      <c r="Z51" s="232">
        <v>0.27324119210243225</v>
      </c>
      <c r="AA51" s="232">
        <v>5.2978277206420898E-2</v>
      </c>
      <c r="AB51" s="232">
        <v>1.6553044319152832E-2</v>
      </c>
      <c r="AC51" s="232">
        <v>8.8210895657539368E-2</v>
      </c>
      <c r="AD51" s="232">
        <v>8.7023869156837463E-2</v>
      </c>
      <c r="AE51" s="232">
        <v>1.6936320811510086E-2</v>
      </c>
      <c r="AF51" s="232">
        <v>1.1524059809744358E-2</v>
      </c>
      <c r="AG51" s="232">
        <v>1.4717940757691395E-5</v>
      </c>
      <c r="AH51" s="232">
        <v>0.29844745993614197</v>
      </c>
      <c r="AI51" s="232">
        <v>3.0598564073443413E-2</v>
      </c>
      <c r="AJ51" s="232">
        <v>1.5124749392271042E-2</v>
      </c>
      <c r="AK51" s="232">
        <v>3.9962884038686752E-2</v>
      </c>
      <c r="AL51" s="232">
        <v>0.15451185405254364</v>
      </c>
      <c r="AM51" s="232">
        <v>2.9622087255120277E-2</v>
      </c>
      <c r="AN51" s="232">
        <v>2.615906298160553E-2</v>
      </c>
      <c r="AO51" s="232">
        <v>2.4682458024471998E-3</v>
      </c>
      <c r="AP51" s="232">
        <v>0.30182835459709167</v>
      </c>
      <c r="AQ51" s="232">
        <v>2.8092965483665466E-2</v>
      </c>
      <c r="AR51" s="232">
        <v>1.396569050848484E-2</v>
      </c>
      <c r="AS51" s="232">
        <v>3.0968345701694489E-2</v>
      </c>
      <c r="AT51" s="232">
        <v>0.16455031931400299</v>
      </c>
      <c r="AU51" s="232">
        <v>3.1633783131837845E-2</v>
      </c>
      <c r="AV51" s="232">
        <v>2.9365947470068932E-2</v>
      </c>
      <c r="AW51" s="232">
        <v>3.2512901816517115E-3</v>
      </c>
      <c r="AX51" s="232">
        <v>0.31118172407150269</v>
      </c>
      <c r="AY51" s="232">
        <v>2.4451222270727158E-2</v>
      </c>
      <c r="AZ51" s="232">
        <v>1.1004308238625526E-2</v>
      </c>
      <c r="BA51" s="232">
        <v>1.8228039145469666E-2</v>
      </c>
      <c r="BB51" s="232">
        <v>0.1783396303653717</v>
      </c>
      <c r="BC51" s="232">
        <v>3.6799658089876175E-2</v>
      </c>
      <c r="BD51" s="232">
        <v>3.690323606133461E-2</v>
      </c>
      <c r="BE51" s="232">
        <v>5.4556243121623993E-3</v>
      </c>
      <c r="BF51" s="232">
        <v>0.3153194785118103</v>
      </c>
      <c r="BG51" s="232">
        <v>2.4142896756529808E-2</v>
      </c>
      <c r="BH51" s="232">
        <v>9.8045272752642632E-3</v>
      </c>
      <c r="BI51" s="232">
        <v>1.4739776961505413E-2</v>
      </c>
      <c r="BJ51" s="232">
        <v>0.18008401989936829</v>
      </c>
      <c r="BK51" s="232">
        <v>3.9861470460891724E-2</v>
      </c>
      <c r="BL51" s="232">
        <v>4.0278378874063492E-2</v>
      </c>
      <c r="BM51" s="232">
        <v>6.4084124751389027E-3</v>
      </c>
      <c r="BN51" s="232">
        <v>0.32411351799964905</v>
      </c>
      <c r="BO51" s="232">
        <v>2.4185497313737869E-2</v>
      </c>
      <c r="BP51" s="232">
        <v>7.4652214534580708E-3</v>
      </c>
      <c r="BQ51" s="232">
        <v>9.801848791539669E-3</v>
      </c>
      <c r="BR51" s="232">
        <v>0.17789542675018311</v>
      </c>
      <c r="BS51" s="232">
        <v>4.8182222992181778E-2</v>
      </c>
      <c r="BT51" s="232">
        <v>4.8554625362157822E-2</v>
      </c>
      <c r="BU51" s="232">
        <v>8.0286795273423195E-3</v>
      </c>
      <c r="BV51" s="232">
        <v>0.32016825675964355</v>
      </c>
      <c r="BW51" s="232">
        <v>2.413063682615757E-2</v>
      </c>
      <c r="BX51" s="232">
        <v>4.9779214896261692E-3</v>
      </c>
      <c r="BY51" s="232">
        <v>5.5601936765015125E-3</v>
      </c>
      <c r="BZ51" s="232">
        <v>0.14978876709938049</v>
      </c>
      <c r="CA51" s="232">
        <v>6.3703201711177826E-2</v>
      </c>
      <c r="CB51" s="232">
        <v>6.3349097967147827E-2</v>
      </c>
      <c r="CC51" s="232">
        <v>8.6584538221359253E-3</v>
      </c>
      <c r="CD51" s="232">
        <v>0.31179559230804443</v>
      </c>
      <c r="CE51" s="232">
        <v>2.3855147883296013E-2</v>
      </c>
      <c r="CF51" s="232">
        <v>3.0413772910833359E-3</v>
      </c>
      <c r="CG51" s="232">
        <v>2.6250369846820831E-3</v>
      </c>
      <c r="CH51" s="232">
        <v>0.10767272859811783</v>
      </c>
      <c r="CI51" s="232">
        <v>8.8683947920799255E-2</v>
      </c>
      <c r="CJ51" s="232">
        <v>7.6829425990581512E-2</v>
      </c>
      <c r="CK51" s="232">
        <v>9.0879471972584724E-3</v>
      </c>
      <c r="CL51" s="232">
        <v>0.2882327139377594</v>
      </c>
      <c r="CM51" s="232">
        <v>3.8168735802173615E-2</v>
      </c>
      <c r="CN51" s="232">
        <v>1.8626615405082703E-2</v>
      </c>
      <c r="CO51" s="232">
        <v>6.7138098180294037E-2</v>
      </c>
      <c r="CP51" s="232">
        <v>0.12418259680271149</v>
      </c>
      <c r="CQ51" s="232">
        <v>2.3544149473309517E-2</v>
      </c>
      <c r="CR51" s="232">
        <v>1.6470089554786682E-2</v>
      </c>
      <c r="CS51" s="232">
        <v>1.0243144788546488E-4</v>
      </c>
      <c r="CT51" s="232">
        <v>0.2905847430229187</v>
      </c>
      <c r="CU51" s="232">
        <v>3.2470665872097015E-2</v>
      </c>
      <c r="CV51" s="232">
        <v>1.7525538802146912E-2</v>
      </c>
      <c r="CW51" s="232">
        <v>4.6283334493637085E-2</v>
      </c>
      <c r="CX51" s="232">
        <v>0.14797434210777283</v>
      </c>
      <c r="CY51" s="232">
        <v>2.5423938408493996E-2</v>
      </c>
      <c r="CZ51" s="232">
        <v>2.0305456593632698E-2</v>
      </c>
      <c r="DA51" s="232">
        <v>6.0148368356749415E-4</v>
      </c>
      <c r="DB51" s="232">
        <v>0.29613828659057617</v>
      </c>
      <c r="DC51" s="232">
        <v>2.5572182610630989E-2</v>
      </c>
      <c r="DD51" s="232">
        <v>1.5366288833320141E-2</v>
      </c>
      <c r="DE51" s="232">
        <v>3.091013990342617E-2</v>
      </c>
      <c r="DF51" s="232">
        <v>0.17199766635894775</v>
      </c>
      <c r="DG51" s="232">
        <v>2.5667987763881683E-2</v>
      </c>
      <c r="DH51" s="232">
        <v>2.4632398039102554E-2</v>
      </c>
      <c r="DI51" s="232">
        <v>1.9916193559765816E-3</v>
      </c>
      <c r="DJ51" s="232">
        <v>0.30328112840652466</v>
      </c>
      <c r="DK51" s="232">
        <v>2.4084581062197685E-2</v>
      </c>
      <c r="DL51" s="232">
        <v>1.3006847351789474E-2</v>
      </c>
      <c r="DM51" s="232">
        <v>2.1499399095773697E-2</v>
      </c>
      <c r="DN51" s="232">
        <v>0.18308001756668091</v>
      </c>
      <c r="DO51" s="232">
        <v>2.8471032157540321E-2</v>
      </c>
      <c r="DP51" s="232">
        <v>2.8948867693543434E-2</v>
      </c>
      <c r="DQ51" s="232">
        <v>4.190398845821619E-3</v>
      </c>
      <c r="DR51" s="232">
        <v>0.32742482423782349</v>
      </c>
      <c r="DS51" s="232">
        <v>2.4231541901826859E-2</v>
      </c>
      <c r="DT51" s="232">
        <v>9.5528410747647285E-3</v>
      </c>
      <c r="DU51" s="232">
        <v>1.3361918739974499E-2</v>
      </c>
      <c r="DV51" s="232">
        <v>0.20148567855358124</v>
      </c>
      <c r="DW51" s="232">
        <v>3.5155288875102997E-2</v>
      </c>
      <c r="DX51" s="232">
        <v>3.6137450486421585E-2</v>
      </c>
      <c r="DY51" s="232">
        <v>7.5001032091677189E-3</v>
      </c>
      <c r="DZ51" s="232">
        <v>0.32712972164154053</v>
      </c>
      <c r="EA51" s="232">
        <v>2.4359693750739098E-2</v>
      </c>
      <c r="EB51" s="232">
        <v>6.5880636684596539E-3</v>
      </c>
      <c r="EC51" s="232">
        <v>8.000633679330349E-3</v>
      </c>
      <c r="ED51" s="232">
        <v>0.18480619788169861</v>
      </c>
      <c r="EE51" s="232">
        <v>4.293292760848999E-2</v>
      </c>
      <c r="EF51" s="232">
        <v>5.2140865474939346E-2</v>
      </c>
      <c r="EG51" s="232">
        <v>8.3013502880930901E-3</v>
      </c>
      <c r="EH51" s="232">
        <v>0.31870374083518982</v>
      </c>
      <c r="EI51" s="232">
        <v>2.3524120450019836E-2</v>
      </c>
      <c r="EJ51" s="232">
        <v>1.3158838264644146E-3</v>
      </c>
      <c r="EK51" s="232">
        <v>1.5485286712646484E-3</v>
      </c>
      <c r="EL51" s="232">
        <v>8.3973035216331482E-2</v>
      </c>
      <c r="EM51" s="232">
        <v>0.11284955590963364</v>
      </c>
      <c r="EN51" s="232">
        <v>8.6413092911243439E-2</v>
      </c>
      <c r="EO51" s="232">
        <v>9.0795448049902916E-3</v>
      </c>
    </row>
    <row r="52" spans="1:145">
      <c r="A52" s="314">
        <v>2012</v>
      </c>
      <c r="B52" s="232">
        <v>0.27525785565376282</v>
      </c>
      <c r="C52" s="232">
        <v>4.7320261597633362E-2</v>
      </c>
      <c r="D52" s="232">
        <v>1.4795255847275257E-2</v>
      </c>
      <c r="E52" s="232">
        <v>6.6497743129730225E-2</v>
      </c>
      <c r="F52" s="232">
        <v>0.10560392588376999</v>
      </c>
      <c r="G52" s="232">
        <v>2.3407474160194397E-2</v>
      </c>
      <c r="H52" s="232">
        <v>1.6287337988615036E-2</v>
      </c>
      <c r="I52" s="232">
        <v>1.3458691537380219E-3</v>
      </c>
      <c r="J52" s="232">
        <v>0.26182892918586731</v>
      </c>
      <c r="K52" s="232">
        <v>6.2447398900985718E-2</v>
      </c>
      <c r="L52" s="232">
        <v>1.5591445378959179E-2</v>
      </c>
      <c r="M52" s="232">
        <v>9.1347016394138336E-2</v>
      </c>
      <c r="N52" s="232">
        <v>6.7634381353855133E-2</v>
      </c>
      <c r="O52" s="232">
        <v>1.555075217038393E-2</v>
      </c>
      <c r="P52" s="232">
        <v>9.2489868402481079E-3</v>
      </c>
      <c r="Q52" s="232">
        <v>8.9368331828154624E-6</v>
      </c>
      <c r="R52" s="232">
        <v>0.23621402680873871</v>
      </c>
      <c r="S52" s="232">
        <v>9.0689659118652344E-2</v>
      </c>
      <c r="T52" s="232">
        <v>1.3695221394300461E-2</v>
      </c>
      <c r="U52" s="232">
        <v>9.9095061421394348E-2</v>
      </c>
      <c r="V52" s="232">
        <v>2.2320542484521866E-2</v>
      </c>
      <c r="W52" s="232">
        <v>5.726885050535202E-3</v>
      </c>
      <c r="X52" s="232">
        <v>4.6865926124155521E-3</v>
      </c>
      <c r="Y52" s="232">
        <v>5.7518189322536273E-8</v>
      </c>
      <c r="Z52" s="232">
        <v>0.26991423964500427</v>
      </c>
      <c r="AA52" s="232">
        <v>5.3532738238573074E-2</v>
      </c>
      <c r="AB52" s="232">
        <v>1.6189988702535629E-2</v>
      </c>
      <c r="AC52" s="232">
        <v>8.8901355862617493E-2</v>
      </c>
      <c r="AD52" s="232">
        <v>8.1937670707702637E-2</v>
      </c>
      <c r="AE52" s="232">
        <v>1.8651651218533516E-2</v>
      </c>
      <c r="AF52" s="232">
        <v>1.0689104907214642E-2</v>
      </c>
      <c r="AG52" s="232">
        <v>1.1739584806491621E-5</v>
      </c>
      <c r="AH52" s="232">
        <v>0.2908129096031189</v>
      </c>
      <c r="AI52" s="232">
        <v>2.9798172414302826E-2</v>
      </c>
      <c r="AJ52" s="232">
        <v>1.3873010873794556E-2</v>
      </c>
      <c r="AK52" s="232">
        <v>3.7714287638664246E-2</v>
      </c>
      <c r="AL52" s="232">
        <v>0.14958487451076508</v>
      </c>
      <c r="AM52" s="232">
        <v>3.2508086413145065E-2</v>
      </c>
      <c r="AN52" s="232">
        <v>2.4440014734864235E-2</v>
      </c>
      <c r="AO52" s="232">
        <v>2.8944667428731918E-3</v>
      </c>
      <c r="AP52" s="232">
        <v>0.29343363642692566</v>
      </c>
      <c r="AQ52" s="232">
        <v>2.7156170457601547E-2</v>
      </c>
      <c r="AR52" s="232">
        <v>1.2497592717409134E-2</v>
      </c>
      <c r="AS52" s="232">
        <v>2.8763556852936745E-2</v>
      </c>
      <c r="AT52" s="232">
        <v>0.15944916009902954</v>
      </c>
      <c r="AU52" s="232">
        <v>3.4585881978273392E-2</v>
      </c>
      <c r="AV52" s="232">
        <v>2.7228230610489845E-2</v>
      </c>
      <c r="AW52" s="232">
        <v>3.7530609406530857E-3</v>
      </c>
      <c r="AX52" s="232">
        <v>0.30101200938224792</v>
      </c>
      <c r="AY52" s="232">
        <v>2.3260442540049553E-2</v>
      </c>
      <c r="AZ52" s="232">
        <v>9.5030944794416428E-3</v>
      </c>
      <c r="BA52" s="232">
        <v>1.637202687561512E-2</v>
      </c>
      <c r="BB52" s="232">
        <v>0.17318536341190338</v>
      </c>
      <c r="BC52" s="232">
        <v>3.9290346205234528E-2</v>
      </c>
      <c r="BD52" s="232">
        <v>3.3279292285442352E-2</v>
      </c>
      <c r="BE52" s="232">
        <v>6.1214552260935307E-3</v>
      </c>
      <c r="BF52" s="232">
        <v>0.30495387315750122</v>
      </c>
      <c r="BG52" s="232">
        <v>2.2777220234274864E-2</v>
      </c>
      <c r="BH52" s="232">
        <v>8.349783718585968E-3</v>
      </c>
      <c r="BI52" s="232">
        <v>1.3175817206501961E-2</v>
      </c>
      <c r="BJ52" s="232">
        <v>0.17523403465747833</v>
      </c>
      <c r="BK52" s="232">
        <v>4.2288921773433685E-2</v>
      </c>
      <c r="BL52" s="232">
        <v>3.5983704030513763E-2</v>
      </c>
      <c r="BM52" s="232">
        <v>7.1443733759224415E-3</v>
      </c>
      <c r="BN52" s="232">
        <v>0.31134957075119019</v>
      </c>
      <c r="BO52" s="232">
        <v>2.2354938089847565E-2</v>
      </c>
      <c r="BP52" s="232">
        <v>6.0011968016624451E-3</v>
      </c>
      <c r="BQ52" s="232">
        <v>8.7474556639790535E-3</v>
      </c>
      <c r="BR52" s="232">
        <v>0.17321372032165527</v>
      </c>
      <c r="BS52" s="232">
        <v>4.9846537411212921E-2</v>
      </c>
      <c r="BT52" s="232">
        <v>4.2397622019052505E-2</v>
      </c>
      <c r="BU52" s="232">
        <v>8.7880911305546761E-3</v>
      </c>
      <c r="BV52" s="232">
        <v>0.30611997842788696</v>
      </c>
      <c r="BW52" s="232">
        <v>2.2039067000150681E-2</v>
      </c>
      <c r="BX52" s="232">
        <v>3.7507610395550728E-3</v>
      </c>
      <c r="BY52" s="232">
        <v>5.461100023239851E-3</v>
      </c>
      <c r="BZ52" s="232">
        <v>0.14900633692741394</v>
      </c>
      <c r="CA52" s="232">
        <v>6.3224717974662781E-2</v>
      </c>
      <c r="CB52" s="232">
        <v>5.345611646771431E-2</v>
      </c>
      <c r="CC52" s="232">
        <v>9.1818887740373611E-3</v>
      </c>
      <c r="CD52" s="232">
        <v>0.29737916588783264</v>
      </c>
      <c r="CE52" s="232">
        <v>2.2029440850019455E-2</v>
      </c>
      <c r="CF52" s="232">
        <v>1.7777265748009086E-3</v>
      </c>
      <c r="CG52" s="232">
        <v>3.3285857643932104E-3</v>
      </c>
      <c r="CH52" s="232">
        <v>0.1042364090681076</v>
      </c>
      <c r="CI52" s="232">
        <v>8.9659497141838074E-2</v>
      </c>
      <c r="CJ52" s="232">
        <v>6.658385694026947E-2</v>
      </c>
      <c r="CK52" s="232">
        <v>9.763665497303009E-3</v>
      </c>
      <c r="CL52" s="232">
        <v>0.28224262595176697</v>
      </c>
      <c r="CM52" s="232">
        <v>3.8437966257333755E-2</v>
      </c>
      <c r="CN52" s="232">
        <v>1.8370863050222397E-2</v>
      </c>
      <c r="CO52" s="232">
        <v>6.6984683275222778E-2</v>
      </c>
      <c r="CP52" s="232">
        <v>0.11732696741819382</v>
      </c>
      <c r="CQ52" s="232">
        <v>2.5713350623846054E-2</v>
      </c>
      <c r="CR52" s="232">
        <v>1.5322075225412846E-2</v>
      </c>
      <c r="CS52" s="232">
        <v>8.6719264800194651E-5</v>
      </c>
      <c r="CT52" s="232">
        <v>0.28331071138381958</v>
      </c>
      <c r="CU52" s="232">
        <v>3.2359965145587921E-2</v>
      </c>
      <c r="CV52" s="232">
        <v>1.6497550532221794E-2</v>
      </c>
      <c r="CW52" s="232">
        <v>4.5315779745578766E-2</v>
      </c>
      <c r="CX52" s="232">
        <v>0.14110076427459717</v>
      </c>
      <c r="CY52" s="232">
        <v>2.8301801532506943E-2</v>
      </c>
      <c r="CZ52" s="232">
        <v>1.9145412370562553E-2</v>
      </c>
      <c r="DA52" s="232">
        <v>5.8943330077454448E-4</v>
      </c>
      <c r="DB52" s="232">
        <v>0.28543457388877869</v>
      </c>
      <c r="DC52" s="232">
        <v>2.5170046836137772E-2</v>
      </c>
      <c r="DD52" s="232">
        <v>1.4060770161449909E-2</v>
      </c>
      <c r="DE52" s="232">
        <v>2.900286577641964E-2</v>
      </c>
      <c r="DF52" s="232">
        <v>0.16508936882019043</v>
      </c>
      <c r="DG52" s="232">
        <v>2.7440527454018593E-2</v>
      </c>
      <c r="DH52" s="232">
        <v>2.259194478392601E-2</v>
      </c>
      <c r="DI52" s="232">
        <v>2.0790668204426765E-3</v>
      </c>
      <c r="DJ52" s="232">
        <v>0.29540649056434631</v>
      </c>
      <c r="DK52" s="232">
        <v>2.3407595232129097E-2</v>
      </c>
      <c r="DL52" s="232">
        <v>1.1855700053274632E-2</v>
      </c>
      <c r="DM52" s="232">
        <v>1.9786372780799866E-2</v>
      </c>
      <c r="DN52" s="232">
        <v>0.17824992537498474</v>
      </c>
      <c r="DO52" s="232">
        <v>3.1007081270217896E-2</v>
      </c>
      <c r="DP52" s="232">
        <v>2.6409156620502472E-2</v>
      </c>
      <c r="DQ52" s="232">
        <v>4.6906690113246441E-3</v>
      </c>
      <c r="DR52" s="232">
        <v>0.31596869230270386</v>
      </c>
      <c r="DS52" s="232">
        <v>2.2633934393525124E-2</v>
      </c>
      <c r="DT52" s="232">
        <v>7.9889353364706039E-3</v>
      </c>
      <c r="DU52" s="232">
        <v>1.1650188826024532E-2</v>
      </c>
      <c r="DV52" s="232">
        <v>0.19459532201290131</v>
      </c>
      <c r="DW52" s="232">
        <v>3.8030020892620087E-2</v>
      </c>
      <c r="DX52" s="232">
        <v>3.2630003988742828E-2</v>
      </c>
      <c r="DY52" s="232">
        <v>8.440263569355011E-3</v>
      </c>
      <c r="DZ52" s="232">
        <v>0.31280666589736938</v>
      </c>
      <c r="EA52" s="232">
        <v>2.204643189907074E-2</v>
      </c>
      <c r="EB52" s="232">
        <v>5.2601243369281292E-3</v>
      </c>
      <c r="EC52" s="232">
        <v>7.0924642495810986E-3</v>
      </c>
      <c r="ED52" s="232">
        <v>0.1832551509141922</v>
      </c>
      <c r="EE52" s="232">
        <v>4.3002218008041382E-2</v>
      </c>
      <c r="EF52" s="232">
        <v>4.3413456529378891E-2</v>
      </c>
      <c r="EG52" s="232">
        <v>8.7368320673704147E-3</v>
      </c>
      <c r="EH52" s="232">
        <v>0.28692620992660522</v>
      </c>
      <c r="EI52" s="232">
        <v>2.1672427654266357E-2</v>
      </c>
      <c r="EJ52" s="232">
        <v>1.5372226480394602E-3</v>
      </c>
      <c r="EK52" s="232">
        <v>2.9338342137634754E-3</v>
      </c>
      <c r="EL52" s="232">
        <v>7.2093337774276733E-2</v>
      </c>
      <c r="EM52" s="232">
        <v>0.10759705305099487</v>
      </c>
      <c r="EN52" s="232">
        <v>7.0948459208011627E-2</v>
      </c>
      <c r="EO52" s="232">
        <v>1.0143873281776905E-2</v>
      </c>
    </row>
    <row r="53" spans="1:145">
      <c r="A53" s="314">
        <v>2013</v>
      </c>
      <c r="B53" s="232">
        <v>0.29835909605026245</v>
      </c>
      <c r="C53" s="232">
        <v>4.9193646758794785E-2</v>
      </c>
      <c r="D53" s="232">
        <v>1.4916879124939442E-2</v>
      </c>
      <c r="E53" s="232">
        <v>7.5876854360103607E-2</v>
      </c>
      <c r="F53" s="232">
        <v>0.11518562585115433</v>
      </c>
      <c r="G53" s="232">
        <v>2.49176025390625E-2</v>
      </c>
      <c r="H53" s="232">
        <v>1.6469754278659821E-2</v>
      </c>
      <c r="I53" s="232">
        <v>1.798724289983511E-3</v>
      </c>
      <c r="J53" s="232">
        <v>0.2792772650718689</v>
      </c>
      <c r="K53" s="232">
        <v>6.3574820756912231E-2</v>
      </c>
      <c r="L53" s="232">
        <v>1.5236256644129753E-2</v>
      </c>
      <c r="M53" s="232">
        <v>0.10179770737886429</v>
      </c>
      <c r="N53" s="232">
        <v>7.2300605475902557E-2</v>
      </c>
      <c r="O53" s="232">
        <v>1.6889177262783051E-2</v>
      </c>
      <c r="P53" s="232">
        <v>9.4730332493782043E-3</v>
      </c>
      <c r="Q53" s="232">
        <v>5.6674903134990018E-6</v>
      </c>
      <c r="R53" s="232">
        <v>0.24821732938289642</v>
      </c>
      <c r="S53" s="232">
        <v>9.114663302898407E-2</v>
      </c>
      <c r="T53" s="232">
        <v>1.2796381488442421E-2</v>
      </c>
      <c r="U53" s="232">
        <v>0.1098347082734108</v>
      </c>
      <c r="V53" s="232">
        <v>2.3836914449930191E-2</v>
      </c>
      <c r="W53" s="232">
        <v>6.059715524315834E-3</v>
      </c>
      <c r="X53" s="232">
        <v>4.5429435558617115E-3</v>
      </c>
      <c r="Y53" s="232">
        <v>3.8138917801688876E-8</v>
      </c>
      <c r="Z53" s="232">
        <v>0.28933683037757874</v>
      </c>
      <c r="AA53" s="232">
        <v>5.4644957184791565E-2</v>
      </c>
      <c r="AB53" s="232">
        <v>1.602647453546524E-2</v>
      </c>
      <c r="AC53" s="232">
        <v>9.9194705486297607E-2</v>
      </c>
      <c r="AD53" s="232">
        <v>8.799685537815094E-2</v>
      </c>
      <c r="AE53" s="232">
        <v>2.0396584644913673E-2</v>
      </c>
      <c r="AF53" s="232">
        <v>1.1069773696362972E-2</v>
      </c>
      <c r="AG53" s="232">
        <v>7.4907052294292953E-6</v>
      </c>
      <c r="AH53" s="232">
        <v>0.32182317972183228</v>
      </c>
      <c r="AI53" s="232">
        <v>3.1509753316640854E-2</v>
      </c>
      <c r="AJ53" s="232">
        <v>1.4524154365062714E-2</v>
      </c>
      <c r="AK53" s="232">
        <v>4.400312528014183E-2</v>
      </c>
      <c r="AL53" s="232">
        <v>0.16791944205760956</v>
      </c>
      <c r="AM53" s="232">
        <v>3.4789804369211197E-2</v>
      </c>
      <c r="AN53" s="232">
        <v>2.507331408560276E-2</v>
      </c>
      <c r="AO53" s="232">
        <v>4.0035671554505825E-3</v>
      </c>
      <c r="AP53" s="232">
        <v>0.3276178240776062</v>
      </c>
      <c r="AQ53" s="232">
        <v>2.8895262628793716E-2</v>
      </c>
      <c r="AR53" s="232">
        <v>1.3322764076292515E-2</v>
      </c>
      <c r="AS53" s="232">
        <v>3.3603094518184662E-2</v>
      </c>
      <c r="AT53" s="232">
        <v>0.18134443461894989</v>
      </c>
      <c r="AU53" s="232">
        <v>3.7076134234666824E-2</v>
      </c>
      <c r="AV53" s="232">
        <v>2.8086462989449501E-2</v>
      </c>
      <c r="AW53" s="232">
        <v>5.2896938286721706E-3</v>
      </c>
      <c r="AX53" s="232">
        <v>0.34545683860778809</v>
      </c>
      <c r="AY53" s="232">
        <v>2.5058835744857788E-2</v>
      </c>
      <c r="AZ53" s="232">
        <v>1.023394986987114E-2</v>
      </c>
      <c r="BA53" s="232">
        <v>1.9203659147024155E-2</v>
      </c>
      <c r="BB53" s="232">
        <v>0.20463757216930389</v>
      </c>
      <c r="BC53" s="232">
        <v>4.2317841202020645E-2</v>
      </c>
      <c r="BD53" s="232">
        <v>3.4926608204841614E-2</v>
      </c>
      <c r="BE53" s="232">
        <v>9.0783610939979553E-3</v>
      </c>
      <c r="BF53" s="232">
        <v>0.35558298230171204</v>
      </c>
      <c r="BG53" s="232">
        <v>2.4676108732819557E-2</v>
      </c>
      <c r="BH53" s="232">
        <v>9.0851439163088799E-3</v>
      </c>
      <c r="BI53" s="232">
        <v>1.5439555980265141E-2</v>
      </c>
      <c r="BJ53" s="232">
        <v>0.21163658797740936</v>
      </c>
      <c r="BK53" s="232">
        <v>4.5816536992788315E-2</v>
      </c>
      <c r="BL53" s="232">
        <v>3.8137029856443405E-2</v>
      </c>
      <c r="BM53" s="232">
        <v>1.07920216396451E-2</v>
      </c>
      <c r="BN53" s="232">
        <v>0.37310832738876343</v>
      </c>
      <c r="BO53" s="232">
        <v>2.4579806253314018E-2</v>
      </c>
      <c r="BP53" s="232">
        <v>6.8957912735641003E-3</v>
      </c>
      <c r="BQ53" s="232">
        <v>1.0224349796772003E-2</v>
      </c>
      <c r="BR53" s="232">
        <v>0.21557645499706268</v>
      </c>
      <c r="BS53" s="232">
        <v>5.5944584310054779E-2</v>
      </c>
      <c r="BT53" s="232">
        <v>4.6220548450946808E-2</v>
      </c>
      <c r="BU53" s="232">
        <v>1.3666809536516666E-2</v>
      </c>
      <c r="BV53" s="232">
        <v>0.38084131479263306</v>
      </c>
      <c r="BW53" s="232">
        <v>2.425292506814003E-2</v>
      </c>
      <c r="BX53" s="232">
        <v>4.2252908460795879E-3</v>
      </c>
      <c r="BY53" s="232">
        <v>6.0523916035890579E-3</v>
      </c>
      <c r="BZ53" s="232">
        <v>0.19463673233985901</v>
      </c>
      <c r="CA53" s="232">
        <v>7.6248466968536377E-2</v>
      </c>
      <c r="CB53" s="232">
        <v>6.0999665409326553E-2</v>
      </c>
      <c r="CC53" s="232">
        <v>1.4425864443182945E-2</v>
      </c>
      <c r="CD53" s="232">
        <v>0.37705585360527039</v>
      </c>
      <c r="CE53" s="232">
        <v>2.385716512799263E-2</v>
      </c>
      <c r="CF53" s="232">
        <v>1.9336224067956209E-3</v>
      </c>
      <c r="CG53" s="232">
        <v>3.3523065503686666E-3</v>
      </c>
      <c r="CH53" s="232">
        <v>0.14704881608486176</v>
      </c>
      <c r="CI53" s="232">
        <v>0.10849037766456604</v>
      </c>
      <c r="CJ53" s="232">
        <v>7.6856464147567749E-2</v>
      </c>
      <c r="CK53" s="232">
        <v>1.5517095103859901E-2</v>
      </c>
      <c r="CL53" s="232">
        <v>0.30403855443000793</v>
      </c>
      <c r="CM53" s="232">
        <v>3.953397274017334E-2</v>
      </c>
      <c r="CN53" s="232">
        <v>1.8211383372545242E-2</v>
      </c>
      <c r="CO53" s="232">
        <v>7.5922213494777679E-2</v>
      </c>
      <c r="CP53" s="232">
        <v>0.12671639025211334</v>
      </c>
      <c r="CQ53" s="232">
        <v>2.7772750705480576E-2</v>
      </c>
      <c r="CR53" s="232">
        <v>1.5825562179088593E-2</v>
      </c>
      <c r="CS53" s="232">
        <v>5.6274911912623793E-5</v>
      </c>
      <c r="CT53" s="232">
        <v>0.30584204196929932</v>
      </c>
      <c r="CU53" s="232">
        <v>3.3578328788280487E-2</v>
      </c>
      <c r="CV53" s="232">
        <v>1.7093231901526451E-2</v>
      </c>
      <c r="CW53" s="232">
        <v>5.1180262118577957E-2</v>
      </c>
      <c r="CX53" s="232">
        <v>0.15291084349155426</v>
      </c>
      <c r="CY53" s="232">
        <v>3.0677663162350655E-2</v>
      </c>
      <c r="CZ53" s="232">
        <v>1.9736804068088531E-2</v>
      </c>
      <c r="DA53" s="232">
        <v>6.6492578480392694E-4</v>
      </c>
      <c r="DB53" s="232">
        <v>0.30815806984901428</v>
      </c>
      <c r="DC53" s="232">
        <v>2.6468575000762939E-2</v>
      </c>
      <c r="DD53" s="232">
        <v>1.4465467073023319E-2</v>
      </c>
      <c r="DE53" s="232">
        <v>3.3068377524614334E-2</v>
      </c>
      <c r="DF53" s="232">
        <v>0.17885734140872955</v>
      </c>
      <c r="DG53" s="232">
        <v>2.9430726543068886E-2</v>
      </c>
      <c r="DH53" s="232">
        <v>2.3101316764950752E-2</v>
      </c>
      <c r="DI53" s="232">
        <v>2.7662557549774647E-3</v>
      </c>
      <c r="DJ53" s="232">
        <v>0.33034536242485046</v>
      </c>
      <c r="DK53" s="232">
        <v>2.4814790114760399E-2</v>
      </c>
      <c r="DL53" s="232">
        <v>1.2237953022122383E-2</v>
      </c>
      <c r="DM53" s="232">
        <v>2.2949792444705963E-2</v>
      </c>
      <c r="DN53" s="232">
        <v>0.20596294105052948</v>
      </c>
      <c r="DO53" s="232">
        <v>3.1231489032506943E-2</v>
      </c>
      <c r="DP53" s="232">
        <v>2.6496239006519318E-2</v>
      </c>
      <c r="DQ53" s="232">
        <v>6.652140524238348E-3</v>
      </c>
      <c r="DR53" s="232">
        <v>0.3660266101360321</v>
      </c>
      <c r="DS53" s="232">
        <v>2.4879157543182373E-2</v>
      </c>
      <c r="DT53" s="232">
        <v>9.3413814902305603E-3</v>
      </c>
      <c r="DU53" s="232">
        <v>1.4044943265616894E-2</v>
      </c>
      <c r="DV53" s="232">
        <v>0.23475261032581329</v>
      </c>
      <c r="DW53" s="232">
        <v>3.735070675611496E-2</v>
      </c>
      <c r="DX53" s="232">
        <v>3.2686136662960052E-2</v>
      </c>
      <c r="DY53" s="232">
        <v>1.2971681542694569E-2</v>
      </c>
      <c r="DZ53" s="232">
        <v>0.38413459062576294</v>
      </c>
      <c r="EA53" s="232">
        <v>2.4597225710749626E-2</v>
      </c>
      <c r="EB53" s="232">
        <v>6.2189814634621143E-3</v>
      </c>
      <c r="EC53" s="232">
        <v>8.4013938903808594E-3</v>
      </c>
      <c r="ED53" s="232">
        <v>0.23603695631027222</v>
      </c>
      <c r="EE53" s="232">
        <v>4.8198852688074112E-2</v>
      </c>
      <c r="EF53" s="232">
        <v>4.7204665839672089E-2</v>
      </c>
      <c r="EG53" s="232">
        <v>1.3476522639393806E-2</v>
      </c>
      <c r="EH53" s="232">
        <v>0.38565805554389954</v>
      </c>
      <c r="EI53" s="232">
        <v>2.3176014423370361E-2</v>
      </c>
      <c r="EJ53" s="232">
        <v>1.5313989715650678E-3</v>
      </c>
      <c r="EK53" s="232">
        <v>2.0565465092658997E-3</v>
      </c>
      <c r="EL53" s="232">
        <v>0.10183773189783096</v>
      </c>
      <c r="EM53" s="232">
        <v>0.15190406143665314</v>
      </c>
      <c r="EN53" s="232">
        <v>8.8430888950824738E-2</v>
      </c>
      <c r="EO53" s="232">
        <v>1.6721419990062714E-2</v>
      </c>
    </row>
    <row r="54" spans="1:145">
      <c r="A54" s="314">
        <v>2014</v>
      </c>
      <c r="B54" s="232">
        <v>0.29756176471710205</v>
      </c>
      <c r="C54" s="232">
        <v>4.8843655735254288E-2</v>
      </c>
      <c r="D54" s="232">
        <v>1.4600065536797047E-2</v>
      </c>
      <c r="E54" s="232">
        <v>7.463914155960083E-2</v>
      </c>
      <c r="F54" s="232">
        <v>0.11546879261732101</v>
      </c>
      <c r="G54" s="232">
        <v>2.6338869705796242E-2</v>
      </c>
      <c r="H54" s="232">
        <v>1.6133673489093781E-2</v>
      </c>
      <c r="I54" s="232">
        <v>1.5375539660453796E-3</v>
      </c>
      <c r="J54" s="232">
        <v>0.28014037013053894</v>
      </c>
      <c r="K54" s="232">
        <v>6.4186930656433105E-2</v>
      </c>
      <c r="L54" s="232">
        <v>1.5064078383147717E-2</v>
      </c>
      <c r="M54" s="232">
        <v>0.1024324968457222</v>
      </c>
      <c r="N54" s="232">
        <v>7.1893945336341858E-2</v>
      </c>
      <c r="O54" s="232">
        <v>1.7463469877839088E-2</v>
      </c>
      <c r="P54" s="232">
        <v>9.0994611382484436E-3</v>
      </c>
      <c r="Q54" s="232">
        <v>0</v>
      </c>
      <c r="R54" s="232">
        <v>0.25246739387512207</v>
      </c>
      <c r="S54" s="232">
        <v>9.311734139919281E-2</v>
      </c>
      <c r="T54" s="232">
        <v>1.2954618781805038E-2</v>
      </c>
      <c r="U54" s="232">
        <v>0.11209601908922195</v>
      </c>
      <c r="V54" s="232">
        <v>2.3809492588043213E-2</v>
      </c>
      <c r="W54" s="232">
        <v>6.1987866647541523E-3</v>
      </c>
      <c r="X54" s="232">
        <v>4.2911502532660961E-3</v>
      </c>
      <c r="Y54" s="232">
        <v>0</v>
      </c>
      <c r="Z54" s="232">
        <v>0.28896504640579224</v>
      </c>
      <c r="AA54" s="232">
        <v>5.4961267858743668E-2</v>
      </c>
      <c r="AB54" s="232">
        <v>1.5736768022179604E-2</v>
      </c>
      <c r="AC54" s="232">
        <v>9.9350884556770325E-2</v>
      </c>
      <c r="AD54" s="232">
        <v>8.7227664887905121E-2</v>
      </c>
      <c r="AE54" s="232">
        <v>2.1055679768323898E-2</v>
      </c>
      <c r="AF54" s="232">
        <v>1.0632789693772793E-2</v>
      </c>
      <c r="AG54" s="232">
        <v>0</v>
      </c>
      <c r="AH54" s="232">
        <v>0.31802725791931152</v>
      </c>
      <c r="AI54" s="232">
        <v>3.081936202943325E-2</v>
      </c>
      <c r="AJ54" s="232">
        <v>1.4054973609745502E-2</v>
      </c>
      <c r="AK54" s="232">
        <v>4.1989292949438095E-2</v>
      </c>
      <c r="AL54" s="232">
        <v>0.16665773093700409</v>
      </c>
      <c r="AM54" s="232">
        <v>3.6765120923519135E-2</v>
      </c>
      <c r="AN54" s="232">
        <v>2.4397013708949089E-2</v>
      </c>
      <c r="AO54" s="232">
        <v>3.3437737729400396E-3</v>
      </c>
      <c r="AP54" s="232">
        <v>0.32321566343307495</v>
      </c>
      <c r="AQ54" s="232">
        <v>2.8144866228103638E-2</v>
      </c>
      <c r="AR54" s="232">
        <v>1.273693609982729E-2</v>
      </c>
      <c r="AS54" s="232">
        <v>3.2019417732954025E-2</v>
      </c>
      <c r="AT54" s="232">
        <v>0.17979177832603455</v>
      </c>
      <c r="AU54" s="232">
        <v>3.8962941616773605E-2</v>
      </c>
      <c r="AV54" s="232">
        <v>2.7168368920683861E-2</v>
      </c>
      <c r="AW54" s="232">
        <v>4.391353577375412E-3</v>
      </c>
      <c r="AX54" s="232">
        <v>0.33945602178573608</v>
      </c>
      <c r="AY54" s="232">
        <v>2.4169251322746277E-2</v>
      </c>
      <c r="AZ54" s="232">
        <v>9.5948139205574989E-3</v>
      </c>
      <c r="BA54" s="232">
        <v>1.8041852861642838E-2</v>
      </c>
      <c r="BB54" s="232">
        <v>0.20231246948242188</v>
      </c>
      <c r="BC54" s="232">
        <v>4.4341858476400375E-2</v>
      </c>
      <c r="BD54" s="232">
        <v>3.3416237682104111E-2</v>
      </c>
      <c r="BE54" s="232">
        <v>7.5795282609760761E-3</v>
      </c>
      <c r="BF54" s="232">
        <v>0.34847390651702881</v>
      </c>
      <c r="BG54" s="232">
        <v>2.3698670789599419E-2</v>
      </c>
      <c r="BH54" s="232">
        <v>8.3746984601020813E-3</v>
      </c>
      <c r="BI54" s="232">
        <v>1.451549120247364E-2</v>
      </c>
      <c r="BJ54" s="232">
        <v>0.20914870500564575</v>
      </c>
      <c r="BK54" s="232">
        <v>4.7514114528894424E-2</v>
      </c>
      <c r="BL54" s="232">
        <v>3.6179624497890472E-2</v>
      </c>
      <c r="BM54" s="232">
        <v>9.0426132082939148E-3</v>
      </c>
      <c r="BN54" s="232">
        <v>0.36578062176704407</v>
      </c>
      <c r="BO54" s="232">
        <v>2.3310907185077667E-2</v>
      </c>
      <c r="BP54" s="232">
        <v>6.0991095378994942E-3</v>
      </c>
      <c r="BQ54" s="232">
        <v>9.6553536131978035E-3</v>
      </c>
      <c r="BR54" s="232">
        <v>0.21542991697788239</v>
      </c>
      <c r="BS54" s="232">
        <v>5.6750550866127014E-2</v>
      </c>
      <c r="BT54" s="232">
        <v>4.3046664446592331E-2</v>
      </c>
      <c r="BU54" s="232">
        <v>1.1488125659525394E-2</v>
      </c>
      <c r="BV54" s="232">
        <v>0.37775799632072449</v>
      </c>
      <c r="BW54" s="232">
        <v>2.2679522633552551E-2</v>
      </c>
      <c r="BX54" s="232">
        <v>3.7179619539529085E-3</v>
      </c>
      <c r="BY54" s="232">
        <v>5.753994919359684E-3</v>
      </c>
      <c r="BZ54" s="232">
        <v>0.20186421275138855</v>
      </c>
      <c r="CA54" s="232">
        <v>7.593199610710144E-2</v>
      </c>
      <c r="CB54" s="232">
        <v>5.5834237486124039E-2</v>
      </c>
      <c r="CC54" s="232">
        <v>1.1976064182817936E-2</v>
      </c>
      <c r="CD54" s="232">
        <v>0.37215122580528259</v>
      </c>
      <c r="CE54" s="232">
        <v>2.2626474499702454E-2</v>
      </c>
      <c r="CF54" s="232">
        <v>1.7569999909028411E-3</v>
      </c>
      <c r="CG54" s="232">
        <v>2.7709037531167269E-3</v>
      </c>
      <c r="CH54" s="232">
        <v>0.15204821527004242</v>
      </c>
      <c r="CI54" s="232">
        <v>0.1083390936255455</v>
      </c>
      <c r="CJ54" s="232">
        <v>7.1381121873855591E-2</v>
      </c>
      <c r="CK54" s="232">
        <v>1.3228411786258221E-2</v>
      </c>
      <c r="CL54" s="232">
        <v>0.30146685242652893</v>
      </c>
      <c r="CM54" s="232">
        <v>3.9355874061584473E-2</v>
      </c>
      <c r="CN54" s="232">
        <v>1.826191134750843E-2</v>
      </c>
      <c r="CO54" s="232">
        <v>7.3811344802379608E-2</v>
      </c>
      <c r="CP54" s="232">
        <v>0.12473620474338531</v>
      </c>
      <c r="CQ54" s="232">
        <v>2.9750069603323936E-2</v>
      </c>
      <c r="CR54" s="232">
        <v>1.5551349148154259E-2</v>
      </c>
      <c r="CS54" s="232">
        <v>8.6654779352102196E-8</v>
      </c>
      <c r="CT54" s="232">
        <v>0.30252325534820557</v>
      </c>
      <c r="CU54" s="232">
        <v>3.3210344612598419E-2</v>
      </c>
      <c r="CV54" s="232">
        <v>1.6740428283810616E-2</v>
      </c>
      <c r="CW54" s="232">
        <v>4.9828752875328064E-2</v>
      </c>
      <c r="CX54" s="232">
        <v>0.15109734237194061</v>
      </c>
      <c r="CY54" s="232">
        <v>3.2109465450048447E-2</v>
      </c>
      <c r="CZ54" s="232">
        <v>1.9207727164030075E-2</v>
      </c>
      <c r="DA54" s="232">
        <v>3.2918318174779415E-4</v>
      </c>
      <c r="DB54" s="232">
        <v>0.30502650141716003</v>
      </c>
      <c r="DC54" s="232">
        <v>2.596588060259819E-2</v>
      </c>
      <c r="DD54" s="232">
        <v>1.4253106899559498E-2</v>
      </c>
      <c r="DE54" s="232">
        <v>3.1505189836025238E-2</v>
      </c>
      <c r="DF54" s="232">
        <v>0.1762123703956604</v>
      </c>
      <c r="DG54" s="232">
        <v>3.2230477780103683E-2</v>
      </c>
      <c r="DH54" s="232">
        <v>2.286587655544281E-2</v>
      </c>
      <c r="DI54" s="232">
        <v>1.9935988821089268E-3</v>
      </c>
      <c r="DJ54" s="232">
        <v>0.32277041673660278</v>
      </c>
      <c r="DK54" s="232">
        <v>2.4274567142128944E-2</v>
      </c>
      <c r="DL54" s="232">
        <v>1.1754345148801804E-2</v>
      </c>
      <c r="DM54" s="232">
        <v>2.1733643487095833E-2</v>
      </c>
      <c r="DN54" s="232">
        <v>0.19981999695301056</v>
      </c>
      <c r="DO54" s="232">
        <v>3.3796392381191254E-2</v>
      </c>
      <c r="DP54" s="232">
        <v>2.5980867445468903E-2</v>
      </c>
      <c r="DQ54" s="232">
        <v>5.4106004536151886E-3</v>
      </c>
      <c r="DR54" s="232">
        <v>0.35473954677581787</v>
      </c>
      <c r="DS54" s="232">
        <v>2.3892935365438461E-2</v>
      </c>
      <c r="DT54" s="232">
        <v>8.2941185683012009E-3</v>
      </c>
      <c r="DU54" s="232">
        <v>1.3251735828816891E-2</v>
      </c>
      <c r="DV54" s="232">
        <v>0.22793515026569366</v>
      </c>
      <c r="DW54" s="232">
        <v>3.9068553596735001E-2</v>
      </c>
      <c r="DX54" s="232">
        <v>3.1258720904588699E-2</v>
      </c>
      <c r="DY54" s="232">
        <v>1.1038330383598804E-2</v>
      </c>
      <c r="DZ54" s="232">
        <v>0.38265395164489746</v>
      </c>
      <c r="EA54" s="232">
        <v>2.2725846618413925E-2</v>
      </c>
      <c r="EB54" s="232">
        <v>5.4303188808262348E-3</v>
      </c>
      <c r="EC54" s="232">
        <v>8.3588985726237297E-3</v>
      </c>
      <c r="ED54" s="232">
        <v>0.24536468088626862</v>
      </c>
      <c r="EE54" s="232">
        <v>4.7633375972509384E-2</v>
      </c>
      <c r="EF54" s="232">
        <v>4.225834459066391E-2</v>
      </c>
      <c r="EG54" s="232">
        <v>1.08824847266078E-2</v>
      </c>
      <c r="EH54" s="232">
        <v>0.3727281391620636</v>
      </c>
      <c r="EI54" s="232">
        <v>2.2091727703809738E-2</v>
      </c>
      <c r="EJ54" s="232">
        <v>1.3212516205385327E-3</v>
      </c>
      <c r="EK54" s="232">
        <v>2.3893325123935938E-3</v>
      </c>
      <c r="EL54" s="232">
        <v>0.10094571858644485</v>
      </c>
      <c r="EM54" s="232">
        <v>0.15145127475261688</v>
      </c>
      <c r="EN54" s="232">
        <v>8.0451525747776031E-2</v>
      </c>
      <c r="EO54" s="232">
        <v>1.4077321626245975E-2</v>
      </c>
    </row>
    <row r="55" spans="1:145">
      <c r="A55" s="314">
        <v>2015</v>
      </c>
      <c r="B55" s="232">
        <v>0.30289489030838013</v>
      </c>
      <c r="C55" s="232">
        <v>4.881732165813446E-2</v>
      </c>
      <c r="D55" s="232">
        <v>1.4580621384084225E-2</v>
      </c>
      <c r="E55" s="232">
        <v>7.5450420379638672E-2</v>
      </c>
      <c r="F55" s="232">
        <v>0.12149409204721451</v>
      </c>
      <c r="G55" s="232">
        <v>2.4817775934934616E-2</v>
      </c>
      <c r="H55" s="232">
        <v>1.6132531687617302E-2</v>
      </c>
      <c r="I55" s="232">
        <v>1.6021366463974118E-3</v>
      </c>
      <c r="J55" s="232">
        <v>0.28282269835472107</v>
      </c>
      <c r="K55" s="232">
        <v>6.404336541891098E-2</v>
      </c>
      <c r="L55" s="232">
        <v>1.4911235310137272E-2</v>
      </c>
      <c r="M55" s="232">
        <v>0.10284356772899628</v>
      </c>
      <c r="N55" s="232">
        <v>7.5432933866977692E-2</v>
      </c>
      <c r="O55" s="232">
        <v>1.657603494822979E-2</v>
      </c>
      <c r="P55" s="232">
        <v>9.0155759826302528E-3</v>
      </c>
      <c r="Q55" s="232">
        <v>0</v>
      </c>
      <c r="R55" s="232">
        <v>0.25289607048034668</v>
      </c>
      <c r="S55" s="232">
        <v>9.2745773494243622E-2</v>
      </c>
      <c r="T55" s="232">
        <v>1.2868687510490417E-2</v>
      </c>
      <c r="U55" s="232">
        <v>0.11156289279460907</v>
      </c>
      <c r="V55" s="232">
        <v>2.5160718709230423E-2</v>
      </c>
      <c r="W55" s="232">
        <v>6.1064092442393303E-3</v>
      </c>
      <c r="X55" s="232">
        <v>4.451582208275795E-3</v>
      </c>
      <c r="Y55" s="232">
        <v>0</v>
      </c>
      <c r="Z55" s="232">
        <v>0.29240188002586365</v>
      </c>
      <c r="AA55" s="232">
        <v>5.4856043308973312E-2</v>
      </c>
      <c r="AB55" s="232">
        <v>1.5565031208097935E-2</v>
      </c>
      <c r="AC55" s="232">
        <v>0.1000526025891304</v>
      </c>
      <c r="AD55" s="232">
        <v>9.1524504125118256E-2</v>
      </c>
      <c r="AE55" s="232">
        <v>1.9927244633436203E-2</v>
      </c>
      <c r="AF55" s="232">
        <v>1.0476459749042988E-2</v>
      </c>
      <c r="AG55" s="232">
        <v>0</v>
      </c>
      <c r="AH55" s="232">
        <v>0.32655742764472961</v>
      </c>
      <c r="AI55" s="232">
        <v>3.0867775902152061E-2</v>
      </c>
      <c r="AJ55" s="232">
        <v>1.4190870337188244E-2</v>
      </c>
      <c r="AK55" s="232">
        <v>4.3157417327165604E-2</v>
      </c>
      <c r="AL55" s="232">
        <v>0.17579428851604462</v>
      </c>
      <c r="AM55" s="232">
        <v>3.4533727914094925E-2</v>
      </c>
      <c r="AN55" s="232">
        <v>2.4522505700588226E-2</v>
      </c>
      <c r="AO55" s="232">
        <v>3.4908500965684652E-3</v>
      </c>
      <c r="AP55" s="232">
        <v>0.33206987380981445</v>
      </c>
      <c r="AQ55" s="232">
        <v>2.817714586853981E-2</v>
      </c>
      <c r="AR55" s="232">
        <v>1.2900210916996002E-2</v>
      </c>
      <c r="AS55" s="232">
        <v>3.2715313136577606E-2</v>
      </c>
      <c r="AT55" s="232">
        <v>0.18932439386844635</v>
      </c>
      <c r="AU55" s="232">
        <v>3.6820005625486374E-2</v>
      </c>
      <c r="AV55" s="232">
        <v>2.7543544769287109E-2</v>
      </c>
      <c r="AW55" s="232">
        <v>4.5892572961747646E-3</v>
      </c>
      <c r="AX55" s="232">
        <v>0.34961900115013123</v>
      </c>
      <c r="AY55" s="232">
        <v>2.4167120456695557E-2</v>
      </c>
      <c r="AZ55" s="232">
        <v>9.72747802734375E-3</v>
      </c>
      <c r="BA55" s="232">
        <v>1.8598567694425583E-2</v>
      </c>
      <c r="BB55" s="232">
        <v>0.21302933990955353</v>
      </c>
      <c r="BC55" s="232">
        <v>4.2006481438875198E-2</v>
      </c>
      <c r="BD55" s="232">
        <v>3.4163232892751694E-2</v>
      </c>
      <c r="BE55" s="232">
        <v>7.9267863184213638E-3</v>
      </c>
      <c r="BF55" s="232">
        <v>0.35877573490142822</v>
      </c>
      <c r="BG55" s="232">
        <v>2.3689202964305878E-2</v>
      </c>
      <c r="BH55" s="232">
        <v>8.6089260876178741E-3</v>
      </c>
      <c r="BI55" s="232">
        <v>1.4980624429881573E-2</v>
      </c>
      <c r="BJ55" s="232">
        <v>0.21982499957084656</v>
      </c>
      <c r="BK55" s="232">
        <v>4.5138463377952576E-2</v>
      </c>
      <c r="BL55" s="232">
        <v>3.7064045667648315E-2</v>
      </c>
      <c r="BM55" s="232">
        <v>9.4694821164011955E-3</v>
      </c>
      <c r="BN55" s="232">
        <v>0.37565377354621887</v>
      </c>
      <c r="BO55" s="232">
        <v>2.3308977484703064E-2</v>
      </c>
      <c r="BP55" s="232">
        <v>6.3481181859970093E-3</v>
      </c>
      <c r="BQ55" s="232">
        <v>1.0064855217933655E-2</v>
      </c>
      <c r="BR55" s="232">
        <v>0.22523659467697144</v>
      </c>
      <c r="BS55" s="232">
        <v>5.4309263825416565E-2</v>
      </c>
      <c r="BT55" s="232">
        <v>4.4254008680582047E-2</v>
      </c>
      <c r="BU55" s="232">
        <v>1.2131958268582821E-2</v>
      </c>
      <c r="BV55" s="232">
        <v>0.38628709316253662</v>
      </c>
      <c r="BW55" s="232">
        <v>2.2692682221531868E-2</v>
      </c>
      <c r="BX55" s="232">
        <v>3.7848511710762978E-3</v>
      </c>
      <c r="BY55" s="232">
        <v>6.2936586327850819E-3</v>
      </c>
      <c r="BZ55" s="232">
        <v>0.21026253700256348</v>
      </c>
      <c r="CA55" s="232">
        <v>7.303030788898468E-2</v>
      </c>
      <c r="CB55" s="232">
        <v>5.7435914874076843E-2</v>
      </c>
      <c r="CC55" s="232">
        <v>1.2787137180566788E-2</v>
      </c>
      <c r="CD55" s="232">
        <v>0.38507914543151855</v>
      </c>
      <c r="CE55" s="232">
        <v>2.2550441324710846E-2</v>
      </c>
      <c r="CF55" s="232">
        <v>1.7612483352422714E-3</v>
      </c>
      <c r="CG55" s="232">
        <v>3.6033703945577145E-3</v>
      </c>
      <c r="CH55" s="232">
        <v>0.16071447730064392</v>
      </c>
      <c r="CI55" s="232">
        <v>0.1080542579293251</v>
      </c>
      <c r="CJ55" s="232">
        <v>7.3963001370429993E-2</v>
      </c>
      <c r="CK55" s="232">
        <v>1.4432372525334358E-2</v>
      </c>
      <c r="CL55" s="232">
        <v>0.30903834104537964</v>
      </c>
      <c r="CM55" s="232">
        <v>3.9418868720531464E-2</v>
      </c>
      <c r="CN55" s="232">
        <v>1.8292717635631561E-2</v>
      </c>
      <c r="CO55" s="232">
        <v>7.634347677230835E-2</v>
      </c>
      <c r="CP55" s="232">
        <v>0.13279423117637634</v>
      </c>
      <c r="CQ55" s="232">
        <v>2.7267705649137497E-2</v>
      </c>
      <c r="CR55" s="232">
        <v>1.4921341091394424E-2</v>
      </c>
      <c r="CS55" s="232">
        <v>0</v>
      </c>
      <c r="CT55" s="232">
        <v>0.30980744957923889</v>
      </c>
      <c r="CU55" s="232">
        <v>3.3264175057411194E-2</v>
      </c>
      <c r="CV55" s="232">
        <v>1.6925070434808731E-2</v>
      </c>
      <c r="CW55" s="232">
        <v>5.0623506307601929E-2</v>
      </c>
      <c r="CX55" s="232">
        <v>0.1592528373003006</v>
      </c>
      <c r="CY55" s="232">
        <v>3.0240561813116074E-2</v>
      </c>
      <c r="CZ55" s="232">
        <v>1.9145958125591278E-2</v>
      </c>
      <c r="DA55" s="232">
        <v>3.5534240305423737E-4</v>
      </c>
      <c r="DB55" s="232">
        <v>0.31468597054481506</v>
      </c>
      <c r="DC55" s="232">
        <v>2.5990374386310577E-2</v>
      </c>
      <c r="DD55" s="232">
        <v>1.3994759880006313E-2</v>
      </c>
      <c r="DE55" s="232">
        <v>3.2401036471128464E-2</v>
      </c>
      <c r="DF55" s="232">
        <v>0.18710383772850037</v>
      </c>
      <c r="DG55" s="232">
        <v>3.0057953670620918E-2</v>
      </c>
      <c r="DH55" s="232">
        <v>2.3096606135368347E-2</v>
      </c>
      <c r="DI55" s="232">
        <v>2.0413957536220551E-3</v>
      </c>
      <c r="DJ55" s="232">
        <v>0.33396071195602417</v>
      </c>
      <c r="DK55" s="232">
        <v>2.4248231202363968E-2</v>
      </c>
      <c r="DL55" s="232">
        <v>1.193289365619421E-2</v>
      </c>
      <c r="DM55" s="232">
        <v>2.2208068519830704E-2</v>
      </c>
      <c r="DN55" s="232">
        <v>0.21186856925487518</v>
      </c>
      <c r="DO55" s="232">
        <v>3.1655028462409973E-2</v>
      </c>
      <c r="DP55" s="232">
        <v>2.6492957025766373E-2</v>
      </c>
      <c r="DQ55" s="232">
        <v>5.554957315325737E-3</v>
      </c>
      <c r="DR55" s="232">
        <v>0.36615636944770813</v>
      </c>
      <c r="DS55" s="232">
        <v>2.3859439417719841E-2</v>
      </c>
      <c r="DT55" s="232">
        <v>8.6375651881098747E-3</v>
      </c>
      <c r="DU55" s="232">
        <v>1.3433193787932396E-2</v>
      </c>
      <c r="DV55" s="232">
        <v>0.23861105740070343</v>
      </c>
      <c r="DW55" s="232">
        <v>3.7588093429803848E-2</v>
      </c>
      <c r="DX55" s="232">
        <v>3.2480254769325256E-2</v>
      </c>
      <c r="DY55" s="232">
        <v>1.1546770110726357E-2</v>
      </c>
      <c r="DZ55" s="232">
        <v>0.38726595044136047</v>
      </c>
      <c r="EA55" s="232">
        <v>2.2807950153946877E-2</v>
      </c>
      <c r="EB55" s="232">
        <v>5.4247332736849785E-3</v>
      </c>
      <c r="EC55" s="232">
        <v>8.4738079458475113E-3</v>
      </c>
      <c r="ED55" s="232">
        <v>0.25041517615318298</v>
      </c>
      <c r="EE55" s="232">
        <v>4.4647689908742905E-2</v>
      </c>
      <c r="EF55" s="232">
        <v>4.4042740017175674E-2</v>
      </c>
      <c r="EG55" s="232">
        <v>1.1453875340521336E-2</v>
      </c>
      <c r="EH55" s="232">
        <v>0.37953102588653564</v>
      </c>
      <c r="EI55" s="232">
        <v>2.2041123360395432E-2</v>
      </c>
      <c r="EJ55" s="232">
        <v>1.1990588391199708E-3</v>
      </c>
      <c r="EK55" s="232">
        <v>2.753514563664794E-3</v>
      </c>
      <c r="EL55" s="232">
        <v>0.10226067155599594</v>
      </c>
      <c r="EM55" s="232">
        <v>0.15100064873695374</v>
      </c>
      <c r="EN55" s="232">
        <v>8.4826335310935974E-2</v>
      </c>
      <c r="EO55" s="232">
        <v>1.5449719503521919E-2</v>
      </c>
    </row>
    <row r="56" spans="1:145">
      <c r="A56" s="314">
        <v>2016</v>
      </c>
      <c r="B56" s="232">
        <v>0.30350351333618164</v>
      </c>
      <c r="C56" s="232">
        <v>4.9220249056816101E-2</v>
      </c>
      <c r="D56" s="232">
        <v>1.5004802495241165E-2</v>
      </c>
      <c r="E56" s="232">
        <v>7.6641932129859924E-2</v>
      </c>
      <c r="F56" s="232">
        <v>0.12114755809307098</v>
      </c>
      <c r="G56" s="232">
        <v>2.3271465674042702E-2</v>
      </c>
      <c r="H56" s="232">
        <v>1.6646789386868477E-2</v>
      </c>
      <c r="I56" s="232">
        <v>1.5707168495282531E-3</v>
      </c>
      <c r="J56" s="232">
        <v>0.28380721807479858</v>
      </c>
      <c r="K56" s="232">
        <v>6.4089559018611908E-2</v>
      </c>
      <c r="L56" s="232">
        <v>1.5283502638339996E-2</v>
      </c>
      <c r="M56" s="232">
        <v>0.10341889411211014</v>
      </c>
      <c r="N56" s="232">
        <v>7.6205819845199585E-2</v>
      </c>
      <c r="O56" s="232">
        <v>1.5569453127682209E-2</v>
      </c>
      <c r="P56" s="232">
        <v>9.2399725690484047E-3</v>
      </c>
      <c r="Q56" s="232">
        <v>0</v>
      </c>
      <c r="R56" s="232">
        <v>0.2536064088344574</v>
      </c>
      <c r="S56" s="232">
        <v>9.2881999909877777E-2</v>
      </c>
      <c r="T56" s="232">
        <v>1.3368246145546436E-2</v>
      </c>
      <c r="U56" s="232">
        <v>0.11192679405212402</v>
      </c>
      <c r="V56" s="232">
        <v>2.5103796273469925E-2</v>
      </c>
      <c r="W56" s="232">
        <v>5.7477355003356934E-3</v>
      </c>
      <c r="X56" s="232">
        <v>4.5778192579746246E-3</v>
      </c>
      <c r="Y56" s="232">
        <v>0</v>
      </c>
      <c r="Z56" s="232">
        <v>0.29329243302345276</v>
      </c>
      <c r="AA56" s="232">
        <v>5.5046670138835907E-2</v>
      </c>
      <c r="AB56" s="232">
        <v>1.5885030850768089E-2</v>
      </c>
      <c r="AC56" s="232">
        <v>0.10074681043624878</v>
      </c>
      <c r="AD56" s="232">
        <v>9.2255517840385437E-2</v>
      </c>
      <c r="AE56" s="232">
        <v>1.8654178828001022E-2</v>
      </c>
      <c r="AF56" s="232">
        <v>1.0704223997890949E-2</v>
      </c>
      <c r="AG56" s="232">
        <v>0</v>
      </c>
      <c r="AH56" s="232">
        <v>0.32711303234100342</v>
      </c>
      <c r="AI56" s="232">
        <v>3.1396746635437012E-2</v>
      </c>
      <c r="AJ56" s="232">
        <v>1.467073243111372E-2</v>
      </c>
      <c r="AK56" s="232">
        <v>4.4545013457536697E-2</v>
      </c>
      <c r="AL56" s="232">
        <v>0.17501817643642426</v>
      </c>
      <c r="AM56" s="232">
        <v>3.250369057059288E-2</v>
      </c>
      <c r="AN56" s="232">
        <v>2.552516758441925E-2</v>
      </c>
      <c r="AO56" s="232">
        <v>3.4534984733909369E-3</v>
      </c>
      <c r="AP56" s="232">
        <v>0.33230015635490417</v>
      </c>
      <c r="AQ56" s="232">
        <v>2.8722191229462624E-2</v>
      </c>
      <c r="AR56" s="232">
        <v>1.3389172963798046E-2</v>
      </c>
      <c r="AS56" s="232">
        <v>3.3972747623920441E-2</v>
      </c>
      <c r="AT56" s="232">
        <v>0.18802779912948608</v>
      </c>
      <c r="AU56" s="232">
        <v>3.4803546965122223E-2</v>
      </c>
      <c r="AV56" s="232">
        <v>2.8821960091590881E-2</v>
      </c>
      <c r="AW56" s="232">
        <v>4.5627378858625889E-3</v>
      </c>
      <c r="AX56" s="232">
        <v>0.34852129220962524</v>
      </c>
      <c r="AY56" s="232">
        <v>2.4741875007748604E-2</v>
      </c>
      <c r="AZ56" s="232">
        <v>1.037205196917057E-2</v>
      </c>
      <c r="BA56" s="232">
        <v>1.9259929656982422E-2</v>
      </c>
      <c r="BB56" s="232">
        <v>0.20977373421192169</v>
      </c>
      <c r="BC56" s="232">
        <v>4.006311297416687E-2</v>
      </c>
      <c r="BD56" s="232">
        <v>3.6322586238384247E-2</v>
      </c>
      <c r="BE56" s="232">
        <v>7.9880114644765854E-3</v>
      </c>
      <c r="BF56" s="232">
        <v>0.35683414340019226</v>
      </c>
      <c r="BG56" s="232">
        <v>2.4289628490805626E-2</v>
      </c>
      <c r="BH56" s="232">
        <v>9.078112430870533E-3</v>
      </c>
      <c r="BI56" s="232">
        <v>1.5482079237699509E-2</v>
      </c>
      <c r="BJ56" s="232">
        <v>0.21560394763946533</v>
      </c>
      <c r="BK56" s="232">
        <v>4.3210804462432861E-2</v>
      </c>
      <c r="BL56" s="232">
        <v>3.9604205638170242E-2</v>
      </c>
      <c r="BM56" s="232">
        <v>9.5653627067804337E-3</v>
      </c>
      <c r="BN56" s="232">
        <v>0.37216579914093018</v>
      </c>
      <c r="BO56" s="232">
        <v>2.4050209671258926E-2</v>
      </c>
      <c r="BP56" s="232">
        <v>6.8557946942746639E-3</v>
      </c>
      <c r="BQ56" s="232">
        <v>1.0180007666349411E-2</v>
      </c>
      <c r="BR56" s="232">
        <v>0.2187361866235733</v>
      </c>
      <c r="BS56" s="232">
        <v>5.2197545766830444E-2</v>
      </c>
      <c r="BT56" s="232">
        <v>4.775538295507431E-2</v>
      </c>
      <c r="BU56" s="232">
        <v>1.2390676885843277E-2</v>
      </c>
      <c r="BV56" s="232">
        <v>0.3837030827999115</v>
      </c>
      <c r="BW56" s="232">
        <v>2.3541700094938278E-2</v>
      </c>
      <c r="BX56" s="232">
        <v>4.2027672752737999E-3</v>
      </c>
      <c r="BY56" s="232">
        <v>6.2785521149635315E-3</v>
      </c>
      <c r="BZ56" s="232">
        <v>0.20366771519184113</v>
      </c>
      <c r="CA56" s="232">
        <v>7.0697680115699768E-2</v>
      </c>
      <c r="CB56" s="232">
        <v>6.2187802046537399E-2</v>
      </c>
      <c r="CC56" s="232">
        <v>1.3126869685947895E-2</v>
      </c>
      <c r="CD56" s="232">
        <v>0.38280963897705078</v>
      </c>
      <c r="CE56" s="232">
        <v>2.3318095132708549E-2</v>
      </c>
      <c r="CF56" s="232">
        <v>1.9798870198428631E-3</v>
      </c>
      <c r="CG56" s="232">
        <v>3.5518875811249018E-3</v>
      </c>
      <c r="CH56" s="232">
        <v>0.15674625337123871</v>
      </c>
      <c r="CI56" s="232">
        <v>0.1035766527056694</v>
      </c>
      <c r="CJ56" s="232">
        <v>7.8910812735557556E-2</v>
      </c>
      <c r="CK56" s="232">
        <v>1.4726034365594387E-2</v>
      </c>
      <c r="CL56" s="232">
        <v>0.31096345186233521</v>
      </c>
      <c r="CM56" s="232">
        <v>3.9723694324493408E-2</v>
      </c>
      <c r="CN56" s="232">
        <v>1.8660731613636017E-2</v>
      </c>
      <c r="CO56" s="232">
        <v>7.7460639178752899E-2</v>
      </c>
      <c r="CP56" s="232">
        <v>0.13451409339904785</v>
      </c>
      <c r="CQ56" s="232">
        <v>2.5343328714370728E-2</v>
      </c>
      <c r="CR56" s="232">
        <v>1.5260959044098854E-2</v>
      </c>
      <c r="CS56" s="232">
        <v>0</v>
      </c>
      <c r="CT56" s="232">
        <v>0.31226465106010437</v>
      </c>
      <c r="CU56" s="232">
        <v>3.3638466149568558E-2</v>
      </c>
      <c r="CV56" s="232">
        <v>1.71157605946064E-2</v>
      </c>
      <c r="CW56" s="232">
        <v>5.2145242691040039E-2</v>
      </c>
      <c r="CX56" s="232">
        <v>0.16116838157176971</v>
      </c>
      <c r="CY56" s="232">
        <v>2.8307212516665459E-2</v>
      </c>
      <c r="CZ56" s="232">
        <v>1.9557584077119827E-2</v>
      </c>
      <c r="DA56" s="232">
        <v>3.3202179474756122E-4</v>
      </c>
      <c r="DB56" s="232">
        <v>0.31744518876075745</v>
      </c>
      <c r="DC56" s="232">
        <v>2.6432527229189873E-2</v>
      </c>
      <c r="DD56" s="232">
        <v>1.5209224075078964E-2</v>
      </c>
      <c r="DE56" s="232">
        <v>3.3382773399353027E-2</v>
      </c>
      <c r="DF56" s="232">
        <v>0.18797849118709564</v>
      </c>
      <c r="DG56" s="232">
        <v>2.8296003118157387E-2</v>
      </c>
      <c r="DH56" s="232">
        <v>2.4054810404777527E-2</v>
      </c>
      <c r="DI56" s="232">
        <v>2.0913539920002222E-3</v>
      </c>
      <c r="DJ56" s="232">
        <v>0.33472266793251038</v>
      </c>
      <c r="DK56" s="232">
        <v>2.4634918197989464E-2</v>
      </c>
      <c r="DL56" s="232">
        <v>1.2283158488571644E-2</v>
      </c>
      <c r="DM56" s="232">
        <v>2.3128774017095566E-2</v>
      </c>
      <c r="DN56" s="232">
        <v>0.21108658611774445</v>
      </c>
      <c r="DO56" s="232">
        <v>3.0250044539570808E-2</v>
      </c>
      <c r="DP56" s="232">
        <v>2.7848508208990097E-2</v>
      </c>
      <c r="DQ56" s="232">
        <v>5.4906695149838924E-3</v>
      </c>
      <c r="DR56" s="232">
        <v>0.36194980144500732</v>
      </c>
      <c r="DS56" s="232">
        <v>2.4500485509634018E-2</v>
      </c>
      <c r="DT56" s="232">
        <v>9.2049958184361458E-3</v>
      </c>
      <c r="DU56" s="232">
        <v>1.3634664937853813E-2</v>
      </c>
      <c r="DV56" s="232">
        <v>0.23207901418209076</v>
      </c>
      <c r="DW56" s="232">
        <v>3.5816062241792679E-2</v>
      </c>
      <c r="DX56" s="232">
        <v>3.4975774586200714E-2</v>
      </c>
      <c r="DY56" s="232">
        <v>1.1738793924450874E-2</v>
      </c>
      <c r="DZ56" s="232">
        <v>0.38443049788475037</v>
      </c>
      <c r="EA56" s="232">
        <v>2.3723749443888664E-2</v>
      </c>
      <c r="EB56" s="232">
        <v>6.0125458985567093E-3</v>
      </c>
      <c r="EC56" s="232">
        <v>8.4984917193651199E-3</v>
      </c>
      <c r="ED56" s="232">
        <v>0.241869255900383</v>
      </c>
      <c r="EE56" s="232">
        <v>4.3928954750299454E-2</v>
      </c>
      <c r="EF56" s="232">
        <v>4.8572611063718796E-2</v>
      </c>
      <c r="EG56" s="232">
        <v>1.1824894696474075E-2</v>
      </c>
      <c r="EH56" s="232">
        <v>0.38404083251953125</v>
      </c>
      <c r="EI56" s="232">
        <v>2.2599071264266968E-2</v>
      </c>
      <c r="EJ56" s="232">
        <v>1.612613326869905E-3</v>
      </c>
      <c r="EK56" s="232">
        <v>2.7622950728982687E-3</v>
      </c>
      <c r="EL56" s="232">
        <v>0.10211394727230072</v>
      </c>
      <c r="EM56" s="232">
        <v>0.14872424304485321</v>
      </c>
      <c r="EN56" s="232">
        <v>9.0524204075336456E-2</v>
      </c>
      <c r="EO56" s="232">
        <v>1.5704447403550148E-2</v>
      </c>
    </row>
    <row r="57" spans="1:145">
      <c r="A57" s="314">
        <v>2017</v>
      </c>
      <c r="B57" s="232">
        <v>0.29388353228569031</v>
      </c>
      <c r="C57" s="232">
        <v>4.8137824982404709E-2</v>
      </c>
      <c r="D57" s="232">
        <v>1.4834015630185604E-2</v>
      </c>
      <c r="E57" s="232">
        <v>7.5828887522220612E-2</v>
      </c>
      <c r="F57" s="232">
        <v>0.11959443986415863</v>
      </c>
      <c r="G57" s="232">
        <v>1.7357870936393738E-2</v>
      </c>
      <c r="H57" s="232">
        <v>1.6475079581141472E-2</v>
      </c>
      <c r="I57" s="232">
        <v>1.655423897318542E-3</v>
      </c>
      <c r="J57" s="232">
        <v>0.27764937281608582</v>
      </c>
      <c r="K57" s="232">
        <v>6.3654646277427673E-2</v>
      </c>
      <c r="L57" s="232">
        <v>1.5011022798717022E-2</v>
      </c>
      <c r="M57" s="232">
        <v>0.10389670729637146</v>
      </c>
      <c r="N57" s="232">
        <v>7.4495464563369751E-2</v>
      </c>
      <c r="O57" s="232">
        <v>1.1458206921815872E-2</v>
      </c>
      <c r="P57" s="232">
        <v>9.1333342716097832E-3</v>
      </c>
      <c r="Q57" s="232">
        <v>0</v>
      </c>
      <c r="R57" s="232">
        <v>0.24564735591411591</v>
      </c>
      <c r="S57" s="232">
        <v>9.0963244438171387E-2</v>
      </c>
      <c r="T57" s="232">
        <v>1.2340107932686806E-2</v>
      </c>
      <c r="U57" s="232">
        <v>0.10763315111398697</v>
      </c>
      <c r="V57" s="232">
        <v>2.4211965501308441E-2</v>
      </c>
      <c r="W57" s="232">
        <v>5.3282417356967926E-3</v>
      </c>
      <c r="X57" s="232">
        <v>5.1706358790397644E-3</v>
      </c>
      <c r="Y57" s="232">
        <v>0</v>
      </c>
      <c r="Z57" s="232">
        <v>0.2880549430847168</v>
      </c>
      <c r="AA57" s="232">
        <v>5.47751784324646E-2</v>
      </c>
      <c r="AB57" s="232">
        <v>1.5879478305578232E-2</v>
      </c>
      <c r="AC57" s="232">
        <v>0.10268179327249527</v>
      </c>
      <c r="AD57" s="232">
        <v>9.0845279395580292E-2</v>
      </c>
      <c r="AE57" s="232">
        <v>1.3451380655169487E-2</v>
      </c>
      <c r="AF57" s="232">
        <v>1.0421816259622574E-2</v>
      </c>
      <c r="AG57" s="232">
        <v>0</v>
      </c>
      <c r="AH57" s="232">
        <v>0.31272903084754944</v>
      </c>
      <c r="AI57" s="232">
        <v>3.012506477534771E-2</v>
      </c>
      <c r="AJ57" s="232">
        <v>1.4628536067903042E-2</v>
      </c>
      <c r="AK57" s="232">
        <v>4.324624314904213E-2</v>
      </c>
      <c r="AL57" s="232">
        <v>0.17194776237010956</v>
      </c>
      <c r="AM57" s="232">
        <v>2.420651912689209E-2</v>
      </c>
      <c r="AN57" s="232">
        <v>2.499777264893055E-2</v>
      </c>
      <c r="AO57" s="232">
        <v>3.5771296825259924E-3</v>
      </c>
      <c r="AP57" s="232">
        <v>0.31804740428924561</v>
      </c>
      <c r="AQ57" s="232">
        <v>2.7437420561909676E-2</v>
      </c>
      <c r="AR57" s="232">
        <v>1.336203794926405E-2</v>
      </c>
      <c r="AS57" s="232">
        <v>3.2747067511081696E-2</v>
      </c>
      <c r="AT57" s="232">
        <v>0.18609246611595154</v>
      </c>
      <c r="AU57" s="232">
        <v>2.5748174637556076E-2</v>
      </c>
      <c r="AV57" s="232">
        <v>2.7968330308794975E-2</v>
      </c>
      <c r="AW57" s="232">
        <v>4.6919118613004684E-3</v>
      </c>
      <c r="AX57" s="232">
        <v>0.33284145593643188</v>
      </c>
      <c r="AY57" s="232">
        <v>2.328682504594326E-2</v>
      </c>
      <c r="AZ57" s="232">
        <v>1.0237761773169041E-2</v>
      </c>
      <c r="BA57" s="232">
        <v>1.8329007551074028E-2</v>
      </c>
      <c r="BB57" s="232">
        <v>0.2095453292131424</v>
      </c>
      <c r="BC57" s="232">
        <v>2.8933936730027199E-2</v>
      </c>
      <c r="BD57" s="232">
        <v>3.4392386674880981E-2</v>
      </c>
      <c r="BE57" s="232">
        <v>8.1161977723240852E-3</v>
      </c>
      <c r="BF57" s="232">
        <v>0.33933508396148682</v>
      </c>
      <c r="BG57" s="232">
        <v>2.2751450538635254E-2</v>
      </c>
      <c r="BH57" s="232">
        <v>9.1206897050142288E-3</v>
      </c>
      <c r="BI57" s="232">
        <v>1.4654861763119698E-2</v>
      </c>
      <c r="BJ57" s="232">
        <v>0.21519184112548828</v>
      </c>
      <c r="BK57" s="232">
        <v>3.0737927183508873E-2</v>
      </c>
      <c r="BL57" s="232">
        <v>3.7142466753721237E-2</v>
      </c>
      <c r="BM57" s="232">
        <v>9.7358580678701401E-3</v>
      </c>
      <c r="BN57" s="232">
        <v>0.35194003582000732</v>
      </c>
      <c r="BO57" s="232">
        <v>2.2309765219688416E-2</v>
      </c>
      <c r="BP57" s="232">
        <v>6.6466308198869228E-3</v>
      </c>
      <c r="BQ57" s="232">
        <v>1.0015569627285004E-2</v>
      </c>
      <c r="BR57" s="232">
        <v>0.22248721122741699</v>
      </c>
      <c r="BS57" s="232">
        <v>3.4961044788360596E-2</v>
      </c>
      <c r="BT57" s="232">
        <v>4.3142538517713547E-2</v>
      </c>
      <c r="BU57" s="232">
        <v>1.2377269566059113E-2</v>
      </c>
      <c r="BV57" s="232">
        <v>0.35102969408035278</v>
      </c>
      <c r="BW57" s="232">
        <v>2.1898666396737099E-2</v>
      </c>
      <c r="BX57" s="232">
        <v>4.2713345028460026E-3</v>
      </c>
      <c r="BY57" s="232">
        <v>6.2945885583758354E-3</v>
      </c>
      <c r="BZ57" s="232">
        <v>0.20667517185211182</v>
      </c>
      <c r="CA57" s="232">
        <v>4.4266115874052048E-2</v>
      </c>
      <c r="CB57" s="232">
        <v>5.4707467555999756E-2</v>
      </c>
      <c r="CC57" s="232">
        <v>1.2916366569697857E-2</v>
      </c>
      <c r="CD57" s="232">
        <v>0.32253041863441467</v>
      </c>
      <c r="CE57" s="232">
        <v>2.2072220221161842E-2</v>
      </c>
      <c r="CF57" s="232">
        <v>2.2366521880030632E-3</v>
      </c>
      <c r="CG57" s="232">
        <v>3.7447027862071991E-3</v>
      </c>
      <c r="CH57" s="232">
        <v>0.14627136290073395</v>
      </c>
      <c r="CI57" s="232">
        <v>6.4613945782184601E-2</v>
      </c>
      <c r="CJ57" s="232">
        <v>6.9153890013694763E-2</v>
      </c>
      <c r="CK57" s="232">
        <v>1.4437667094171047E-2</v>
      </c>
      <c r="CL57" s="232">
        <v>0.29566335678100586</v>
      </c>
      <c r="CM57" s="232">
        <v>3.8749221712350845E-2</v>
      </c>
      <c r="CN57" s="232">
        <v>1.8692495301365852E-2</v>
      </c>
      <c r="CO57" s="232">
        <v>7.6936155557632446E-2</v>
      </c>
      <c r="CP57" s="232">
        <v>0.12656004726886749</v>
      </c>
      <c r="CQ57" s="232">
        <v>1.9259629771113396E-2</v>
      </c>
      <c r="CR57" s="232">
        <v>1.546579971909523E-2</v>
      </c>
      <c r="CS57" s="232">
        <v>0</v>
      </c>
      <c r="CT57" s="232">
        <v>0.29899641871452332</v>
      </c>
      <c r="CU57" s="232">
        <v>3.2782342284917831E-2</v>
      </c>
      <c r="CV57" s="232">
        <v>1.7385320737957954E-2</v>
      </c>
      <c r="CW57" s="232">
        <v>5.1313899457454681E-2</v>
      </c>
      <c r="CX57" s="232">
        <v>0.15589109063148499</v>
      </c>
      <c r="CY57" s="232">
        <v>2.1645715460181236E-2</v>
      </c>
      <c r="CZ57" s="232">
        <v>1.9695766270160675E-2</v>
      </c>
      <c r="DA57" s="232">
        <v>2.8229234158061445E-4</v>
      </c>
      <c r="DB57" s="232">
        <v>0.30799385905265808</v>
      </c>
      <c r="DC57" s="232">
        <v>2.5335399433970451E-2</v>
      </c>
      <c r="DD57" s="232">
        <v>1.4512170106172562E-2</v>
      </c>
      <c r="DE57" s="232">
        <v>3.2387908548116684E-2</v>
      </c>
      <c r="DF57" s="232">
        <v>0.18793928623199463</v>
      </c>
      <c r="DG57" s="232">
        <v>2.2031078115105629E-2</v>
      </c>
      <c r="DH57" s="232">
        <v>2.3869359865784645E-2</v>
      </c>
      <c r="DI57" s="232">
        <v>1.9186631543561816E-3</v>
      </c>
      <c r="DJ57" s="232">
        <v>0.32088297605514526</v>
      </c>
      <c r="DK57" s="232">
        <v>2.3398028686642647E-2</v>
      </c>
      <c r="DL57" s="232">
        <v>1.2742417864501476E-2</v>
      </c>
      <c r="DM57" s="232">
        <v>2.1446233615279198E-2</v>
      </c>
      <c r="DN57" s="232">
        <v>0.20451226830482483</v>
      </c>
      <c r="DO57" s="232">
        <v>2.4555785581469536E-2</v>
      </c>
      <c r="DP57" s="232">
        <v>2.8359079733490944E-2</v>
      </c>
      <c r="DQ57" s="232">
        <v>5.8691459707915783E-3</v>
      </c>
      <c r="DR57" s="232">
        <v>0.35276037454605103</v>
      </c>
      <c r="DS57" s="232">
        <v>2.2680230438709259E-2</v>
      </c>
      <c r="DT57" s="232">
        <v>8.7871495634317398E-3</v>
      </c>
      <c r="DU57" s="232">
        <v>1.3368763960897923E-2</v>
      </c>
      <c r="DV57" s="232">
        <v>0.23673638701438904</v>
      </c>
      <c r="DW57" s="232">
        <v>2.6575697585940361E-2</v>
      </c>
      <c r="DX57" s="232">
        <v>3.2720699906349182E-2</v>
      </c>
      <c r="DY57" s="232">
        <v>1.1891458183526993E-2</v>
      </c>
      <c r="DZ57" s="232">
        <v>0.3731423020362854</v>
      </c>
      <c r="EA57" s="232">
        <v>2.1764004603028297E-2</v>
      </c>
      <c r="EB57" s="232">
        <v>5.8500468730926514E-3</v>
      </c>
      <c r="EC57" s="232">
        <v>8.2730483263731003E-3</v>
      </c>
      <c r="ED57" s="232">
        <v>0.25354254245758057</v>
      </c>
      <c r="EE57" s="232">
        <v>2.8478210791945457E-2</v>
      </c>
      <c r="EF57" s="232">
        <v>4.3498467653989792E-2</v>
      </c>
      <c r="EG57" s="232">
        <v>1.1735988780856133E-2</v>
      </c>
      <c r="EH57" s="232">
        <v>0.30036839842796326</v>
      </c>
      <c r="EI57" s="232">
        <v>2.1706448867917061E-2</v>
      </c>
      <c r="EJ57" s="232">
        <v>1.8568752566352487E-3</v>
      </c>
      <c r="EK57" s="232">
        <v>3.2257707789540291E-3</v>
      </c>
      <c r="EL57" s="232">
        <v>0.10022059828042984</v>
      </c>
      <c r="EM57" s="232">
        <v>8.2710489630699158E-2</v>
      </c>
      <c r="EN57" s="232">
        <v>7.5378164649009705E-2</v>
      </c>
      <c r="EO57" s="232">
        <v>1.5270090661942959E-2</v>
      </c>
    </row>
    <row r="58" spans="1:145">
      <c r="A58" s="314">
        <v>2018</v>
      </c>
      <c r="B58" s="232">
        <v>0.28843775391578674</v>
      </c>
      <c r="C58" s="232">
        <v>4.9636442214250565E-2</v>
      </c>
      <c r="D58" s="232">
        <v>1.4575122855603695E-2</v>
      </c>
      <c r="E58" s="232">
        <v>7.5294911861419678E-2</v>
      </c>
      <c r="F58" s="232">
        <v>0.11474192887544632</v>
      </c>
      <c r="G58" s="232">
        <v>1.6461832448840141E-2</v>
      </c>
      <c r="H58" s="232">
        <v>1.6169352456927299E-2</v>
      </c>
      <c r="I58" s="232">
        <v>1.5581740299239755E-3</v>
      </c>
      <c r="J58" s="232">
        <v>0.27691704034805298</v>
      </c>
      <c r="K58" s="232">
        <v>6.605413556098938E-2</v>
      </c>
      <c r="L58" s="232">
        <v>1.501277182251215E-2</v>
      </c>
      <c r="M58" s="232">
        <v>0.10459667444229126</v>
      </c>
      <c r="N58" s="232">
        <v>7.1661904454231262E-2</v>
      </c>
      <c r="O58" s="232">
        <v>1.0739375837147236E-2</v>
      </c>
      <c r="P58" s="232">
        <v>8.8521838188171387E-3</v>
      </c>
      <c r="Q58" s="232">
        <v>0</v>
      </c>
      <c r="R58" s="232">
        <v>0.24705637991428375</v>
      </c>
      <c r="S58" s="232">
        <v>9.4598717987537384E-2</v>
      </c>
      <c r="T58" s="232">
        <v>1.1815037578344345E-2</v>
      </c>
      <c r="U58" s="232">
        <v>0.1083526611328125</v>
      </c>
      <c r="V58" s="232">
        <v>2.2064922377467155E-2</v>
      </c>
      <c r="W58" s="232">
        <v>5.0910576246678829E-3</v>
      </c>
      <c r="X58" s="232">
        <v>5.1339901983737946E-3</v>
      </c>
      <c r="Y58" s="232">
        <v>0</v>
      </c>
      <c r="Z58" s="232">
        <v>0.28651988506317139</v>
      </c>
      <c r="AA58" s="232">
        <v>5.6874543428421021E-2</v>
      </c>
      <c r="AB58" s="232">
        <v>1.6041124239563942E-2</v>
      </c>
      <c r="AC58" s="232">
        <v>0.10338879376649857</v>
      </c>
      <c r="AD58" s="232">
        <v>8.7611697614192963E-2</v>
      </c>
      <c r="AE58" s="232">
        <v>1.2555807828903198E-2</v>
      </c>
      <c r="AF58" s="232">
        <v>1.0047910735011101E-2</v>
      </c>
      <c r="AG58" s="232">
        <v>0</v>
      </c>
      <c r="AH58" s="232">
        <v>0.30154827237129211</v>
      </c>
      <c r="AI58" s="232">
        <v>3.0953222885727882E-2</v>
      </c>
      <c r="AJ58" s="232">
        <v>1.4077082276344299E-2</v>
      </c>
      <c r="AK58" s="232">
        <v>4.1949719190597534E-2</v>
      </c>
      <c r="AL58" s="232">
        <v>0.16376669704914093</v>
      </c>
      <c r="AM58" s="232">
        <v>2.2973945364356041E-2</v>
      </c>
      <c r="AN58" s="232">
        <v>2.4496238678693771E-2</v>
      </c>
      <c r="AO58" s="232">
        <v>3.3313650637865067E-3</v>
      </c>
      <c r="AP58" s="232">
        <v>0.30511900782585144</v>
      </c>
      <c r="AQ58" s="232">
        <v>2.813306637108326E-2</v>
      </c>
      <c r="AR58" s="232">
        <v>1.269175298511982E-2</v>
      </c>
      <c r="AS58" s="232">
        <v>3.1490299850702286E-2</v>
      </c>
      <c r="AT58" s="232">
        <v>0.1764877587556839</v>
      </c>
      <c r="AU58" s="232">
        <v>2.4522121995687485E-2</v>
      </c>
      <c r="AV58" s="232">
        <v>2.7439715340733528E-2</v>
      </c>
      <c r="AW58" s="232">
        <v>4.3542981147766113E-3</v>
      </c>
      <c r="AX58" s="232">
        <v>0.32144597172737122</v>
      </c>
      <c r="AY58" s="232">
        <v>2.3903049528598785E-2</v>
      </c>
      <c r="AZ58" s="232">
        <v>9.6075562760233879E-3</v>
      </c>
      <c r="BA58" s="232">
        <v>1.752706803381443E-2</v>
      </c>
      <c r="BB58" s="232">
        <v>0.20146316289901733</v>
      </c>
      <c r="BC58" s="232">
        <v>2.7595601975917816E-2</v>
      </c>
      <c r="BD58" s="232">
        <v>3.3615227788686752E-2</v>
      </c>
      <c r="BE58" s="232">
        <v>7.734288927167654E-3</v>
      </c>
      <c r="BF58" s="232">
        <v>0.32920438051223755</v>
      </c>
      <c r="BG58" s="232">
        <v>2.3346031084656715E-2</v>
      </c>
      <c r="BH58" s="232">
        <v>8.5450075566768646E-3</v>
      </c>
      <c r="BI58" s="232">
        <v>1.4025543816387653E-2</v>
      </c>
      <c r="BJ58" s="232">
        <v>0.20800945162773132</v>
      </c>
      <c r="BK58" s="232">
        <v>2.9356753453612328E-2</v>
      </c>
      <c r="BL58" s="232">
        <v>3.614889457821846E-2</v>
      </c>
      <c r="BM58" s="232">
        <v>9.7726890817284584E-3</v>
      </c>
      <c r="BN58" s="232">
        <v>0.34343570470809937</v>
      </c>
      <c r="BO58" s="232">
        <v>2.2863784804940224E-2</v>
      </c>
      <c r="BP58" s="232">
        <v>6.2108817510306835E-3</v>
      </c>
      <c r="BQ58" s="232">
        <v>9.5375906676054001E-3</v>
      </c>
      <c r="BR58" s="232">
        <v>0.21520982682704926</v>
      </c>
      <c r="BS58" s="232">
        <v>3.3755652606487274E-2</v>
      </c>
      <c r="BT58" s="232">
        <v>4.1741959750652313E-2</v>
      </c>
      <c r="BU58" s="232">
        <v>1.411601435393095E-2</v>
      </c>
      <c r="BV58" s="232">
        <v>0.34483814239501953</v>
      </c>
      <c r="BW58" s="232">
        <v>2.2294986993074417E-2</v>
      </c>
      <c r="BX58" s="232">
        <v>3.9364523254334927E-3</v>
      </c>
      <c r="BY58" s="232">
        <v>6.0619479045271873E-3</v>
      </c>
      <c r="BZ58" s="232">
        <v>0.20023487508296967</v>
      </c>
      <c r="CA58" s="232">
        <v>4.4659800827503204E-2</v>
      </c>
      <c r="CB58" s="232">
        <v>5.2355777472257614E-2</v>
      </c>
      <c r="CC58" s="232">
        <v>1.5294286422431469E-2</v>
      </c>
      <c r="CD58" s="232">
        <v>0.31690821051597595</v>
      </c>
      <c r="CE58" s="232">
        <v>2.2384919226169586E-2</v>
      </c>
      <c r="CF58" s="232">
        <v>1.8333370098844171E-3</v>
      </c>
      <c r="CG58" s="232">
        <v>3.4447589423507452E-3</v>
      </c>
      <c r="CH58" s="232">
        <v>0.13986712694168091</v>
      </c>
      <c r="CI58" s="232">
        <v>6.5938472747802734E-2</v>
      </c>
      <c r="CJ58" s="232">
        <v>6.6397532820701599E-2</v>
      </c>
      <c r="CK58" s="232">
        <v>1.7042070627212524E-2</v>
      </c>
      <c r="CL58" s="232">
        <v>0.28991949558258057</v>
      </c>
      <c r="CM58" s="232">
        <v>4.0137570351362228E-2</v>
      </c>
      <c r="CN58" s="232">
        <v>1.8588656559586525E-2</v>
      </c>
      <c r="CO58" s="232">
        <v>7.6012700796127319E-2</v>
      </c>
      <c r="CP58" s="232">
        <v>0.12233826518058777</v>
      </c>
      <c r="CQ58" s="232">
        <v>1.793203130364418E-2</v>
      </c>
      <c r="CR58" s="232">
        <v>1.4910281635820866E-2</v>
      </c>
      <c r="CS58" s="232">
        <v>0</v>
      </c>
      <c r="CT58" s="232">
        <v>0.28408569097518921</v>
      </c>
      <c r="CU58" s="232">
        <v>3.35824154317379E-2</v>
      </c>
      <c r="CV58" s="232">
        <v>1.6664993017911911E-2</v>
      </c>
      <c r="CW58" s="232">
        <v>4.9478534609079361E-2</v>
      </c>
      <c r="CX58" s="232">
        <v>0.14431299269199371</v>
      </c>
      <c r="CY58" s="232">
        <v>2.0562689751386642E-2</v>
      </c>
      <c r="CZ58" s="232">
        <v>1.9484065473079681E-2</v>
      </c>
      <c r="DA58" s="232">
        <v>0</v>
      </c>
      <c r="DB58" s="232">
        <v>0.29200825095176697</v>
      </c>
      <c r="DC58" s="232">
        <v>2.6016546413302422E-2</v>
      </c>
      <c r="DD58" s="232">
        <v>1.36391781270504E-2</v>
      </c>
      <c r="DE58" s="232">
        <v>3.0812881886959076E-2</v>
      </c>
      <c r="DF58" s="232">
        <v>0.17662462592124939</v>
      </c>
      <c r="DG58" s="232">
        <v>2.0913269370794296E-2</v>
      </c>
      <c r="DH58" s="232">
        <v>2.4001743644475937E-2</v>
      </c>
      <c r="DI58" s="232">
        <v>0</v>
      </c>
      <c r="DJ58" s="232">
        <v>0.30860212445259094</v>
      </c>
      <c r="DK58" s="232">
        <v>2.4044163525104523E-2</v>
      </c>
      <c r="DL58" s="232">
        <v>1.1924045160412788E-2</v>
      </c>
      <c r="DM58" s="232">
        <v>2.0522605627775192E-2</v>
      </c>
      <c r="DN58" s="232">
        <v>0.19758570194244385</v>
      </c>
      <c r="DO58" s="232">
        <v>2.2988611832261086E-2</v>
      </c>
      <c r="DP58" s="232">
        <v>2.8051998466253281E-2</v>
      </c>
      <c r="DQ58" s="232">
        <v>3.4849988296627998E-3</v>
      </c>
      <c r="DR58" s="232">
        <v>0.3422052264213562</v>
      </c>
      <c r="DS58" s="232">
        <v>2.3362845182418823E-2</v>
      </c>
      <c r="DT58" s="232">
        <v>8.2064643502235413E-3</v>
      </c>
      <c r="DU58" s="232">
        <v>1.2587117962539196E-2</v>
      </c>
      <c r="DV58" s="232">
        <v>0.22834885120391846</v>
      </c>
      <c r="DW58" s="232">
        <v>2.4188360199332237E-2</v>
      </c>
      <c r="DX58" s="232">
        <v>3.2429404556751251E-2</v>
      </c>
      <c r="DY58" s="232">
        <v>1.3082199729979038E-2</v>
      </c>
      <c r="DZ58" s="232">
        <v>0.36803767085075378</v>
      </c>
      <c r="EA58" s="232">
        <v>2.2220287472009659E-2</v>
      </c>
      <c r="EB58" s="232">
        <v>5.6833717972040176E-3</v>
      </c>
      <c r="EC58" s="232">
        <v>8.2358745858073235E-3</v>
      </c>
      <c r="ED58" s="232">
        <v>0.25037840008735657</v>
      </c>
      <c r="EE58" s="232">
        <v>2.6985004544258118E-2</v>
      </c>
      <c r="EF58" s="232">
        <v>4.0692213922739029E-2</v>
      </c>
      <c r="EG58" s="232">
        <v>1.3842515647411346E-2</v>
      </c>
      <c r="EH58" s="232">
        <v>0.29441279172897339</v>
      </c>
      <c r="EI58" s="232">
        <v>2.22439244389534E-2</v>
      </c>
      <c r="EJ58" s="232">
        <v>1.4765356900170445E-3</v>
      </c>
      <c r="EK58" s="232">
        <v>2.8903791680932045E-3</v>
      </c>
      <c r="EL58" s="232">
        <v>9.492839127779007E-2</v>
      </c>
      <c r="EM58" s="232">
        <v>8.208523690700531E-2</v>
      </c>
      <c r="EN58" s="232">
        <v>7.2852663695812225E-2</v>
      </c>
      <c r="EO58" s="232">
        <v>1.793564110994339E-2</v>
      </c>
    </row>
    <row r="59" spans="1:145">
      <c r="A59" s="314">
        <v>2019</v>
      </c>
      <c r="B59" s="232">
        <v>0.29229691624641418</v>
      </c>
      <c r="C59" s="232">
        <v>4.9746066331863403E-2</v>
      </c>
      <c r="D59" s="232">
        <v>1.4898133464157581E-2</v>
      </c>
      <c r="E59" s="232">
        <v>7.6296500861644745E-2</v>
      </c>
      <c r="F59" s="232">
        <v>0.11774009466171265</v>
      </c>
      <c r="G59" s="232">
        <v>1.592889241874218E-2</v>
      </c>
      <c r="H59" s="232">
        <v>1.6537247225642204E-2</v>
      </c>
      <c r="I59" s="232">
        <v>1.1499775573611259E-3</v>
      </c>
      <c r="J59" s="232">
        <v>0.2804330587387085</v>
      </c>
      <c r="K59" s="232">
        <v>6.5859764814376831E-2</v>
      </c>
      <c r="L59" s="232">
        <v>1.5334565192461014E-2</v>
      </c>
      <c r="M59" s="232">
        <v>0.10529078543186188</v>
      </c>
      <c r="N59" s="232">
        <v>7.4704587459564209E-2</v>
      </c>
      <c r="O59" s="232">
        <v>1.0271649807691574E-2</v>
      </c>
      <c r="P59" s="232">
        <v>8.9717237278819084E-3</v>
      </c>
      <c r="Q59" s="232">
        <v>0</v>
      </c>
      <c r="R59" s="232">
        <v>0.2493329644203186</v>
      </c>
      <c r="S59" s="232">
        <v>9.3962661921977997E-2</v>
      </c>
      <c r="T59" s="232">
        <v>1.1725103482604027E-2</v>
      </c>
      <c r="U59" s="232">
        <v>0.10883860290050507</v>
      </c>
      <c r="V59" s="232">
        <v>2.4223716929554939E-2</v>
      </c>
      <c r="W59" s="232">
        <v>5.1456163637340069E-3</v>
      </c>
      <c r="X59" s="232">
        <v>5.4372651502490044E-3</v>
      </c>
      <c r="Y59" s="232">
        <v>0</v>
      </c>
      <c r="Z59" s="232">
        <v>0.29062137007713318</v>
      </c>
      <c r="AA59" s="232">
        <v>5.6653328239917755E-2</v>
      </c>
      <c r="AB59" s="232">
        <v>1.6517013311386108E-2</v>
      </c>
      <c r="AC59" s="232">
        <v>0.10412853211164474</v>
      </c>
      <c r="AD59" s="232">
        <v>9.1241978108882904E-2</v>
      </c>
      <c r="AE59" s="232">
        <v>1.195092499256134E-2</v>
      </c>
      <c r="AF59" s="232">
        <v>1.0129602625966072E-2</v>
      </c>
      <c r="AG59" s="232">
        <v>0</v>
      </c>
      <c r="AH59" s="232">
        <v>0.30595797300338745</v>
      </c>
      <c r="AI59" s="232">
        <v>3.1191373243927956E-2</v>
      </c>
      <c r="AJ59" s="232">
        <v>1.4395589008927345E-2</v>
      </c>
      <c r="AK59" s="232">
        <v>4.2910002171993256E-2</v>
      </c>
      <c r="AL59" s="232">
        <v>0.16729487478733063</v>
      </c>
      <c r="AM59" s="232">
        <v>2.2443126887083054E-2</v>
      </c>
      <c r="AN59" s="232">
        <v>2.524884045124054E-2</v>
      </c>
      <c r="AO59" s="232">
        <v>2.4741603992879391E-3</v>
      </c>
      <c r="AP59" s="232">
        <v>0.30951622128486633</v>
      </c>
      <c r="AQ59" s="232">
        <v>2.843271940946579E-2</v>
      </c>
      <c r="AR59" s="232">
        <v>1.3045547530055046E-2</v>
      </c>
      <c r="AS59" s="232">
        <v>3.2352413982152939E-2</v>
      </c>
      <c r="AT59" s="232">
        <v>0.17999288439750671</v>
      </c>
      <c r="AU59" s="232">
        <v>2.4061897769570351E-2</v>
      </c>
      <c r="AV59" s="232">
        <v>2.838447131216526E-2</v>
      </c>
      <c r="AW59" s="232">
        <v>3.2462985254824162E-3</v>
      </c>
      <c r="AX59" s="232">
        <v>0.32507887482643127</v>
      </c>
      <c r="AY59" s="232">
        <v>2.4239802733063698E-2</v>
      </c>
      <c r="AZ59" s="232">
        <v>1.0076753795146942E-2</v>
      </c>
      <c r="BA59" s="232">
        <v>1.7973022535443306E-2</v>
      </c>
      <c r="BB59" s="232">
        <v>0.20444044470787048</v>
      </c>
      <c r="BC59" s="232">
        <v>2.741498127579689E-2</v>
      </c>
      <c r="BD59" s="232">
        <v>3.5115297883749008E-2</v>
      </c>
      <c r="BE59" s="232">
        <v>5.818589124828577E-3</v>
      </c>
      <c r="BF59" s="232">
        <v>0.33197250962257385</v>
      </c>
      <c r="BG59" s="232">
        <v>2.3702872917056084E-2</v>
      </c>
      <c r="BH59" s="232">
        <v>8.9532816782593727E-3</v>
      </c>
      <c r="BI59" s="232">
        <v>1.4314143918454647E-2</v>
      </c>
      <c r="BJ59" s="232">
        <v>0.21040219068527222</v>
      </c>
      <c r="BK59" s="232">
        <v>2.9287280514836311E-2</v>
      </c>
      <c r="BL59" s="232">
        <v>3.7923865020275116E-2</v>
      </c>
      <c r="BM59" s="232">
        <v>7.3888790793716908E-3</v>
      </c>
      <c r="BN59" s="232">
        <v>0.34684762358665466</v>
      </c>
      <c r="BO59" s="232">
        <v>2.3285767063498497E-2</v>
      </c>
      <c r="BP59" s="232">
        <v>6.655870471149683E-3</v>
      </c>
      <c r="BQ59" s="232">
        <v>9.5939785242080688E-3</v>
      </c>
      <c r="BR59" s="232">
        <v>0.21818143129348755</v>
      </c>
      <c r="BS59" s="232">
        <v>3.4122195094823837E-2</v>
      </c>
      <c r="BT59" s="232">
        <v>4.413970559835434E-2</v>
      </c>
      <c r="BU59" s="232">
        <v>1.0868682526051998E-2</v>
      </c>
      <c r="BV59" s="232">
        <v>0.34903407096862793</v>
      </c>
      <c r="BW59" s="232">
        <v>2.2831665351986885E-2</v>
      </c>
      <c r="BX59" s="232">
        <v>4.6095452271401882E-3</v>
      </c>
      <c r="BY59" s="232">
        <v>5.9343576431274414E-3</v>
      </c>
      <c r="BZ59" s="232">
        <v>0.20221658051013947</v>
      </c>
      <c r="CA59" s="232">
        <v>4.5632809400558472E-2</v>
      </c>
      <c r="CB59" s="232">
        <v>5.5710926651954651E-2</v>
      </c>
      <c r="CC59" s="232">
        <v>1.2098186649382114E-2</v>
      </c>
      <c r="CD59" s="232">
        <v>0.32123836874961853</v>
      </c>
      <c r="CE59" s="232">
        <v>2.2879894822835922E-2</v>
      </c>
      <c r="CF59" s="232">
        <v>2.1813416387885809E-3</v>
      </c>
      <c r="CG59" s="232">
        <v>3.4314531367272139E-3</v>
      </c>
      <c r="CH59" s="232">
        <v>0.14293649792671204</v>
      </c>
      <c r="CI59" s="232">
        <v>6.6569223999977112E-2</v>
      </c>
      <c r="CJ59" s="232">
        <v>6.9927513599395752E-2</v>
      </c>
      <c r="CK59" s="232">
        <v>1.3312439434230328E-2</v>
      </c>
      <c r="CL59" s="232">
        <v>0.29455620050430298</v>
      </c>
      <c r="CM59" s="232">
        <v>4.0030919015407562E-2</v>
      </c>
      <c r="CN59" s="232">
        <v>1.8721520900726318E-2</v>
      </c>
      <c r="CO59" s="232">
        <v>7.6739653944969177E-2</v>
      </c>
      <c r="CP59" s="232">
        <v>0.12660665810108185</v>
      </c>
      <c r="CQ59" s="232">
        <v>1.7256103456020355E-2</v>
      </c>
      <c r="CR59" s="232">
        <v>1.520134974271059E-2</v>
      </c>
      <c r="CS59" s="232">
        <v>0</v>
      </c>
      <c r="CT59" s="232">
        <v>0.28987577557563782</v>
      </c>
      <c r="CU59" s="232">
        <v>3.3724289387464523E-2</v>
      </c>
      <c r="CV59" s="232">
        <v>1.6792245209217072E-2</v>
      </c>
      <c r="CW59" s="232">
        <v>5.0499584525823593E-2</v>
      </c>
      <c r="CX59" s="232">
        <v>0.14913943409919739</v>
      </c>
      <c r="CY59" s="232">
        <v>1.9830217584967613E-2</v>
      </c>
      <c r="CZ59" s="232">
        <v>1.9889989867806435E-2</v>
      </c>
      <c r="DA59" s="232">
        <v>0</v>
      </c>
      <c r="DB59" s="232">
        <v>0.29953503608703613</v>
      </c>
      <c r="DC59" s="232">
        <v>2.6229353621602058E-2</v>
      </c>
      <c r="DD59" s="232">
        <v>1.4239692129194736E-2</v>
      </c>
      <c r="DE59" s="232">
        <v>3.1530711799860001E-2</v>
      </c>
      <c r="DF59" s="232">
        <v>0.18234960734844208</v>
      </c>
      <c r="DG59" s="232">
        <v>2.047731913626194E-2</v>
      </c>
      <c r="DH59" s="232">
        <v>2.4708358570933342E-2</v>
      </c>
      <c r="DI59" s="232">
        <v>0</v>
      </c>
      <c r="DJ59" s="232">
        <v>0.31143748760223389</v>
      </c>
      <c r="DK59" s="232">
        <v>2.4278687313199043E-2</v>
      </c>
      <c r="DL59" s="232">
        <v>1.212485134601593E-2</v>
      </c>
      <c r="DM59" s="232">
        <v>2.0830316469073296E-2</v>
      </c>
      <c r="DN59" s="232">
        <v>0.19966298341751099</v>
      </c>
      <c r="DO59" s="232">
        <v>2.2612698376178741E-2</v>
      </c>
      <c r="DP59" s="232">
        <v>2.9342921450734138E-2</v>
      </c>
      <c r="DQ59" s="232">
        <v>2.5850217789411545E-3</v>
      </c>
      <c r="DR59" s="232">
        <v>0.34501829743385315</v>
      </c>
      <c r="DS59" s="232">
        <v>2.3665701970458031E-2</v>
      </c>
      <c r="DT59" s="232">
        <v>8.3679668605327606E-3</v>
      </c>
      <c r="DU59" s="232">
        <v>1.2655869126319885E-2</v>
      </c>
      <c r="DV59" s="232">
        <v>0.23153872787952423</v>
      </c>
      <c r="DW59" s="232">
        <v>2.4491621181368828E-2</v>
      </c>
      <c r="DX59" s="232">
        <v>3.4458424896001816E-2</v>
      </c>
      <c r="DY59" s="232">
        <v>9.8399939015507698E-3</v>
      </c>
      <c r="DZ59" s="232">
        <v>0.37249299883842468</v>
      </c>
      <c r="EA59" s="232">
        <v>2.2790960967540741E-2</v>
      </c>
      <c r="EB59" s="232">
        <v>6.6588921472430229E-3</v>
      </c>
      <c r="EC59" s="232">
        <v>8.0467499792575836E-3</v>
      </c>
      <c r="ED59" s="232">
        <v>0.25224757194519043</v>
      </c>
      <c r="EE59" s="232">
        <v>2.796296589076519E-2</v>
      </c>
      <c r="EF59" s="232">
        <v>4.3712455779314041E-2</v>
      </c>
      <c r="EG59" s="232">
        <v>1.1073385365307331E-2</v>
      </c>
      <c r="EH59" s="232">
        <v>0.2978726327419281</v>
      </c>
      <c r="EI59" s="232">
        <v>2.2548863664269447E-2</v>
      </c>
      <c r="EJ59" s="232">
        <v>1.7301078187301755E-3</v>
      </c>
      <c r="EK59" s="232">
        <v>2.8095899615436792E-3</v>
      </c>
      <c r="EL59" s="232">
        <v>9.9938318133354187E-2</v>
      </c>
      <c r="EM59" s="232">
        <v>8.1328354775905609E-2</v>
      </c>
      <c r="EN59" s="232">
        <v>7.5647756457328796E-2</v>
      </c>
      <c r="EO59" s="232">
        <v>1.3869659043848515E-2</v>
      </c>
    </row>
    <row r="60" spans="1:145">
      <c r="A60" s="314">
        <v>2020</v>
      </c>
      <c r="B60" s="232">
        <v>0.29856544733047485</v>
      </c>
      <c r="C60" s="232">
        <v>4.9576960504055023E-2</v>
      </c>
      <c r="D60" s="232">
        <v>1.5578826889395714E-2</v>
      </c>
      <c r="E60" s="232">
        <v>7.8332312405109406E-2</v>
      </c>
      <c r="F60" s="232">
        <v>0.12081363797187805</v>
      </c>
      <c r="G60" s="232">
        <v>1.5607620589435101E-2</v>
      </c>
      <c r="H60" s="232">
        <v>1.7290569841861725E-2</v>
      </c>
      <c r="I60" s="232">
        <v>1.3655155198648572E-3</v>
      </c>
      <c r="J60" s="232">
        <v>0.28382435441017151</v>
      </c>
      <c r="K60" s="232">
        <v>6.6400542855262756E-2</v>
      </c>
      <c r="L60" s="232">
        <v>1.6327952966094017E-2</v>
      </c>
      <c r="M60" s="232">
        <v>0.1068219467997551</v>
      </c>
      <c r="N60" s="232">
        <v>7.437916100025177E-2</v>
      </c>
      <c r="O60" s="232">
        <v>1.0314191691577435E-2</v>
      </c>
      <c r="P60" s="232">
        <v>9.5805646851658821E-3</v>
      </c>
      <c r="Q60" s="232">
        <v>0</v>
      </c>
      <c r="R60" s="232">
        <v>0.26276510953903198</v>
      </c>
      <c r="S60" s="232">
        <v>9.8774448037147522E-2</v>
      </c>
      <c r="T60" s="232">
        <v>1.2741744518280029E-2</v>
      </c>
      <c r="U60" s="232">
        <v>0.11257782578468323</v>
      </c>
      <c r="V60" s="232">
        <v>2.6963843032717705E-2</v>
      </c>
      <c r="W60" s="232">
        <v>5.6514767929911613E-3</v>
      </c>
      <c r="X60" s="232">
        <v>6.055775098502636E-3</v>
      </c>
      <c r="Y60" s="232">
        <v>0</v>
      </c>
      <c r="Z60" s="232">
        <v>0.29077833890914917</v>
      </c>
      <c r="AA60" s="232">
        <v>5.5710338056087494E-2</v>
      </c>
      <c r="AB60" s="232">
        <v>1.7512157559394836E-2</v>
      </c>
      <c r="AC60" s="232">
        <v>0.10492129623889923</v>
      </c>
      <c r="AD60" s="232">
        <v>9.0036198496818542E-2</v>
      </c>
      <c r="AE60" s="232">
        <v>1.1853870004415512E-2</v>
      </c>
      <c r="AF60" s="232">
        <v>1.0744486935436726E-2</v>
      </c>
      <c r="AG60" s="232">
        <v>0</v>
      </c>
      <c r="AH60" s="232">
        <v>0.31548413634300232</v>
      </c>
      <c r="AI60" s="232">
        <v>3.0268104746937752E-2</v>
      </c>
      <c r="AJ60" s="232">
        <v>1.4719036407768726E-2</v>
      </c>
      <c r="AK60" s="232">
        <v>4.5634027570486069E-2</v>
      </c>
      <c r="AL60" s="232">
        <v>0.17410767078399658</v>
      </c>
      <c r="AM60" s="232">
        <v>2.1683024242520332E-2</v>
      </c>
      <c r="AN60" s="232">
        <v>2.613954059779644E-2</v>
      </c>
      <c r="AO60" s="232">
        <v>2.9327524825930595E-3</v>
      </c>
      <c r="AP60" s="232">
        <v>0.32087132334709167</v>
      </c>
      <c r="AQ60" s="232">
        <v>2.7467772364616394E-2</v>
      </c>
      <c r="AR60" s="232">
        <v>1.3208383694291115E-2</v>
      </c>
      <c r="AS60" s="232">
        <v>3.5009115934371948E-2</v>
      </c>
      <c r="AT60" s="232">
        <v>0.18883541226387024</v>
      </c>
      <c r="AU60" s="232">
        <v>2.320258691906929E-2</v>
      </c>
      <c r="AV60" s="232">
        <v>2.9321866109967232E-2</v>
      </c>
      <c r="AW60" s="232">
        <v>3.8261862937361002E-3</v>
      </c>
      <c r="AX60" s="232">
        <v>0.33679649233818054</v>
      </c>
      <c r="AY60" s="232">
        <v>2.3023407906293869E-2</v>
      </c>
      <c r="AZ60" s="232">
        <v>9.7029265016317368E-3</v>
      </c>
      <c r="BA60" s="232">
        <v>1.9320640712976456E-2</v>
      </c>
      <c r="BB60" s="232">
        <v>0.21561348438262939</v>
      </c>
      <c r="BC60" s="232">
        <v>2.6326937600970268E-2</v>
      </c>
      <c r="BD60" s="232">
        <v>3.6122627556324005E-2</v>
      </c>
      <c r="BE60" s="232">
        <v>6.6864625550806522E-3</v>
      </c>
      <c r="BF60" s="232">
        <v>0.34299588203430176</v>
      </c>
      <c r="BG60" s="232">
        <v>2.232879213988781E-2</v>
      </c>
      <c r="BH60" s="232">
        <v>8.5934679955244064E-3</v>
      </c>
      <c r="BI60" s="232">
        <v>1.5306894667446613E-2</v>
      </c>
      <c r="BJ60" s="232">
        <v>0.221644327044487</v>
      </c>
      <c r="BK60" s="232">
        <v>2.7845336124300957E-2</v>
      </c>
      <c r="BL60" s="232">
        <v>3.8904119282960892E-2</v>
      </c>
      <c r="BM60" s="232">
        <v>8.3729550242424011E-3</v>
      </c>
      <c r="BN60" s="232">
        <v>0.3539263904094696</v>
      </c>
      <c r="BO60" s="232">
        <v>2.1552253514528275E-2</v>
      </c>
      <c r="BP60" s="232">
        <v>6.1417240649461746E-3</v>
      </c>
      <c r="BQ60" s="232">
        <v>1.0316856205463409E-2</v>
      </c>
      <c r="BR60" s="232">
        <v>0.22812825441360474</v>
      </c>
      <c r="BS60" s="232">
        <v>3.1188324093818665E-2</v>
      </c>
      <c r="BT60" s="232">
        <v>4.4802002608776093E-2</v>
      </c>
      <c r="BU60" s="232">
        <v>1.1796976439654827E-2</v>
      </c>
      <c r="BV60" s="232">
        <v>0.35446715354919434</v>
      </c>
      <c r="BW60" s="232">
        <v>2.0719548687338829E-2</v>
      </c>
      <c r="BX60" s="232">
        <v>3.8996059447526932E-3</v>
      </c>
      <c r="BY60" s="232">
        <v>6.7899241112172604E-3</v>
      </c>
      <c r="BZ60" s="232">
        <v>0.21458016335964203</v>
      </c>
      <c r="CA60" s="232">
        <v>3.9582144469022751E-2</v>
      </c>
      <c r="CB60" s="232">
        <v>5.5928077548742294E-2</v>
      </c>
      <c r="CC60" s="232">
        <v>1.2967681512236595E-2</v>
      </c>
      <c r="CD60" s="232">
        <v>0.31804075837135315</v>
      </c>
      <c r="CE60" s="232">
        <v>2.1110335364937782E-2</v>
      </c>
      <c r="CF60" s="232">
        <v>2.0077051594853401E-3</v>
      </c>
      <c r="CG60" s="232">
        <v>4.2381603270769119E-3</v>
      </c>
      <c r="CH60" s="232">
        <v>0.14533871412277222</v>
      </c>
      <c r="CI60" s="232">
        <v>5.8462768793106079E-2</v>
      </c>
      <c r="CJ60" s="232">
        <v>7.1793951094150543E-2</v>
      </c>
      <c r="CK60" s="232">
        <v>1.5089110471308231E-2</v>
      </c>
      <c r="CL60" s="232">
        <v>0.29780042171478271</v>
      </c>
      <c r="CM60" s="232">
        <v>3.9460372179746628E-2</v>
      </c>
      <c r="CN60" s="232">
        <v>1.9677849486470222E-2</v>
      </c>
      <c r="CO60" s="232">
        <v>8.0510959029197693E-2</v>
      </c>
      <c r="CP60" s="232">
        <v>0.12576292455196381</v>
      </c>
      <c r="CQ60" s="232">
        <v>1.6694964841008186E-2</v>
      </c>
      <c r="CR60" s="232">
        <v>1.5693355351686478E-2</v>
      </c>
      <c r="CS60" s="232">
        <v>0</v>
      </c>
      <c r="CT60" s="232">
        <v>0.29956823587417603</v>
      </c>
      <c r="CU60" s="232">
        <v>3.3412989228963852E-2</v>
      </c>
      <c r="CV60" s="232">
        <v>1.7897626385092735E-2</v>
      </c>
      <c r="CW60" s="232">
        <v>5.5995561182498932E-2</v>
      </c>
      <c r="CX60" s="232">
        <v>0.1530144214630127</v>
      </c>
      <c r="CY60" s="232">
        <v>1.9023146480321884E-2</v>
      </c>
      <c r="CZ60" s="232">
        <v>2.0224502310156822E-2</v>
      </c>
      <c r="DA60" s="232">
        <v>0</v>
      </c>
      <c r="DB60" s="232">
        <v>0.31221932172775269</v>
      </c>
      <c r="DC60" s="232">
        <v>2.5777170434594154E-2</v>
      </c>
      <c r="DD60" s="232">
        <v>1.4101307839155197E-2</v>
      </c>
      <c r="DE60" s="232">
        <v>3.5232901573181152E-2</v>
      </c>
      <c r="DF60" s="232">
        <v>0.19170458614826202</v>
      </c>
      <c r="DG60" s="232">
        <v>2.0307339727878571E-2</v>
      </c>
      <c r="DH60" s="232">
        <v>2.5095559656620026E-2</v>
      </c>
      <c r="DI60" s="232">
        <v>4.6352874960575718E-7</v>
      </c>
      <c r="DJ60" s="232">
        <v>0.32649612426757812</v>
      </c>
      <c r="DK60" s="232">
        <v>2.3500990122556686E-2</v>
      </c>
      <c r="DL60" s="232">
        <v>1.2294416315853596E-2</v>
      </c>
      <c r="DM60" s="232">
        <v>2.2839440032839775E-2</v>
      </c>
      <c r="DN60" s="232">
        <v>0.21185673773288727</v>
      </c>
      <c r="DO60" s="232">
        <v>2.2799039259552956E-2</v>
      </c>
      <c r="DP60" s="232">
        <v>3.0001165345311165E-2</v>
      </c>
      <c r="DQ60" s="232">
        <v>3.2043382525444031E-3</v>
      </c>
      <c r="DR60" s="232">
        <v>0.35347002744674683</v>
      </c>
      <c r="DS60" s="232">
        <v>2.2254984825849533E-2</v>
      </c>
      <c r="DT60" s="232">
        <v>8.03387351334095E-3</v>
      </c>
      <c r="DU60" s="232">
        <v>1.329327467828989E-2</v>
      </c>
      <c r="DV60" s="232">
        <v>0.23956164717674255</v>
      </c>
      <c r="DW60" s="232">
        <v>2.4104682728648186E-2</v>
      </c>
      <c r="DX60" s="232">
        <v>3.5412579774856567E-2</v>
      </c>
      <c r="DY60" s="232">
        <v>1.0809004306793213E-2</v>
      </c>
      <c r="DZ60" s="232">
        <v>0.37997108697891235</v>
      </c>
      <c r="EA60" s="232">
        <v>2.0445939153432846E-2</v>
      </c>
      <c r="EB60" s="232">
        <v>5.2242190577089787E-3</v>
      </c>
      <c r="EC60" s="232">
        <v>8.5765402764081955E-3</v>
      </c>
      <c r="ED60" s="232">
        <v>0.26305952668190002</v>
      </c>
      <c r="EE60" s="232">
        <v>2.6362884789705276E-2</v>
      </c>
      <c r="EF60" s="232">
        <v>4.481959342956543E-2</v>
      </c>
      <c r="EG60" s="232">
        <v>1.1482363566756248E-2</v>
      </c>
      <c r="EH60" s="232">
        <v>0.29100260138511658</v>
      </c>
      <c r="EI60" s="232">
        <v>2.1401094272732735E-2</v>
      </c>
      <c r="EJ60" s="232">
        <v>1.8469387432560325E-3</v>
      </c>
      <c r="EK60" s="232">
        <v>3.9130961522459984E-3</v>
      </c>
      <c r="EL60" s="232">
        <v>9.0642087161540985E-2</v>
      </c>
      <c r="EM60" s="232">
        <v>7.5507953763008118E-2</v>
      </c>
      <c r="EN60" s="232">
        <v>8.0952197313308716E-2</v>
      </c>
      <c r="EO60" s="232">
        <v>1.6739200800657272E-2</v>
      </c>
    </row>
    <row r="61" spans="1:145">
      <c r="A61" s="314">
        <v>2021</v>
      </c>
      <c r="B61" s="232">
        <v>0.29618889093399048</v>
      </c>
      <c r="C61" s="232">
        <v>4.8023249953985214E-2</v>
      </c>
      <c r="D61" s="232">
        <v>1.4393416233360767E-2</v>
      </c>
      <c r="E61" s="232">
        <v>7.2543978691101074E-2</v>
      </c>
      <c r="F61" s="232">
        <v>0.12531827390193939</v>
      </c>
      <c r="G61" s="232">
        <v>1.8278816714882851E-2</v>
      </c>
      <c r="H61" s="232">
        <v>1.5996513888239861E-2</v>
      </c>
      <c r="I61" s="232">
        <v>1.6346427146345377E-3</v>
      </c>
      <c r="J61" s="232">
        <v>0.27943280339241028</v>
      </c>
      <c r="K61" s="232">
        <v>6.7816466093063354E-2</v>
      </c>
      <c r="L61" s="232">
        <v>1.5809278935194016E-2</v>
      </c>
      <c r="M61" s="232">
        <v>0.1042364165186882</v>
      </c>
      <c r="N61" s="232">
        <v>7.0506662130355835E-2</v>
      </c>
      <c r="O61" s="232">
        <v>1.2122171930968761E-2</v>
      </c>
      <c r="P61" s="232">
        <v>8.9417994022369385E-3</v>
      </c>
      <c r="Q61" s="232">
        <v>0</v>
      </c>
      <c r="R61" s="232">
        <v>0.25672733783721924</v>
      </c>
      <c r="S61" s="232">
        <v>0.10456063598394394</v>
      </c>
      <c r="T61" s="232">
        <v>1.2146778404712677E-2</v>
      </c>
      <c r="U61" s="232">
        <v>0.10659173876047134</v>
      </c>
      <c r="V61" s="232">
        <v>2.1930042654275894E-2</v>
      </c>
      <c r="W61" s="232">
        <v>6.2322155572474003E-3</v>
      </c>
      <c r="X61" s="232">
        <v>5.2659404464066029E-3</v>
      </c>
      <c r="Y61" s="232">
        <v>0</v>
      </c>
      <c r="Z61" s="232">
        <v>0.28678691387176514</v>
      </c>
      <c r="AA61" s="232">
        <v>5.5915307253599167E-2</v>
      </c>
      <c r="AB61" s="232">
        <v>1.6995534300804138E-2</v>
      </c>
      <c r="AC61" s="232">
        <v>0.10347354412078857</v>
      </c>
      <c r="AD61" s="232">
        <v>8.6240261793136597E-2</v>
      </c>
      <c r="AE61" s="232">
        <v>1.4029883779585361E-2</v>
      </c>
      <c r="AF61" s="232">
        <v>1.0132381692528725E-2</v>
      </c>
      <c r="AG61" s="232">
        <v>0</v>
      </c>
      <c r="AH61" s="232">
        <v>0.31322884559631348</v>
      </c>
      <c r="AI61" s="232">
        <v>2.7894740924239159E-2</v>
      </c>
      <c r="AJ61" s="232">
        <v>1.2953569181263447E-2</v>
      </c>
      <c r="AK61" s="232">
        <v>4.0314670652151108E-2</v>
      </c>
      <c r="AL61" s="232">
        <v>0.18105840682983398</v>
      </c>
      <c r="AM61" s="232">
        <v>2.4539755657315254E-2</v>
      </c>
      <c r="AN61" s="232">
        <v>2.3170733824372292E-2</v>
      </c>
      <c r="AO61" s="232">
        <v>3.2969762105494738E-3</v>
      </c>
      <c r="AP61" s="232">
        <v>0.31671354174613953</v>
      </c>
      <c r="AQ61" s="232">
        <v>2.4985535070300102E-2</v>
      </c>
      <c r="AR61" s="232">
        <v>1.1386153288185596E-2</v>
      </c>
      <c r="AS61" s="232">
        <v>3.0180526897311211E-2</v>
      </c>
      <c r="AT61" s="232">
        <v>0.19479855895042419</v>
      </c>
      <c r="AU61" s="232">
        <v>2.5779683142900467E-2</v>
      </c>
      <c r="AV61" s="232">
        <v>2.540384978055954E-2</v>
      </c>
      <c r="AW61" s="232">
        <v>4.1792378760874271E-3</v>
      </c>
      <c r="AX61" s="232">
        <v>0.32799306511878967</v>
      </c>
      <c r="AY61" s="232">
        <v>2.033703401684761E-2</v>
      </c>
      <c r="AZ61" s="232">
        <v>7.9095093533396721E-3</v>
      </c>
      <c r="BA61" s="232">
        <v>1.5745500102639198E-2</v>
      </c>
      <c r="BB61" s="232">
        <v>0.21853311359882355</v>
      </c>
      <c r="BC61" s="232">
        <v>2.8593812137842178E-2</v>
      </c>
      <c r="BD61" s="232">
        <v>2.9973536729812622E-2</v>
      </c>
      <c r="BE61" s="232">
        <v>6.9005507975816727E-3</v>
      </c>
      <c r="BF61" s="232">
        <v>0.33229514956474304</v>
      </c>
      <c r="BG61" s="232">
        <v>1.9490852952003479E-2</v>
      </c>
      <c r="BH61" s="232">
        <v>6.7689847201108932E-3</v>
      </c>
      <c r="BI61" s="232">
        <v>1.2445257976651192E-2</v>
      </c>
      <c r="BJ61" s="232">
        <v>0.22380369901657104</v>
      </c>
      <c r="BK61" s="232">
        <v>2.9712514951825142E-2</v>
      </c>
      <c r="BL61" s="232">
        <v>3.1640443950891495E-2</v>
      </c>
      <c r="BM61" s="232">
        <v>8.4333987906575203E-3</v>
      </c>
      <c r="BN61" s="232">
        <v>0.33859226107597351</v>
      </c>
      <c r="BO61" s="232">
        <v>1.8342062830924988E-2</v>
      </c>
      <c r="BP61" s="232">
        <v>4.8914356157183647E-3</v>
      </c>
      <c r="BQ61" s="232">
        <v>8.3335870876908302E-3</v>
      </c>
      <c r="BR61" s="232">
        <v>0.22842395305633545</v>
      </c>
      <c r="BS61" s="232">
        <v>3.2243434339761734E-2</v>
      </c>
      <c r="BT61" s="232">
        <v>3.5124965012073517E-2</v>
      </c>
      <c r="BU61" s="232">
        <v>1.1232827790081501E-2</v>
      </c>
      <c r="BV61" s="232">
        <v>0.32680124044418335</v>
      </c>
      <c r="BW61" s="232">
        <v>1.7409287393093109E-2</v>
      </c>
      <c r="BX61" s="232">
        <v>2.9442706145346165E-3</v>
      </c>
      <c r="BY61" s="232">
        <v>5.1644234918057919E-3</v>
      </c>
      <c r="BZ61" s="232">
        <v>0.20730167627334595</v>
      </c>
      <c r="CA61" s="232">
        <v>3.981892392039299E-2</v>
      </c>
      <c r="CB61" s="232">
        <v>4.2405080050230026E-2</v>
      </c>
      <c r="CC61" s="232">
        <v>1.1757570318877697E-2</v>
      </c>
      <c r="CD61" s="232">
        <v>0.29179629683494568</v>
      </c>
      <c r="CE61" s="232">
        <v>1.8090076744556427E-2</v>
      </c>
      <c r="CF61" s="232">
        <v>1.4764500083401799E-3</v>
      </c>
      <c r="CG61" s="232">
        <v>3.1615286134183407E-3</v>
      </c>
      <c r="CH61" s="232">
        <v>0.1364586353302002</v>
      </c>
      <c r="CI61" s="232">
        <v>6.2254741787910461E-2</v>
      </c>
      <c r="CJ61" s="232">
        <v>5.6384347379207611E-2</v>
      </c>
      <c r="CK61" s="232">
        <v>1.3970504514873028E-2</v>
      </c>
      <c r="CL61" s="232">
        <v>0.30020666122436523</v>
      </c>
      <c r="CM61" s="232">
        <v>3.8766320794820786E-2</v>
      </c>
      <c r="CN61" s="232">
        <v>1.881093718111515E-2</v>
      </c>
      <c r="CO61" s="232">
        <v>7.81855508685112E-2</v>
      </c>
      <c r="CP61" s="232">
        <v>0.12971197068691254</v>
      </c>
      <c r="CQ61" s="232">
        <v>1.9906202331185341E-2</v>
      </c>
      <c r="CR61" s="232">
        <v>1.4825674705207348E-2</v>
      </c>
      <c r="CS61" s="232">
        <v>0</v>
      </c>
      <c r="CT61" s="232">
        <v>0.29939112067222595</v>
      </c>
      <c r="CU61" s="232">
        <v>3.2124444842338562E-2</v>
      </c>
      <c r="CV61" s="232">
        <v>1.6725385561585426E-2</v>
      </c>
      <c r="CW61" s="232">
        <v>5.2349023520946503E-2</v>
      </c>
      <c r="CX61" s="232">
        <v>0.15834838151931763</v>
      </c>
      <c r="CY61" s="232">
        <v>2.145790308713913E-2</v>
      </c>
      <c r="CZ61" s="232">
        <v>1.8385982140898705E-2</v>
      </c>
      <c r="DA61" s="232">
        <v>0</v>
      </c>
      <c r="DB61" s="232">
        <v>0.30863445997238159</v>
      </c>
      <c r="DC61" s="232">
        <v>2.4144677445292473E-2</v>
      </c>
      <c r="DD61" s="232">
        <v>1.3041652739048004E-2</v>
      </c>
      <c r="DE61" s="232">
        <v>3.0595950782299042E-2</v>
      </c>
      <c r="DF61" s="232">
        <v>0.19481649994850159</v>
      </c>
      <c r="DG61" s="232">
        <v>2.3559862747788429E-2</v>
      </c>
      <c r="DH61" s="232">
        <v>2.247278019785881E-2</v>
      </c>
      <c r="DI61" s="232">
        <v>3.0308019631775096E-6</v>
      </c>
      <c r="DJ61" s="232">
        <v>0.32171255350112915</v>
      </c>
      <c r="DK61" s="232">
        <v>2.1421456709504128E-2</v>
      </c>
      <c r="DL61" s="232">
        <v>9.924301877617836E-3</v>
      </c>
      <c r="DM61" s="232">
        <v>1.9355133175849915E-2</v>
      </c>
      <c r="DN61" s="232">
        <v>0.21603913605213165</v>
      </c>
      <c r="DO61" s="232">
        <v>2.5459174066781998E-2</v>
      </c>
      <c r="DP61" s="232">
        <v>2.5784526020288467E-2</v>
      </c>
      <c r="DQ61" s="232">
        <v>3.7288130261003971E-3</v>
      </c>
      <c r="DR61" s="232">
        <v>0.34951043128967285</v>
      </c>
      <c r="DS61" s="232">
        <v>1.9205788150429726E-2</v>
      </c>
      <c r="DT61" s="232">
        <v>6.6944584250450134E-3</v>
      </c>
      <c r="DU61" s="232">
        <v>1.1268147267401218E-2</v>
      </c>
      <c r="DV61" s="232">
        <v>0.24798260629177094</v>
      </c>
      <c r="DW61" s="232">
        <v>2.5228733196854591E-2</v>
      </c>
      <c r="DX61" s="232">
        <v>2.8383770957589149E-2</v>
      </c>
      <c r="DY61" s="232">
        <v>1.0746931657195091E-2</v>
      </c>
      <c r="DZ61" s="232">
        <v>0.35157543420791626</v>
      </c>
      <c r="EA61" s="232">
        <v>1.6927469521760941E-2</v>
      </c>
      <c r="EB61" s="232">
        <v>3.9830966852605343E-3</v>
      </c>
      <c r="EC61" s="232">
        <v>6.5819402225315571E-3</v>
      </c>
      <c r="ED61" s="232">
        <v>0.25743970274925232</v>
      </c>
      <c r="EE61" s="232">
        <v>2.394033782184124E-2</v>
      </c>
      <c r="EF61" s="232">
        <v>3.2511480152606964E-2</v>
      </c>
      <c r="EG61" s="232">
        <v>1.0191401466727257E-2</v>
      </c>
      <c r="EH61" s="232">
        <v>0.27319857478141785</v>
      </c>
      <c r="EI61" s="232">
        <v>2.0005598664283752E-2</v>
      </c>
      <c r="EJ61" s="232">
        <v>1.4979877742007375E-3</v>
      </c>
      <c r="EK61" s="232">
        <v>3.1730679329484701E-3</v>
      </c>
      <c r="EL61" s="232">
        <v>7.7362015843391418E-2</v>
      </c>
      <c r="EM61" s="232">
        <v>8.4864214062690735E-2</v>
      </c>
      <c r="EN61" s="232">
        <v>6.955389678478241E-2</v>
      </c>
      <c r="EO61" s="232">
        <v>1.6741789877414703E-2</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E314-4E24-5440-810A-54701156B3BC}">
  <dimension ref="A1:N61"/>
  <sheetViews>
    <sheetView workbookViewId="0">
      <pane xSplit="1" ySplit="1" topLeftCell="B2" activePane="bottomRight" state="frozen"/>
      <selection pane="topRight" activeCell="B1" sqref="B1"/>
      <selection pane="bottomLeft" activeCell="A2" sqref="A2"/>
      <selection pane="bottomRight" activeCell="E2" sqref="E2"/>
    </sheetView>
  </sheetViews>
  <sheetFormatPr baseColWidth="10" defaultColWidth="8.83203125" defaultRowHeight="15"/>
  <cols>
    <col min="1" max="16384" width="8.83203125" style="73"/>
  </cols>
  <sheetData>
    <row r="1" spans="1:14" s="280" customFormat="1" ht="34">
      <c r="A1" s="300" t="s">
        <v>30</v>
      </c>
      <c r="B1" s="300" t="s">
        <v>115</v>
      </c>
      <c r="C1" s="300" t="s">
        <v>116</v>
      </c>
      <c r="D1" s="300" t="s">
        <v>117</v>
      </c>
      <c r="E1" s="300" t="s">
        <v>118</v>
      </c>
      <c r="F1" s="300" t="s">
        <v>29</v>
      </c>
      <c r="G1" s="300" t="s">
        <v>119</v>
      </c>
      <c r="H1" s="300" t="s">
        <v>120</v>
      </c>
      <c r="I1" s="300" t="s">
        <v>121</v>
      </c>
      <c r="J1" s="300" t="s">
        <v>122</v>
      </c>
      <c r="K1" s="300" t="s">
        <v>163</v>
      </c>
      <c r="L1" s="300" t="s">
        <v>164</v>
      </c>
      <c r="M1" s="300" t="s">
        <v>165</v>
      </c>
      <c r="N1" s="300" t="s">
        <v>172</v>
      </c>
    </row>
    <row r="2" spans="1:14" ht="16">
      <c r="A2" s="74">
        <v>1962</v>
      </c>
      <c r="B2" s="288">
        <v>12.850000381469727</v>
      </c>
      <c r="C2" s="288">
        <v>12.130000114440918</v>
      </c>
      <c r="D2" s="288">
        <v>49.430000305175781</v>
      </c>
      <c r="E2" s="288">
        <v>33.209999084472656</v>
      </c>
      <c r="F2" s="288">
        <v>27.600000381469727</v>
      </c>
      <c r="G2" s="288">
        <v>42.729999542236328</v>
      </c>
      <c r="H2" s="288">
        <v>39.860000610351562</v>
      </c>
      <c r="I2" s="288">
        <v>16.780000686645508</v>
      </c>
      <c r="J2" s="288">
        <v>11.939999580383301</v>
      </c>
      <c r="K2" s="288">
        <v>32.040000915527344</v>
      </c>
      <c r="L2" s="288">
        <v>39.080001831054688</v>
      </c>
      <c r="M2" s="288">
        <v>11.529999732971191</v>
      </c>
      <c r="N2" s="288">
        <v>12.119999885559082</v>
      </c>
    </row>
    <row r="3" spans="1:14" ht="16">
      <c r="A3" s="74">
        <v>1963</v>
      </c>
      <c r="B3" s="288">
        <v>12.989999771118164</v>
      </c>
      <c r="C3" s="288">
        <v>12.235000610351562</v>
      </c>
      <c r="D3" s="288">
        <v>49.18499755859375</v>
      </c>
      <c r="E3" s="288">
        <v>32.400001525878906</v>
      </c>
      <c r="F3" s="288">
        <v>27.185001373291016</v>
      </c>
      <c r="G3" s="288">
        <v>41.994998931884766</v>
      </c>
      <c r="H3" s="288">
        <v>39.020000457763672</v>
      </c>
      <c r="I3" s="288">
        <v>16.549999237060547</v>
      </c>
      <c r="J3" s="288">
        <v>11.574999809265137</v>
      </c>
      <c r="K3" s="288">
        <v>31.584999084472656</v>
      </c>
      <c r="L3" s="288">
        <v>38.290000915527344</v>
      </c>
      <c r="M3" s="288">
        <v>11.270000457763672</v>
      </c>
      <c r="N3" s="288">
        <v>12.244999885559082</v>
      </c>
    </row>
    <row r="4" spans="1:14" ht="16">
      <c r="A4" s="74">
        <v>1964</v>
      </c>
      <c r="B4" s="288">
        <v>13.130000114440918</v>
      </c>
      <c r="C4" s="288">
        <v>12.340000152587891</v>
      </c>
      <c r="D4" s="288">
        <v>48.939998626708984</v>
      </c>
      <c r="E4" s="288">
        <v>31.590000152587891</v>
      </c>
      <c r="F4" s="288">
        <v>26.770000457763672</v>
      </c>
      <c r="G4" s="288">
        <v>41.259998321533203</v>
      </c>
      <c r="H4" s="288">
        <v>38.180000305175781</v>
      </c>
      <c r="I4" s="288">
        <v>16.319999694824219</v>
      </c>
      <c r="J4" s="288">
        <v>11.210000038146973</v>
      </c>
      <c r="K4" s="288">
        <v>31.129999160766602</v>
      </c>
      <c r="L4" s="288">
        <v>37.5</v>
      </c>
      <c r="M4" s="288">
        <v>11.010000228881836</v>
      </c>
      <c r="N4" s="288">
        <v>12.369999885559082</v>
      </c>
    </row>
    <row r="5" spans="1:14" ht="16">
      <c r="A5" s="74">
        <v>1965</v>
      </c>
      <c r="B5" s="288">
        <v>13.055000305175781</v>
      </c>
      <c r="C5" s="288">
        <v>12.264999389648438</v>
      </c>
      <c r="D5" s="288">
        <v>48.610000610351562</v>
      </c>
      <c r="E5" s="288">
        <v>31.299999237060547</v>
      </c>
      <c r="F5" s="288">
        <v>27.135000228881836</v>
      </c>
      <c r="G5" s="288">
        <v>41.759998321533203</v>
      </c>
      <c r="H5" s="288">
        <v>38.645000457763672</v>
      </c>
      <c r="I5" s="288">
        <v>16.510000228881836</v>
      </c>
      <c r="J5" s="288">
        <v>11.315000534057617</v>
      </c>
      <c r="K5" s="288">
        <v>31.040000915527344</v>
      </c>
      <c r="L5" s="288">
        <v>38.020000457763672</v>
      </c>
      <c r="M5" s="288">
        <v>11.184999465942383</v>
      </c>
      <c r="N5" s="288">
        <v>12.299999237060547</v>
      </c>
    </row>
    <row r="6" spans="1:14" ht="16">
      <c r="A6" s="74">
        <v>1966</v>
      </c>
      <c r="B6" s="288">
        <v>12.979999542236328</v>
      </c>
      <c r="C6" s="288">
        <v>12.189999580383301</v>
      </c>
      <c r="D6" s="288">
        <v>48.279998779296875</v>
      </c>
      <c r="E6" s="288">
        <v>31.010000228881836</v>
      </c>
      <c r="F6" s="288">
        <v>27.5</v>
      </c>
      <c r="G6" s="288">
        <v>42.259998321533203</v>
      </c>
      <c r="H6" s="288">
        <v>39.110000610351562</v>
      </c>
      <c r="I6" s="288">
        <v>16.700000762939453</v>
      </c>
      <c r="J6" s="288">
        <v>11.420000076293945</v>
      </c>
      <c r="K6" s="288">
        <v>30.950000762939453</v>
      </c>
      <c r="L6" s="288">
        <v>38.540000915527344</v>
      </c>
      <c r="M6" s="288">
        <v>11.359999656677246</v>
      </c>
      <c r="N6" s="288">
        <v>12.229999542236328</v>
      </c>
    </row>
    <row r="7" spans="1:14" ht="16">
      <c r="A7" s="74">
        <v>1967</v>
      </c>
      <c r="B7" s="288">
        <v>12.399999618530273</v>
      </c>
      <c r="C7" s="288">
        <v>11.720000267028809</v>
      </c>
      <c r="D7" s="288">
        <v>46.930000305175781</v>
      </c>
      <c r="E7" s="288">
        <v>30.520000457763672</v>
      </c>
      <c r="F7" s="288">
        <v>27.819999694824219</v>
      </c>
      <c r="G7" s="288">
        <v>43.439998626708984</v>
      </c>
      <c r="H7" s="288">
        <v>40.810001373291016</v>
      </c>
      <c r="I7" s="288">
        <v>15.460000038146973</v>
      </c>
      <c r="J7" s="288">
        <v>10.640000343322754</v>
      </c>
      <c r="K7" s="288">
        <v>30.540000915527344</v>
      </c>
      <c r="L7" s="288">
        <v>40.200000762939453</v>
      </c>
      <c r="M7" s="288">
        <v>10.609999656677246</v>
      </c>
      <c r="N7" s="288">
        <v>11.760000228881836</v>
      </c>
    </row>
    <row r="8" spans="1:14" ht="16">
      <c r="A8" s="74">
        <v>1968</v>
      </c>
      <c r="B8" s="288">
        <v>12.630000114440918</v>
      </c>
      <c r="C8" s="288">
        <v>11.880000114440918</v>
      </c>
      <c r="D8" s="288">
        <v>47.619998931884766</v>
      </c>
      <c r="E8" s="288">
        <v>31.120000839233398</v>
      </c>
      <c r="F8" s="288">
        <v>29.370000839233398</v>
      </c>
      <c r="G8" s="288">
        <v>45.720001220703125</v>
      </c>
      <c r="H8" s="288">
        <v>43.099998474121094</v>
      </c>
      <c r="I8" s="288">
        <v>16.889999389648438</v>
      </c>
      <c r="J8" s="288">
        <v>11.720000267028809</v>
      </c>
      <c r="K8" s="288">
        <v>32.400001525878906</v>
      </c>
      <c r="L8" s="288">
        <v>42.599998474121094</v>
      </c>
      <c r="M8" s="288">
        <v>12.109999656677246</v>
      </c>
      <c r="N8" s="288">
        <v>11.970000267028809</v>
      </c>
    </row>
    <row r="9" spans="1:14" ht="16">
      <c r="A9" s="74">
        <v>1969</v>
      </c>
      <c r="B9" s="288">
        <v>11.590000152587891</v>
      </c>
      <c r="C9" s="288">
        <v>10.960000038146973</v>
      </c>
      <c r="D9" s="288">
        <v>45.819999694824219</v>
      </c>
      <c r="E9" s="288">
        <v>30.610000610351562</v>
      </c>
      <c r="F9" s="288">
        <v>30.569999694824219</v>
      </c>
      <c r="G9" s="288">
        <v>47.360000610351562</v>
      </c>
      <c r="H9" s="288">
        <v>45.020000457763672</v>
      </c>
      <c r="I9" s="288">
        <v>16.280000686645508</v>
      </c>
      <c r="J9" s="288">
        <v>11.5</v>
      </c>
      <c r="K9" s="288">
        <v>30.469999313354492</v>
      </c>
      <c r="L9" s="288">
        <v>44.25</v>
      </c>
      <c r="M9" s="288">
        <v>11.420000076293945</v>
      </c>
      <c r="N9" s="288">
        <v>10.989999771118164</v>
      </c>
    </row>
    <row r="10" spans="1:14" ht="16">
      <c r="A10" s="74">
        <v>1970</v>
      </c>
      <c r="B10" s="288">
        <v>10.670000076293945</v>
      </c>
      <c r="C10" s="288">
        <v>10.210000038146973</v>
      </c>
      <c r="D10" s="288">
        <v>41.630001068115234</v>
      </c>
      <c r="E10" s="288">
        <v>28.510000228881836</v>
      </c>
      <c r="F10" s="288">
        <v>29.420000076293945</v>
      </c>
      <c r="G10" s="288">
        <v>44.439998626708984</v>
      </c>
      <c r="H10" s="288">
        <v>42.479999542236328</v>
      </c>
      <c r="I10" s="288">
        <v>13.010000228881836</v>
      </c>
      <c r="J10" s="288">
        <v>9.3100004196166992</v>
      </c>
      <c r="K10" s="288">
        <v>28.969999313354492</v>
      </c>
      <c r="L10" s="288">
        <v>42.060001373291016</v>
      </c>
      <c r="M10" s="288">
        <v>9.4099998474121094</v>
      </c>
      <c r="N10" s="288">
        <v>10.270000457763672</v>
      </c>
    </row>
    <row r="11" spans="1:14" ht="16">
      <c r="A11" s="74">
        <v>1971</v>
      </c>
      <c r="B11" s="288">
        <v>11.050000190734863</v>
      </c>
      <c r="C11" s="288">
        <v>10.569999694824219</v>
      </c>
      <c r="D11" s="288">
        <v>41.659999847412109</v>
      </c>
      <c r="E11" s="288">
        <v>28.350000381469727</v>
      </c>
      <c r="F11" s="288">
        <v>28.840000152587891</v>
      </c>
      <c r="G11" s="288">
        <v>43.220001220703125</v>
      </c>
      <c r="H11" s="288">
        <v>41.150001525878906</v>
      </c>
      <c r="I11" s="288">
        <v>12.939999580383301</v>
      </c>
      <c r="J11" s="288">
        <v>9.2100000381469727</v>
      </c>
      <c r="K11" s="288">
        <v>29.569999694824219</v>
      </c>
      <c r="L11" s="288">
        <v>40.869998931884766</v>
      </c>
      <c r="M11" s="288">
        <v>9.5299997329711914</v>
      </c>
      <c r="N11" s="288">
        <v>10.649999618530273</v>
      </c>
    </row>
    <row r="12" spans="1:14" ht="16">
      <c r="A12" s="74">
        <v>1972</v>
      </c>
      <c r="B12" s="288">
        <v>11.069999694824219</v>
      </c>
      <c r="C12" s="288">
        <v>10.590000152587891</v>
      </c>
      <c r="D12" s="288">
        <v>40.880001068115234</v>
      </c>
      <c r="E12" s="288">
        <v>27.639999389648438</v>
      </c>
      <c r="F12" s="288">
        <v>29.989999771118164</v>
      </c>
      <c r="G12" s="288">
        <v>44.090000152587891</v>
      </c>
      <c r="H12" s="288">
        <v>42.229999542236328</v>
      </c>
      <c r="I12" s="288">
        <v>12.909999847412109</v>
      </c>
      <c r="J12" s="288">
        <v>9.119999885559082</v>
      </c>
      <c r="K12" s="288">
        <v>28.610000610351562</v>
      </c>
      <c r="L12" s="288">
        <v>41.799999237060547</v>
      </c>
      <c r="M12" s="288">
        <v>9.380000114440918</v>
      </c>
      <c r="N12" s="288">
        <v>10.659999847412109</v>
      </c>
    </row>
    <row r="13" spans="1:14" ht="16">
      <c r="A13" s="74">
        <v>1973</v>
      </c>
      <c r="B13" s="288">
        <v>10.880000114440918</v>
      </c>
      <c r="C13" s="288">
        <v>10.409999847412109</v>
      </c>
      <c r="D13" s="288">
        <v>38.630001068115234</v>
      </c>
      <c r="E13" s="288">
        <v>26.090000152587891</v>
      </c>
      <c r="F13" s="288">
        <v>29.959999084472656</v>
      </c>
      <c r="G13" s="288">
        <v>41.540000915527344</v>
      </c>
      <c r="H13" s="288">
        <v>39.549999237060547</v>
      </c>
      <c r="I13" s="288">
        <v>12.930000305175781</v>
      </c>
      <c r="J13" s="288">
        <v>9.130000114440918</v>
      </c>
      <c r="K13" s="288">
        <v>27.479999542236328</v>
      </c>
      <c r="L13" s="288">
        <v>39.229999542236328</v>
      </c>
      <c r="M13" s="288">
        <v>9.5399999618530273</v>
      </c>
      <c r="N13" s="288">
        <v>10.489999771118164</v>
      </c>
    </row>
    <row r="14" spans="1:14" ht="16">
      <c r="A14" s="74">
        <v>1974</v>
      </c>
      <c r="B14" s="288">
        <v>10.350000381469727</v>
      </c>
      <c r="C14" s="288">
        <v>10</v>
      </c>
      <c r="D14" s="288">
        <v>35.200000762939453</v>
      </c>
      <c r="E14" s="288">
        <v>25.610000610351562</v>
      </c>
      <c r="F14" s="288">
        <v>30.620000839233398</v>
      </c>
      <c r="G14" s="288">
        <v>42.569999694824219</v>
      </c>
      <c r="H14" s="288">
        <v>41.130001068115234</v>
      </c>
      <c r="I14" s="288">
        <v>11.930000305175781</v>
      </c>
      <c r="J14" s="288">
        <v>8.9799995422363281</v>
      </c>
      <c r="K14" s="288">
        <v>25.629999160766602</v>
      </c>
      <c r="L14" s="288">
        <v>40.580001831054688</v>
      </c>
      <c r="M14" s="288">
        <v>8.9600000381469727</v>
      </c>
      <c r="N14" s="288">
        <v>10.039999961853027</v>
      </c>
    </row>
    <row r="15" spans="1:14" ht="16">
      <c r="A15" s="74">
        <v>1975</v>
      </c>
      <c r="B15" s="288">
        <v>10.430000305175781</v>
      </c>
      <c r="C15" s="288">
        <v>10.140000343322754</v>
      </c>
      <c r="D15" s="288">
        <v>33.549999237060547</v>
      </c>
      <c r="E15" s="288">
        <v>24.850000381469727</v>
      </c>
      <c r="F15" s="288">
        <v>29.110000610351562</v>
      </c>
      <c r="G15" s="288">
        <v>39.060001373291016</v>
      </c>
      <c r="H15" s="288">
        <v>37.810001373291016</v>
      </c>
      <c r="I15" s="288">
        <v>10.289999961853027</v>
      </c>
      <c r="J15" s="288">
        <v>7.8400001525878906</v>
      </c>
      <c r="K15" s="288">
        <v>24.520000457763672</v>
      </c>
      <c r="L15" s="288">
        <v>37.310001373291016</v>
      </c>
      <c r="M15" s="288">
        <v>7.7199997901916504</v>
      </c>
      <c r="N15" s="288">
        <v>10.159999847412109</v>
      </c>
    </row>
    <row r="16" spans="1:14" ht="16">
      <c r="A16" s="74">
        <v>1976</v>
      </c>
      <c r="B16" s="288">
        <v>10.319999694824219</v>
      </c>
      <c r="C16" s="288">
        <v>9.9799995422363281</v>
      </c>
      <c r="D16" s="288">
        <v>32.220001220703125</v>
      </c>
      <c r="E16" s="288">
        <v>23.559999465942383</v>
      </c>
      <c r="F16" s="288">
        <v>30.120000839233398</v>
      </c>
      <c r="G16" s="288">
        <v>40.770000457763672</v>
      </c>
      <c r="H16" s="288">
        <v>39.310001373291016</v>
      </c>
      <c r="I16" s="288">
        <v>11.529999732971191</v>
      </c>
      <c r="J16" s="288">
        <v>8.7100000381469727</v>
      </c>
      <c r="K16" s="288">
        <v>23.370000839233398</v>
      </c>
      <c r="L16" s="288">
        <v>38.770000457763672</v>
      </c>
      <c r="M16" s="288">
        <v>8.619999885559082</v>
      </c>
      <c r="N16" s="288">
        <v>10.010000228881836</v>
      </c>
    </row>
    <row r="17" spans="1:14" ht="16">
      <c r="A17" s="74">
        <v>1977</v>
      </c>
      <c r="B17" s="288">
        <v>10.579999923706055</v>
      </c>
      <c r="C17" s="288">
        <v>10.239999771118164</v>
      </c>
      <c r="D17" s="288">
        <v>32.270000457763672</v>
      </c>
      <c r="E17" s="288">
        <v>23.770000457763672</v>
      </c>
      <c r="F17" s="288">
        <v>30.430000305175781</v>
      </c>
      <c r="G17" s="288">
        <v>40.779998779296875</v>
      </c>
      <c r="H17" s="288">
        <v>39.450000762939453</v>
      </c>
      <c r="I17" s="288">
        <v>11.649999618530273</v>
      </c>
      <c r="J17" s="288">
        <v>8.869999885559082</v>
      </c>
      <c r="K17" s="288">
        <v>23.200000762939453</v>
      </c>
      <c r="L17" s="288">
        <v>38.75</v>
      </c>
      <c r="M17" s="288">
        <v>8.6499996185302734</v>
      </c>
      <c r="N17" s="288">
        <v>10.25</v>
      </c>
    </row>
    <row r="18" spans="1:14" ht="16">
      <c r="A18" s="74">
        <v>1978</v>
      </c>
      <c r="B18" s="288">
        <v>10.340000152587891</v>
      </c>
      <c r="C18" s="288">
        <v>10.050000190734863</v>
      </c>
      <c r="D18" s="288">
        <v>30.010000228881836</v>
      </c>
      <c r="E18" s="288">
        <v>22.979999542236328</v>
      </c>
      <c r="F18" s="288">
        <v>30.379999160766602</v>
      </c>
      <c r="G18" s="288">
        <v>39.169998168945312</v>
      </c>
      <c r="H18" s="288">
        <v>38.060001373291016</v>
      </c>
      <c r="I18" s="288">
        <v>11.170000076293945</v>
      </c>
      <c r="J18" s="288">
        <v>8.8000001907348633</v>
      </c>
      <c r="K18" s="288">
        <v>22.329999923706055</v>
      </c>
      <c r="L18" s="288">
        <v>37.349998474121094</v>
      </c>
      <c r="M18" s="288">
        <v>8.5399999618530273</v>
      </c>
      <c r="N18" s="288">
        <v>10.060000419616699</v>
      </c>
    </row>
    <row r="19" spans="1:14" ht="16">
      <c r="A19" s="74">
        <v>1979</v>
      </c>
      <c r="B19" s="288">
        <v>10.840000152587891</v>
      </c>
      <c r="C19" s="288">
        <v>10.569999694824219</v>
      </c>
      <c r="D19" s="288">
        <v>32.900001525878906</v>
      </c>
      <c r="E19" s="288">
        <v>25.840000152587891</v>
      </c>
      <c r="F19" s="288">
        <v>30.680000305175781</v>
      </c>
      <c r="G19" s="288">
        <v>39.430000305175781</v>
      </c>
      <c r="H19" s="288">
        <v>38.459999084472656</v>
      </c>
      <c r="I19" s="288">
        <v>10.939999580383301</v>
      </c>
      <c r="J19" s="288">
        <v>8.8100004196166992</v>
      </c>
      <c r="K19" s="288">
        <v>24.290000915527344</v>
      </c>
      <c r="L19" s="288">
        <v>37.599998474121094</v>
      </c>
      <c r="M19" s="288">
        <v>8.3000001907348633</v>
      </c>
      <c r="N19" s="288">
        <v>10.550000190734863</v>
      </c>
    </row>
    <row r="20" spans="1:14" ht="16">
      <c r="A20" s="74">
        <v>1980</v>
      </c>
      <c r="B20" s="288">
        <v>10.430000305175781</v>
      </c>
      <c r="C20" s="288">
        <v>10.170000076293945</v>
      </c>
      <c r="D20" s="288">
        <v>32.810001373291016</v>
      </c>
      <c r="E20" s="288">
        <v>24.75</v>
      </c>
      <c r="F20" s="288">
        <v>30.840000152587891</v>
      </c>
      <c r="G20" s="288">
        <v>39.799999237060547</v>
      </c>
      <c r="H20" s="288">
        <v>38.75</v>
      </c>
      <c r="I20" s="288">
        <v>9.8199996948242188</v>
      </c>
      <c r="J20" s="288">
        <v>7.5900001525878906</v>
      </c>
      <c r="K20" s="288">
        <v>23.899999618530273</v>
      </c>
      <c r="L20" s="288">
        <v>38.119998931884766</v>
      </c>
      <c r="M20" s="288">
        <v>7.3400001525878906</v>
      </c>
      <c r="N20" s="288">
        <v>10.170000076293945</v>
      </c>
    </row>
    <row r="21" spans="1:14" ht="16">
      <c r="A21" s="74">
        <v>1981</v>
      </c>
      <c r="B21" s="288">
        <v>10.670000076293945</v>
      </c>
      <c r="C21" s="288">
        <v>10.449999809265137</v>
      </c>
      <c r="D21" s="288">
        <v>32.419998168945312</v>
      </c>
      <c r="E21" s="288">
        <v>24.510000228881836</v>
      </c>
      <c r="F21" s="288">
        <v>31.389999389648438</v>
      </c>
      <c r="G21" s="288">
        <v>36.689998626708984</v>
      </c>
      <c r="H21" s="288">
        <v>35.779998779296875</v>
      </c>
      <c r="I21" s="288">
        <v>7.869999885559082</v>
      </c>
      <c r="J21" s="288">
        <v>6.0799999237060547</v>
      </c>
      <c r="K21" s="288">
        <v>23.989999771118164</v>
      </c>
      <c r="L21" s="288">
        <v>35.340000152587891</v>
      </c>
      <c r="M21" s="288">
        <v>5.9499998092651367</v>
      </c>
      <c r="N21" s="288">
        <v>10.449999809265137</v>
      </c>
    </row>
    <row r="22" spans="1:14" ht="16">
      <c r="A22" s="74">
        <v>1982</v>
      </c>
      <c r="B22" s="288">
        <v>10.989999771118164</v>
      </c>
      <c r="C22" s="288">
        <v>10.819999694824219</v>
      </c>
      <c r="D22" s="288">
        <v>34.830001831054688</v>
      </c>
      <c r="E22" s="288">
        <v>25.690000534057617</v>
      </c>
      <c r="F22" s="288">
        <v>30.430000305175781</v>
      </c>
      <c r="G22" s="288">
        <v>35.450000762939453</v>
      </c>
      <c r="H22" s="288">
        <v>34.810001373291016</v>
      </c>
      <c r="I22" s="288">
        <v>5.7399997711181641</v>
      </c>
      <c r="J22" s="288">
        <v>4.3000001907348633</v>
      </c>
      <c r="K22" s="288">
        <v>24.629999160766602</v>
      </c>
      <c r="L22" s="288">
        <v>34.349998474121094</v>
      </c>
      <c r="M22" s="288">
        <v>4.119999885559082</v>
      </c>
      <c r="N22" s="288">
        <v>10.810000419616699</v>
      </c>
    </row>
    <row r="23" spans="1:14" ht="16">
      <c r="A23" s="74">
        <v>1983</v>
      </c>
      <c r="B23" s="288">
        <v>11.460000038146973</v>
      </c>
      <c r="C23" s="288">
        <v>11.260000228881836</v>
      </c>
      <c r="D23" s="288">
        <v>33.549999237060547</v>
      </c>
      <c r="E23" s="288">
        <v>24.629999160766602</v>
      </c>
      <c r="F23" s="288">
        <v>29.989999771118164</v>
      </c>
      <c r="G23" s="288">
        <v>34.310001373291016</v>
      </c>
      <c r="H23" s="288">
        <v>33.479999542236328</v>
      </c>
      <c r="I23" s="288">
        <v>6.369999885559082</v>
      </c>
      <c r="J23" s="288">
        <v>4.7600002288818359</v>
      </c>
      <c r="K23" s="288">
        <v>23.940000534057617</v>
      </c>
      <c r="L23" s="288">
        <v>33.119998931884766</v>
      </c>
      <c r="M23" s="288">
        <v>4.630000114440918</v>
      </c>
      <c r="N23" s="288">
        <v>11.25</v>
      </c>
    </row>
    <row r="24" spans="1:14" ht="16">
      <c r="A24" s="74">
        <v>1984</v>
      </c>
      <c r="B24" s="288">
        <v>12.069999694824219</v>
      </c>
      <c r="C24" s="288">
        <v>11.909999847412109</v>
      </c>
      <c r="D24" s="288">
        <v>32.310001373291016</v>
      </c>
      <c r="E24" s="288">
        <v>25.569999694824219</v>
      </c>
      <c r="F24" s="288">
        <v>29.540000915527344</v>
      </c>
      <c r="G24" s="288">
        <v>32.349998474121094</v>
      </c>
      <c r="H24" s="288">
        <v>31.780000686645508</v>
      </c>
      <c r="I24" s="288">
        <v>6.3499999046325684</v>
      </c>
      <c r="J24" s="288">
        <v>5.0999999046325684</v>
      </c>
      <c r="K24" s="288">
        <v>24.629999160766602</v>
      </c>
      <c r="L24" s="288">
        <v>31.319999694824219</v>
      </c>
      <c r="M24" s="288">
        <v>4.9099998474121094</v>
      </c>
      <c r="N24" s="288">
        <v>11.899999618530273</v>
      </c>
    </row>
    <row r="25" spans="1:14" ht="16">
      <c r="A25" s="74">
        <v>1985</v>
      </c>
      <c r="B25" s="288">
        <v>12.270000457763672</v>
      </c>
      <c r="C25" s="288">
        <v>12.149999618530273</v>
      </c>
      <c r="D25" s="288">
        <v>31.280000686645508</v>
      </c>
      <c r="E25" s="288">
        <v>26.379999160766602</v>
      </c>
      <c r="F25" s="288">
        <v>29.969999313354492</v>
      </c>
      <c r="G25" s="288">
        <v>33.020000457763672</v>
      </c>
      <c r="H25" s="288">
        <v>32.75</v>
      </c>
      <c r="I25" s="288">
        <v>5.6700000762939453</v>
      </c>
      <c r="J25" s="288">
        <v>4.8299999237060547</v>
      </c>
      <c r="K25" s="288">
        <v>25.110000610351562</v>
      </c>
      <c r="L25" s="288">
        <v>32.25</v>
      </c>
      <c r="M25" s="288">
        <v>4.5999999046325684</v>
      </c>
      <c r="N25" s="288">
        <v>12.130000114440918</v>
      </c>
    </row>
    <row r="26" spans="1:14" ht="16">
      <c r="A26" s="74">
        <v>1986</v>
      </c>
      <c r="B26" s="288">
        <v>11.890000343322754</v>
      </c>
      <c r="C26" s="288">
        <v>11.800000190734863</v>
      </c>
      <c r="D26" s="288">
        <v>29.969999313354492</v>
      </c>
      <c r="E26" s="288">
        <v>26.600000381469727</v>
      </c>
      <c r="F26" s="288">
        <v>30.020000457763672</v>
      </c>
      <c r="G26" s="288">
        <v>34.340000152587891</v>
      </c>
      <c r="H26" s="288">
        <v>34.340000152587891</v>
      </c>
      <c r="I26" s="288">
        <v>5.6100001335144043</v>
      </c>
      <c r="J26" s="288">
        <v>5</v>
      </c>
      <c r="K26" s="288">
        <v>24.739999771118164</v>
      </c>
      <c r="L26" s="288">
        <v>33.680000305175781</v>
      </c>
      <c r="M26" s="288">
        <v>4.679999828338623</v>
      </c>
      <c r="N26" s="288">
        <v>11.770000457763672</v>
      </c>
    </row>
    <row r="27" spans="1:14" ht="16">
      <c r="A27" s="74">
        <v>1987</v>
      </c>
      <c r="B27" s="288">
        <v>13.020000457763672</v>
      </c>
      <c r="C27" s="288">
        <v>12.899999618530273</v>
      </c>
      <c r="D27" s="288">
        <v>29.469999313354492</v>
      </c>
      <c r="E27" s="288">
        <v>25.809999465942383</v>
      </c>
      <c r="F27" s="288">
        <v>31.280000686645508</v>
      </c>
      <c r="G27" s="288">
        <v>35.290000915527344</v>
      </c>
      <c r="H27" s="288">
        <v>35.310001373291016</v>
      </c>
      <c r="I27" s="288">
        <v>6.1500000953674316</v>
      </c>
      <c r="J27" s="288">
        <v>5.429999828338623</v>
      </c>
      <c r="K27" s="288">
        <v>27.399999618530273</v>
      </c>
      <c r="L27" s="288">
        <v>35.009998321533203</v>
      </c>
      <c r="M27" s="288">
        <v>5.7399997711181641</v>
      </c>
      <c r="N27" s="288">
        <v>12.960000038146973</v>
      </c>
    </row>
    <row r="28" spans="1:14" ht="16">
      <c r="A28" s="74">
        <v>1988</v>
      </c>
      <c r="B28" s="288">
        <v>14.810000419616699</v>
      </c>
      <c r="C28" s="288">
        <v>14.75</v>
      </c>
      <c r="D28" s="288">
        <v>32.119998931884766</v>
      </c>
      <c r="E28" s="288">
        <v>30.350000381469727</v>
      </c>
      <c r="F28" s="288">
        <v>30.799999237060547</v>
      </c>
      <c r="G28" s="288">
        <v>33.299999237060547</v>
      </c>
      <c r="H28" s="288">
        <v>33.490001678466797</v>
      </c>
      <c r="I28" s="288">
        <v>5.929999828338623</v>
      </c>
      <c r="J28" s="288">
        <v>5.619999885559082</v>
      </c>
      <c r="K28" s="288">
        <v>29.729999542236328</v>
      </c>
      <c r="L28" s="288">
        <v>33</v>
      </c>
      <c r="M28" s="288">
        <v>5.5100002288818359</v>
      </c>
      <c r="N28" s="288">
        <v>14.75</v>
      </c>
    </row>
    <row r="29" spans="1:14" ht="16">
      <c r="A29" s="74">
        <v>1989</v>
      </c>
      <c r="B29" s="288">
        <v>14.350000381469727</v>
      </c>
      <c r="C29" s="288">
        <v>14.229999542236328</v>
      </c>
      <c r="D29" s="288">
        <v>33.229999542236328</v>
      </c>
      <c r="E29" s="288">
        <v>28.979999542236328</v>
      </c>
      <c r="F29" s="288">
        <v>31.420000076293945</v>
      </c>
      <c r="G29" s="288">
        <v>34.009998321533203</v>
      </c>
      <c r="H29" s="288">
        <v>33.919998168945312</v>
      </c>
      <c r="I29" s="288">
        <v>6.0500001907348633</v>
      </c>
      <c r="J29" s="288">
        <v>5.320000171661377</v>
      </c>
      <c r="K29" s="288">
        <v>30.139999389648438</v>
      </c>
      <c r="L29" s="288">
        <v>33.639999389648438</v>
      </c>
      <c r="M29" s="288">
        <v>5.5199999809265137</v>
      </c>
      <c r="N29" s="288">
        <v>14.270000457763672</v>
      </c>
    </row>
    <row r="30" spans="1:14" ht="16">
      <c r="A30" s="74">
        <v>1990</v>
      </c>
      <c r="B30" s="288">
        <v>14.380000114440918</v>
      </c>
      <c r="C30" s="288">
        <v>14.289999961853027</v>
      </c>
      <c r="D30" s="288">
        <v>31.989999771118164</v>
      </c>
      <c r="E30" s="288">
        <v>29.180000305175781</v>
      </c>
      <c r="F30" s="288">
        <v>31.340000152587891</v>
      </c>
      <c r="G30" s="288">
        <v>33.650001525878906</v>
      </c>
      <c r="H30" s="288">
        <v>33.729999542236328</v>
      </c>
      <c r="I30" s="288">
        <v>5.4099998474121094</v>
      </c>
      <c r="J30" s="288">
        <v>4.9600000381469727</v>
      </c>
      <c r="K30" s="288">
        <v>29.819999694824219</v>
      </c>
      <c r="L30" s="288">
        <v>33.400001525878906</v>
      </c>
      <c r="M30" s="288">
        <v>5.059999942779541</v>
      </c>
      <c r="N30" s="288">
        <v>14.329999923706055</v>
      </c>
    </row>
    <row r="31" spans="1:14" ht="16">
      <c r="A31" s="74">
        <v>1991</v>
      </c>
      <c r="B31" s="288">
        <v>13.649999618530273</v>
      </c>
      <c r="C31" s="288">
        <v>13.600000381469727</v>
      </c>
      <c r="D31" s="288">
        <v>29.889999389648438</v>
      </c>
      <c r="E31" s="288">
        <v>28.159999847412109</v>
      </c>
      <c r="F31" s="288">
        <v>31.329999923706055</v>
      </c>
      <c r="G31" s="288">
        <v>33.810001373291016</v>
      </c>
      <c r="H31" s="288">
        <v>33.959999084472656</v>
      </c>
      <c r="I31" s="288">
        <v>5</v>
      </c>
      <c r="J31" s="288">
        <v>4.7300000190734863</v>
      </c>
      <c r="K31" s="288">
        <v>28.700000762939453</v>
      </c>
      <c r="L31" s="288">
        <v>33.689998626708984</v>
      </c>
      <c r="M31" s="288">
        <v>4.809999942779541</v>
      </c>
      <c r="N31" s="288">
        <v>13.630000114440918</v>
      </c>
    </row>
    <row r="32" spans="1:14" ht="16">
      <c r="A32" s="74">
        <v>1992</v>
      </c>
      <c r="B32" s="288">
        <v>14.680000305175781</v>
      </c>
      <c r="C32" s="288">
        <v>14.649999618530273</v>
      </c>
      <c r="D32" s="288">
        <v>31.129999160766602</v>
      </c>
      <c r="E32" s="288">
        <v>30.540000915527344</v>
      </c>
      <c r="F32" s="288">
        <v>31.219999313354492</v>
      </c>
      <c r="G32" s="288">
        <v>34.080001831054688</v>
      </c>
      <c r="H32" s="288">
        <v>34.360000610351562</v>
      </c>
      <c r="I32" s="288">
        <v>5.1100001335144043</v>
      </c>
      <c r="J32" s="288">
        <v>5.0199999809265137</v>
      </c>
      <c r="K32" s="288">
        <v>29.379999160766602</v>
      </c>
      <c r="L32" s="288">
        <v>33.849998474121094</v>
      </c>
      <c r="M32" s="288">
        <v>4.8299999237060547</v>
      </c>
      <c r="N32" s="288">
        <v>14.649999618530273</v>
      </c>
    </row>
    <row r="33" spans="1:14" ht="16">
      <c r="A33" s="74">
        <v>1993</v>
      </c>
      <c r="B33" s="288">
        <v>14.140000343322754</v>
      </c>
      <c r="C33" s="288">
        <v>14.149999618530273</v>
      </c>
      <c r="D33" s="288">
        <v>30.340000152587891</v>
      </c>
      <c r="E33" s="288">
        <v>31.309999465942383</v>
      </c>
      <c r="F33" s="288">
        <v>31.649999618530273</v>
      </c>
      <c r="G33" s="288">
        <v>36.479999542236328</v>
      </c>
      <c r="H33" s="288">
        <v>37.049999237060547</v>
      </c>
      <c r="I33" s="288">
        <v>5.8000001907348633</v>
      </c>
      <c r="J33" s="288">
        <v>5.9899997711181641</v>
      </c>
      <c r="K33" s="288">
        <v>29.149999618530273</v>
      </c>
      <c r="L33" s="288">
        <v>36.299999237060547</v>
      </c>
      <c r="M33" s="288">
        <v>5.5900001525878906</v>
      </c>
      <c r="N33" s="288">
        <v>14.119999885559082</v>
      </c>
    </row>
    <row r="34" spans="1:14" ht="16">
      <c r="A34" s="74">
        <v>1994</v>
      </c>
      <c r="B34" s="288">
        <v>14.050000190734863</v>
      </c>
      <c r="C34" s="288">
        <v>14.109999656677246</v>
      </c>
      <c r="D34" s="288">
        <v>29.680000305175781</v>
      </c>
      <c r="E34" s="288">
        <v>32.529998779296875</v>
      </c>
      <c r="F34" s="288">
        <v>31.930000305175781</v>
      </c>
      <c r="G34" s="288">
        <v>37.400001525878906</v>
      </c>
      <c r="H34" s="288">
        <v>38.290000915527344</v>
      </c>
      <c r="I34" s="288">
        <v>5.9699997901916504</v>
      </c>
      <c r="J34" s="288">
        <v>6.5100002288818359</v>
      </c>
      <c r="K34" s="288">
        <v>29.530000686645508</v>
      </c>
      <c r="L34" s="288">
        <v>37.409999847412109</v>
      </c>
      <c r="M34" s="288">
        <v>5.929999828338623</v>
      </c>
      <c r="N34" s="288">
        <v>14.050000190734863</v>
      </c>
    </row>
    <row r="35" spans="1:14" ht="16">
      <c r="A35" s="74">
        <v>1995</v>
      </c>
      <c r="B35" s="288">
        <v>14.520000457763672</v>
      </c>
      <c r="C35" s="288">
        <v>14.590000152587891</v>
      </c>
      <c r="D35" s="288">
        <v>29.569999694824219</v>
      </c>
      <c r="E35" s="288">
        <v>32.419998168945312</v>
      </c>
      <c r="F35" s="288">
        <v>32.090000152587891</v>
      </c>
      <c r="G35" s="288">
        <v>37.779998779296875</v>
      </c>
      <c r="H35" s="288">
        <v>38.659999847412109</v>
      </c>
      <c r="I35" s="288">
        <v>6.1399998664855957</v>
      </c>
      <c r="J35" s="288">
        <v>6.6999998092651367</v>
      </c>
      <c r="K35" s="288">
        <v>29.5</v>
      </c>
      <c r="L35" s="288">
        <v>37.810001373291016</v>
      </c>
      <c r="M35" s="288">
        <v>6.119999885559082</v>
      </c>
      <c r="N35" s="288">
        <v>14.529999732971191</v>
      </c>
    </row>
    <row r="36" spans="1:14" ht="16">
      <c r="A36" s="74">
        <v>1996</v>
      </c>
      <c r="B36" s="288">
        <v>15.25</v>
      </c>
      <c r="C36" s="288">
        <v>15.310000419616699</v>
      </c>
      <c r="D36" s="288">
        <v>30.360000610351562</v>
      </c>
      <c r="E36" s="288">
        <v>33.069999694824219</v>
      </c>
      <c r="F36" s="288">
        <v>32.209999084472656</v>
      </c>
      <c r="G36" s="288">
        <v>38.349998474121094</v>
      </c>
      <c r="H36" s="288">
        <v>39.110000610351562</v>
      </c>
      <c r="I36" s="288">
        <v>6</v>
      </c>
      <c r="J36" s="288">
        <v>6.5</v>
      </c>
      <c r="K36" s="288">
        <v>30.219999313354492</v>
      </c>
      <c r="L36" s="288">
        <v>38.310001373291016</v>
      </c>
      <c r="M36" s="288">
        <v>5.9699997901916504</v>
      </c>
      <c r="N36" s="288">
        <v>15.25</v>
      </c>
    </row>
    <row r="37" spans="1:14" ht="16">
      <c r="A37" s="74">
        <v>1997</v>
      </c>
      <c r="B37" s="288">
        <v>15.989999771118164</v>
      </c>
      <c r="C37" s="288">
        <v>16.020000457763672</v>
      </c>
      <c r="D37" s="288">
        <v>30.819999694824219</v>
      </c>
      <c r="E37" s="288">
        <v>32.520000457763672</v>
      </c>
      <c r="F37" s="288">
        <v>32.080001831054688</v>
      </c>
      <c r="G37" s="288">
        <v>37.180000305175781</v>
      </c>
      <c r="H37" s="288">
        <v>37.759998321533203</v>
      </c>
      <c r="I37" s="288">
        <v>5.5300002098083496</v>
      </c>
      <c r="J37" s="288">
        <v>5.809999942779541</v>
      </c>
      <c r="K37" s="288">
        <v>31.059999465942383</v>
      </c>
      <c r="L37" s="288">
        <v>37.200000762939453</v>
      </c>
      <c r="M37" s="288">
        <v>5.570000171661377</v>
      </c>
      <c r="N37" s="288">
        <v>16</v>
      </c>
    </row>
    <row r="38" spans="1:14" ht="16">
      <c r="A38" s="74">
        <v>1998</v>
      </c>
      <c r="B38" s="288">
        <v>16.329999923706055</v>
      </c>
      <c r="C38" s="288">
        <v>16.379999160766602</v>
      </c>
      <c r="D38" s="288">
        <v>31.600000381469727</v>
      </c>
      <c r="E38" s="288">
        <v>33.840000152587891</v>
      </c>
      <c r="F38" s="288">
        <v>31.950000762939453</v>
      </c>
      <c r="G38" s="288">
        <v>37.290000915527344</v>
      </c>
      <c r="H38" s="288">
        <v>37.840000152587891</v>
      </c>
      <c r="I38" s="288">
        <v>4.9899997711181641</v>
      </c>
      <c r="J38" s="288">
        <v>5.309999942779541</v>
      </c>
      <c r="K38" s="288">
        <v>32.139999389648438</v>
      </c>
      <c r="L38" s="288">
        <v>37.330001831054688</v>
      </c>
      <c r="M38" s="288">
        <v>5.070000171661377</v>
      </c>
      <c r="N38" s="288">
        <v>16.350000381469727</v>
      </c>
    </row>
    <row r="39" spans="1:14" ht="16">
      <c r="A39" s="74">
        <v>1999</v>
      </c>
      <c r="B39" s="288">
        <v>16.760000228881836</v>
      </c>
      <c r="C39" s="288">
        <v>16.809999465942383</v>
      </c>
      <c r="D39" s="288">
        <v>31.520000457763672</v>
      </c>
      <c r="E39" s="288">
        <v>33.909999847412109</v>
      </c>
      <c r="F39" s="288">
        <v>31.819999694824219</v>
      </c>
      <c r="G39" s="288">
        <v>37.080001831054688</v>
      </c>
      <c r="H39" s="288">
        <v>37.599998474121094</v>
      </c>
      <c r="I39" s="288">
        <v>4.5999999046325684</v>
      </c>
      <c r="J39" s="288">
        <v>4.9200000762939453</v>
      </c>
      <c r="K39" s="288">
        <v>32.619998931884766</v>
      </c>
      <c r="L39" s="288">
        <v>37.150001525878906</v>
      </c>
      <c r="M39" s="288">
        <v>4.75</v>
      </c>
      <c r="N39" s="288">
        <v>16.799999237060547</v>
      </c>
    </row>
    <row r="40" spans="1:14" ht="16">
      <c r="A40" s="74">
        <v>2000</v>
      </c>
      <c r="B40" s="288">
        <v>17.350000381469727</v>
      </c>
      <c r="C40" s="288">
        <v>17.389999389648438</v>
      </c>
      <c r="D40" s="288">
        <v>32.5</v>
      </c>
      <c r="E40" s="288">
        <v>34.75</v>
      </c>
      <c r="F40" s="288">
        <v>31.790000915527344</v>
      </c>
      <c r="G40" s="288">
        <v>36.990001678466797</v>
      </c>
      <c r="H40" s="288">
        <v>37.479999542236328</v>
      </c>
      <c r="I40" s="288">
        <v>4.309999942779541</v>
      </c>
      <c r="J40" s="288">
        <v>4.5799999237060547</v>
      </c>
      <c r="K40" s="288">
        <v>33.880001068115234</v>
      </c>
      <c r="L40" s="288">
        <v>37.080001831054688</v>
      </c>
      <c r="M40" s="288">
        <v>4.4800000190734863</v>
      </c>
      <c r="N40" s="288">
        <v>17.389999389648438</v>
      </c>
    </row>
    <row r="41" spans="1:14" ht="16">
      <c r="A41" s="74">
        <v>2001</v>
      </c>
      <c r="B41" s="288">
        <v>16.610000610351562</v>
      </c>
      <c r="C41" s="288">
        <v>16.680000305175781</v>
      </c>
      <c r="D41" s="288">
        <v>30.969999313354492</v>
      </c>
      <c r="E41" s="288">
        <v>35.020000457763672</v>
      </c>
      <c r="F41" s="288">
        <v>31.659999847412109</v>
      </c>
      <c r="G41" s="288">
        <v>37.340000152587891</v>
      </c>
      <c r="H41" s="288">
        <v>37.970001220703125</v>
      </c>
      <c r="I41" s="288">
        <v>3.4000000953674316</v>
      </c>
      <c r="J41" s="288">
        <v>3.8199999332427979</v>
      </c>
      <c r="K41" s="288">
        <v>33.659999847412109</v>
      </c>
      <c r="L41" s="288">
        <v>37.520000457763672</v>
      </c>
      <c r="M41" s="288">
        <v>3.6800000667572021</v>
      </c>
      <c r="N41" s="288">
        <v>16.659999847412109</v>
      </c>
    </row>
    <row r="42" spans="1:14" ht="16">
      <c r="A42" s="74">
        <v>2002</v>
      </c>
      <c r="B42" s="288">
        <v>16.100000381469727</v>
      </c>
      <c r="C42" s="288">
        <v>16.190000534057617</v>
      </c>
      <c r="D42" s="288">
        <v>28.690000534057617</v>
      </c>
      <c r="E42" s="288">
        <v>35.069999694824219</v>
      </c>
      <c r="F42" s="288">
        <v>29.430000305175781</v>
      </c>
      <c r="G42" s="288">
        <v>33.369998931884766</v>
      </c>
      <c r="H42" s="288">
        <v>34.229999542236328</v>
      </c>
      <c r="I42" s="288">
        <v>3.0499999523162842</v>
      </c>
      <c r="J42" s="288">
        <v>3.7000000476837158</v>
      </c>
      <c r="K42" s="288">
        <v>33.25</v>
      </c>
      <c r="L42" s="288">
        <v>33.689998626708984</v>
      </c>
      <c r="M42" s="288">
        <v>3.5199999809265137</v>
      </c>
      <c r="N42" s="288">
        <v>16.180000305175781</v>
      </c>
    </row>
    <row r="43" spans="1:14" ht="16">
      <c r="A43" s="74">
        <v>2003</v>
      </c>
      <c r="B43" s="288">
        <v>16.329999923706055</v>
      </c>
      <c r="C43" s="288">
        <v>16.469999313354492</v>
      </c>
      <c r="D43" s="288">
        <v>29.780000686645508</v>
      </c>
      <c r="E43" s="288">
        <v>37.330001831054688</v>
      </c>
      <c r="F43" s="288">
        <v>28.889999389648438</v>
      </c>
      <c r="G43" s="288">
        <v>32.360000610351562</v>
      </c>
      <c r="H43" s="288">
        <v>33.5</v>
      </c>
      <c r="I43" s="288">
        <v>3.9700000286102295</v>
      </c>
      <c r="J43" s="288">
        <v>4.940000057220459</v>
      </c>
      <c r="K43" s="288">
        <v>32.680000305175781</v>
      </c>
      <c r="L43" s="288">
        <v>32.610000610351562</v>
      </c>
      <c r="M43" s="288">
        <v>4.3400001525878906</v>
      </c>
      <c r="N43" s="288">
        <v>16.399999618530273</v>
      </c>
    </row>
    <row r="44" spans="1:14" ht="16">
      <c r="A44" s="74">
        <v>2004</v>
      </c>
      <c r="B44" s="288">
        <v>17.059999465942383</v>
      </c>
      <c r="C44" s="288">
        <v>17.270000457763672</v>
      </c>
      <c r="D44" s="288">
        <v>29.690000534057617</v>
      </c>
      <c r="E44" s="288">
        <v>38.639999389648438</v>
      </c>
      <c r="F44" s="288">
        <v>28.690000534057617</v>
      </c>
      <c r="G44" s="288">
        <v>31.979999542236328</v>
      </c>
      <c r="H44" s="288">
        <v>33.240001678466797</v>
      </c>
      <c r="I44" s="288">
        <v>4.380000114440918</v>
      </c>
      <c r="J44" s="288">
        <v>5.619999885559082</v>
      </c>
      <c r="K44" s="288">
        <v>33.310001373291016</v>
      </c>
      <c r="L44" s="288">
        <v>32.330001831054688</v>
      </c>
      <c r="M44" s="288">
        <v>4.8899998664855957</v>
      </c>
      <c r="N44" s="288">
        <v>17.159999847412109</v>
      </c>
    </row>
    <row r="45" spans="1:14" ht="16">
      <c r="A45" s="74">
        <v>2005</v>
      </c>
      <c r="B45" s="288">
        <v>18.079999923706055</v>
      </c>
      <c r="C45" s="288">
        <v>18.379999160766602</v>
      </c>
      <c r="D45" s="288">
        <v>30.030000686645508</v>
      </c>
      <c r="E45" s="288">
        <v>39.860000610351562</v>
      </c>
      <c r="F45" s="288">
        <v>29.799999237060547</v>
      </c>
      <c r="G45" s="288">
        <v>33.020000457763672</v>
      </c>
      <c r="H45" s="288">
        <v>34.529998779296875</v>
      </c>
      <c r="I45" s="288">
        <v>5.0999999046325684</v>
      </c>
      <c r="J45" s="288">
        <v>6.6399998664855957</v>
      </c>
      <c r="K45" s="288">
        <v>34.909999847412109</v>
      </c>
      <c r="L45" s="288">
        <v>33.549999237060547</v>
      </c>
      <c r="M45" s="288">
        <v>5.880000114440918</v>
      </c>
      <c r="N45" s="288">
        <v>18.25</v>
      </c>
    </row>
    <row r="46" spans="1:14" ht="16">
      <c r="A46" s="74">
        <v>2006</v>
      </c>
      <c r="B46" s="288">
        <v>18.540000915527344</v>
      </c>
      <c r="C46" s="288">
        <v>18.829999923706055</v>
      </c>
      <c r="D46" s="288">
        <v>31.540000915527344</v>
      </c>
      <c r="E46" s="288">
        <v>40.189998626708984</v>
      </c>
      <c r="F46" s="288">
        <v>30.219999313354492</v>
      </c>
      <c r="G46" s="288">
        <v>33.599998474121094</v>
      </c>
      <c r="H46" s="288">
        <v>34.939998626708984</v>
      </c>
      <c r="I46" s="288">
        <v>5.4499998092651367</v>
      </c>
      <c r="J46" s="288">
        <v>6.820000171661377</v>
      </c>
      <c r="K46" s="288">
        <v>35.580001831054688</v>
      </c>
      <c r="L46" s="288">
        <v>34.060001373291016</v>
      </c>
      <c r="M46" s="288">
        <v>6.1100001335144043</v>
      </c>
      <c r="N46" s="288">
        <v>18.700000762939453</v>
      </c>
    </row>
    <row r="47" spans="1:14" ht="16">
      <c r="A47" s="74">
        <v>2007</v>
      </c>
      <c r="B47" s="288">
        <v>18.379999160766602</v>
      </c>
      <c r="C47" s="288">
        <v>18.649999618530273</v>
      </c>
      <c r="D47" s="288">
        <v>31.440000534057617</v>
      </c>
      <c r="E47" s="288">
        <v>40.270000457763672</v>
      </c>
      <c r="F47" s="288">
        <v>30.420000076293945</v>
      </c>
      <c r="G47" s="288">
        <v>33.979999542236328</v>
      </c>
      <c r="H47" s="288">
        <v>35.130001068115234</v>
      </c>
      <c r="I47" s="288">
        <v>4.6999998092651367</v>
      </c>
      <c r="J47" s="288">
        <v>5.9200000762939453</v>
      </c>
      <c r="K47" s="288">
        <v>35.700000762939453</v>
      </c>
      <c r="L47" s="288">
        <v>34.389999389648438</v>
      </c>
      <c r="M47" s="288">
        <v>5.3000001907348633</v>
      </c>
      <c r="N47" s="288">
        <v>18.520000457763672</v>
      </c>
    </row>
    <row r="48" spans="1:14" ht="16">
      <c r="A48" s="74">
        <v>2008</v>
      </c>
      <c r="B48" s="288">
        <v>17.940000534057617</v>
      </c>
      <c r="C48" s="288">
        <v>18.120000839233398</v>
      </c>
      <c r="D48" s="288">
        <v>32.159999847412109</v>
      </c>
      <c r="E48" s="288">
        <v>41.729999542236328</v>
      </c>
      <c r="F48" s="288">
        <v>30.659999847412109</v>
      </c>
      <c r="G48" s="288">
        <v>36.119998931884766</v>
      </c>
      <c r="H48" s="288">
        <v>37.080001831054688</v>
      </c>
      <c r="I48" s="288">
        <v>3.6099998950958252</v>
      </c>
      <c r="J48" s="288">
        <v>4.630000114440918</v>
      </c>
      <c r="K48" s="288">
        <v>35</v>
      </c>
      <c r="L48" s="288">
        <v>36.319999694824219</v>
      </c>
      <c r="M48" s="288">
        <v>3.9100000858306885</v>
      </c>
      <c r="N48" s="288">
        <v>18</v>
      </c>
    </row>
    <row r="49" spans="1:14" ht="16">
      <c r="A49" s="74">
        <v>2009</v>
      </c>
      <c r="B49" s="288">
        <v>16.760000228881836</v>
      </c>
      <c r="C49" s="288">
        <v>16.930000305175781</v>
      </c>
      <c r="D49" s="288">
        <v>29.770000457763672</v>
      </c>
      <c r="E49" s="288">
        <v>40.909999847412109</v>
      </c>
      <c r="F49" s="288">
        <v>27.850000381469727</v>
      </c>
      <c r="G49" s="288">
        <v>31.889999389648438</v>
      </c>
      <c r="H49" s="288">
        <v>32.909999847412109</v>
      </c>
      <c r="I49" s="288">
        <v>3.0099999904632568</v>
      </c>
      <c r="J49" s="288">
        <v>4.0900001525878906</v>
      </c>
      <c r="K49" s="288">
        <v>32.700000762939453</v>
      </c>
      <c r="L49" s="288">
        <v>32.110000610351562</v>
      </c>
      <c r="M49" s="288">
        <v>3.2899999618530273</v>
      </c>
      <c r="N49" s="288">
        <v>16.809999465942383</v>
      </c>
    </row>
    <row r="50" spans="1:14" ht="16">
      <c r="A50" s="74">
        <v>2010</v>
      </c>
      <c r="B50" s="288">
        <v>17.940000534057617</v>
      </c>
      <c r="C50" s="288">
        <v>18.190000534057617</v>
      </c>
      <c r="D50" s="288">
        <v>31.590000152587891</v>
      </c>
      <c r="E50" s="288">
        <v>44.549999237060547</v>
      </c>
      <c r="F50" s="288">
        <v>27.829999923706055</v>
      </c>
      <c r="G50" s="288">
        <v>30.729999542236328</v>
      </c>
      <c r="H50" s="288">
        <v>32.029998779296875</v>
      </c>
      <c r="I50" s="288">
        <v>3.75</v>
      </c>
      <c r="J50" s="288">
        <v>5.2199997901916504</v>
      </c>
      <c r="K50" s="288">
        <v>34.270000457763672</v>
      </c>
      <c r="L50" s="288">
        <v>30.940000534057617</v>
      </c>
      <c r="M50" s="288">
        <v>4.059999942779541</v>
      </c>
      <c r="N50" s="288">
        <v>18</v>
      </c>
    </row>
    <row r="51" spans="1:14" ht="16">
      <c r="A51" s="74">
        <v>2011</v>
      </c>
      <c r="B51" s="288">
        <v>18.190000534057617</v>
      </c>
      <c r="C51" s="288">
        <v>18.409999847412109</v>
      </c>
      <c r="D51" s="288">
        <v>31.879999160766602</v>
      </c>
      <c r="E51" s="288">
        <v>43.900001525878906</v>
      </c>
      <c r="F51" s="288">
        <v>28.040000915527344</v>
      </c>
      <c r="G51" s="288">
        <v>31.200000762939453</v>
      </c>
      <c r="H51" s="288">
        <v>32.430000305175781</v>
      </c>
      <c r="I51" s="288">
        <v>3.6800000667572021</v>
      </c>
      <c r="J51" s="288">
        <v>5</v>
      </c>
      <c r="K51" s="288">
        <v>34.599998474121094</v>
      </c>
      <c r="L51" s="288">
        <v>31.399999618530273</v>
      </c>
      <c r="M51" s="288">
        <v>3.9800000190734863</v>
      </c>
      <c r="N51" s="288">
        <v>18.239999771118164</v>
      </c>
    </row>
    <row r="52" spans="1:14" ht="16">
      <c r="A52" s="74">
        <v>2012</v>
      </c>
      <c r="B52" s="288">
        <v>19.540000915527344</v>
      </c>
      <c r="C52" s="288">
        <v>19.819999694824219</v>
      </c>
      <c r="D52" s="288">
        <v>34</v>
      </c>
      <c r="E52" s="288">
        <v>46.529998779296875</v>
      </c>
      <c r="F52" s="288">
        <v>27.510000228881836</v>
      </c>
      <c r="G52" s="288">
        <v>30.219999313354492</v>
      </c>
      <c r="H52" s="288">
        <v>31.420000076293945</v>
      </c>
      <c r="I52" s="288">
        <v>3.9100000858306885</v>
      </c>
      <c r="J52" s="288">
        <v>5.2699999809265137</v>
      </c>
      <c r="K52" s="288">
        <v>36.400001525878906</v>
      </c>
      <c r="L52" s="288">
        <v>30.389999389648438</v>
      </c>
      <c r="M52" s="288">
        <v>4.1700000762939453</v>
      </c>
      <c r="N52" s="288">
        <v>19.600000381469727</v>
      </c>
    </row>
    <row r="53" spans="1:14" ht="16">
      <c r="A53" s="74">
        <v>2013</v>
      </c>
      <c r="B53" s="288">
        <v>18.469999313354492</v>
      </c>
      <c r="C53" s="288">
        <v>18.670000076293945</v>
      </c>
      <c r="D53" s="288">
        <v>31.610000610351562</v>
      </c>
      <c r="E53" s="288">
        <v>41.049999237060547</v>
      </c>
      <c r="F53" s="288">
        <v>29.840000152587891</v>
      </c>
      <c r="G53" s="288">
        <v>34.549999237060547</v>
      </c>
      <c r="H53" s="288">
        <v>35.720001220703125</v>
      </c>
      <c r="I53" s="288">
        <v>4.2399997711181641</v>
      </c>
      <c r="J53" s="288">
        <v>5.429999828338623</v>
      </c>
      <c r="K53" s="288">
        <v>34.990001678466797</v>
      </c>
      <c r="L53" s="288">
        <v>34.830001831054688</v>
      </c>
      <c r="M53" s="288">
        <v>4.6700000762939453</v>
      </c>
      <c r="N53" s="288">
        <v>18.549999237060547</v>
      </c>
    </row>
    <row r="54" spans="1:14" ht="16">
      <c r="A54" s="74">
        <v>2014</v>
      </c>
      <c r="B54" s="288">
        <v>18.969999313354492</v>
      </c>
      <c r="C54" s="288">
        <v>19.190000534057617</v>
      </c>
      <c r="D54" s="288">
        <v>32.939998626708984</v>
      </c>
      <c r="E54" s="288">
        <v>42.509998321533203</v>
      </c>
      <c r="F54" s="288">
        <v>29.75</v>
      </c>
      <c r="G54" s="288">
        <v>33.950000762939453</v>
      </c>
      <c r="H54" s="288">
        <v>35.090000152587891</v>
      </c>
      <c r="I54" s="288">
        <v>4.4200000762939453</v>
      </c>
      <c r="J54" s="288">
        <v>5.619999885559082</v>
      </c>
      <c r="K54" s="288">
        <v>36.040000915527344</v>
      </c>
      <c r="L54" s="288">
        <v>34.200000762939453</v>
      </c>
      <c r="M54" s="288">
        <v>4.820000171661377</v>
      </c>
      <c r="N54" s="288">
        <v>19.049999237060547</v>
      </c>
    </row>
    <row r="55" spans="1:14" ht="16">
      <c r="A55" s="74">
        <v>2015</v>
      </c>
      <c r="B55" s="288">
        <v>18.909999847412109</v>
      </c>
      <c r="C55" s="288">
        <v>19.120000839233398</v>
      </c>
      <c r="D55" s="288">
        <v>32.959999084472656</v>
      </c>
      <c r="E55" s="288">
        <v>42.590000152587891</v>
      </c>
      <c r="F55" s="288">
        <v>30.280000686645508</v>
      </c>
      <c r="G55" s="288">
        <v>35</v>
      </c>
      <c r="H55" s="288">
        <v>36.080001831054688</v>
      </c>
      <c r="I55" s="288">
        <v>4.190000057220459</v>
      </c>
      <c r="J55" s="288">
        <v>5.3400001525878906</v>
      </c>
      <c r="K55" s="288">
        <v>36.369998931884766</v>
      </c>
      <c r="L55" s="288">
        <v>35.25</v>
      </c>
      <c r="M55" s="288">
        <v>4.5999999046325684</v>
      </c>
      <c r="N55" s="288">
        <v>19</v>
      </c>
    </row>
    <row r="56" spans="1:14" ht="16">
      <c r="A56" s="74">
        <v>2016</v>
      </c>
      <c r="B56" s="288">
        <v>18.670000076293945</v>
      </c>
      <c r="C56" s="288">
        <v>18.870000839233398</v>
      </c>
      <c r="D56" s="288">
        <v>32.680000305175781</v>
      </c>
      <c r="E56" s="288">
        <v>42.389999389648438</v>
      </c>
      <c r="F56" s="288">
        <v>30.350000381469727</v>
      </c>
      <c r="G56" s="288">
        <v>34.869998931884766</v>
      </c>
      <c r="H56" s="288">
        <v>35.909999847412109</v>
      </c>
      <c r="I56" s="288">
        <v>4</v>
      </c>
      <c r="J56" s="288">
        <v>5.119999885559082</v>
      </c>
      <c r="K56" s="288">
        <v>36.340000152587891</v>
      </c>
      <c r="L56" s="288">
        <v>35.130001068115234</v>
      </c>
      <c r="M56" s="288">
        <v>4.4200000762939453</v>
      </c>
      <c r="N56" s="288">
        <v>18.760000228881836</v>
      </c>
    </row>
    <row r="57" spans="1:14" ht="16">
      <c r="A57" s="74">
        <v>2017</v>
      </c>
      <c r="B57" s="288">
        <v>18.920000076293945</v>
      </c>
      <c r="C57" s="288">
        <v>19.059999465942383</v>
      </c>
      <c r="D57" s="288">
        <v>32.889999389648438</v>
      </c>
      <c r="E57" s="288">
        <v>41.490001678466797</v>
      </c>
      <c r="F57" s="288">
        <v>29.370000839233398</v>
      </c>
      <c r="G57" s="288">
        <v>33.419998168945312</v>
      </c>
      <c r="H57" s="288">
        <v>34.119998931884766</v>
      </c>
      <c r="I57" s="288">
        <v>2.8599998950958252</v>
      </c>
      <c r="J57" s="288">
        <v>3.5799999237060547</v>
      </c>
      <c r="K57" s="288">
        <v>37.009998321533203</v>
      </c>
      <c r="L57" s="288">
        <v>33.630001068115234</v>
      </c>
      <c r="M57" s="288">
        <v>3.2100000381469727</v>
      </c>
      <c r="N57" s="288">
        <v>19</v>
      </c>
    </row>
    <row r="58" spans="1:14" ht="16">
      <c r="A58" s="74">
        <v>2018</v>
      </c>
      <c r="B58" s="288">
        <v>19.110000610351562</v>
      </c>
      <c r="C58" s="288">
        <v>19.219999313354492</v>
      </c>
      <c r="D58" s="288">
        <v>33.549999237060547</v>
      </c>
      <c r="E58" s="288">
        <v>41.069999694824219</v>
      </c>
      <c r="F58" s="288">
        <v>28.819999694824219</v>
      </c>
      <c r="G58" s="288">
        <v>32.240001678466797</v>
      </c>
      <c r="H58" s="288">
        <v>32.860000610351562</v>
      </c>
      <c r="I58" s="288">
        <v>2.7300000190734863</v>
      </c>
      <c r="J58" s="288">
        <v>3.3199999332427979</v>
      </c>
      <c r="K58" s="288">
        <v>37.340000152587891</v>
      </c>
      <c r="L58" s="288">
        <v>32.419998168945312</v>
      </c>
      <c r="M58" s="288">
        <v>3.0299999713897705</v>
      </c>
      <c r="N58" s="288">
        <v>19.170000076293945</v>
      </c>
    </row>
    <row r="59" spans="1:14" ht="16">
      <c r="A59" s="74">
        <v>2019</v>
      </c>
      <c r="B59" s="288">
        <v>18.959999084472656</v>
      </c>
      <c r="C59" s="288">
        <v>19.040000915527344</v>
      </c>
      <c r="D59" s="288">
        <v>33.790000915527344</v>
      </c>
      <c r="E59" s="288">
        <v>39.639999389648438</v>
      </c>
      <c r="F59" s="288">
        <v>29.219999313354492</v>
      </c>
      <c r="G59" s="288">
        <v>32.590000152587891</v>
      </c>
      <c r="H59" s="288">
        <v>33.119998931884766</v>
      </c>
      <c r="I59" s="288">
        <v>2.7200000286102295</v>
      </c>
      <c r="J59" s="288">
        <v>3.1700000762939453</v>
      </c>
      <c r="K59" s="288">
        <v>36.900001525878906</v>
      </c>
      <c r="L59" s="288">
        <v>32.740001678466797</v>
      </c>
      <c r="M59" s="288">
        <v>2.9600000381469727</v>
      </c>
      <c r="N59" s="288">
        <v>19.010000228881836</v>
      </c>
    </row>
    <row r="60" spans="1:14" ht="16">
      <c r="A60" s="74">
        <v>2020</v>
      </c>
      <c r="B60" s="288">
        <v>18.870000839233398</v>
      </c>
      <c r="C60" s="288">
        <v>18.950000762939453</v>
      </c>
      <c r="D60" s="288">
        <v>34.220001220703125</v>
      </c>
      <c r="E60" s="288">
        <v>39.400001525878906</v>
      </c>
      <c r="F60" s="288">
        <v>29.809999465942383</v>
      </c>
      <c r="G60" s="288">
        <v>33.759998321533203</v>
      </c>
      <c r="H60" s="288">
        <v>34.229999542236328</v>
      </c>
      <c r="I60" s="288">
        <v>2.5899999141693115</v>
      </c>
      <c r="J60" s="288">
        <v>2.9700000286102295</v>
      </c>
      <c r="K60" s="288">
        <v>36.229999542236328</v>
      </c>
      <c r="L60" s="288">
        <v>33.840000152587891</v>
      </c>
      <c r="M60" s="288">
        <v>2.7400000095367432</v>
      </c>
      <c r="N60" s="288">
        <v>18.909999847412109</v>
      </c>
    </row>
    <row r="61" spans="1:14" ht="16">
      <c r="A61" s="74">
        <v>2021</v>
      </c>
      <c r="B61" s="288">
        <v>20.360000610351562</v>
      </c>
      <c r="C61" s="288">
        <v>20.420000076293945</v>
      </c>
      <c r="D61" s="288">
        <v>36.759998321533203</v>
      </c>
      <c r="E61" s="288">
        <v>40.529998779296875</v>
      </c>
      <c r="F61" s="288">
        <v>29.510000228881836</v>
      </c>
      <c r="G61" s="288">
        <v>32.669998168945312</v>
      </c>
      <c r="H61" s="288">
        <v>33.110000610351562</v>
      </c>
      <c r="I61" s="288">
        <v>2.7899999618530273</v>
      </c>
      <c r="J61" s="288">
        <v>3.059999942779541</v>
      </c>
      <c r="K61" s="288">
        <v>38.270000457763672</v>
      </c>
      <c r="L61" s="288">
        <v>32.720001220703125</v>
      </c>
      <c r="M61" s="288">
        <v>2.9100000858306885</v>
      </c>
      <c r="N61" s="288">
        <v>20.389999389648438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26</vt:i4>
      </vt:variant>
      <vt:variant>
        <vt:lpstr>Charts</vt:lpstr>
      </vt:variant>
      <vt:variant>
        <vt:i4>9</vt:i4>
      </vt:variant>
      <vt:variant>
        <vt:lpstr>Named Ranges</vt:lpstr>
      </vt:variant>
      <vt:variant>
        <vt:i4>2</vt:i4>
      </vt:variant>
    </vt:vector>
  </HeadingPairs>
  <TitlesOfParts>
    <vt:vector size="37" baseType="lpstr">
      <vt:lpstr>Table1</vt:lpstr>
      <vt:lpstr>Table2A</vt:lpstr>
      <vt:lpstr>Table2B</vt:lpstr>
      <vt:lpstr>Data</vt:lpstr>
      <vt:lpstr>DataF1B</vt:lpstr>
      <vt:lpstr>StataOutput</vt:lpstr>
      <vt:lpstr>tab1</vt:lpstr>
      <vt:lpstr>taxrates</vt:lpstr>
      <vt:lpstr>cbo-vs-sz</vt:lpstr>
      <vt:lpstr>scorp</vt:lpstr>
      <vt:lpstr>busineses</vt:lpstr>
      <vt:lpstr>AppendixFigures</vt:lpstr>
      <vt:lpstr>AppendixTables</vt:lpstr>
      <vt:lpstr>TableA1</vt:lpstr>
      <vt:lpstr>TableA2</vt:lpstr>
      <vt:lpstr>TableA3</vt:lpstr>
      <vt:lpstr>TableA4</vt:lpstr>
      <vt:lpstr>DataFromPSZ</vt:lpstr>
      <vt:lpstr>TB1</vt:lpstr>
      <vt:lpstr>TB2</vt:lpstr>
      <vt:lpstr>TB2b</vt:lpstr>
      <vt:lpstr>TB15</vt:lpstr>
      <vt:lpstr>TG1</vt:lpstr>
      <vt:lpstr>TG2</vt:lpstr>
      <vt:lpstr>TG2b</vt:lpstr>
      <vt:lpstr>TG2c</vt:lpstr>
      <vt:lpstr>Figure1A</vt:lpstr>
      <vt:lpstr>Figure1B</vt:lpstr>
      <vt:lpstr>Figure2</vt:lpstr>
      <vt:lpstr>Figure3A</vt:lpstr>
      <vt:lpstr>Figure3B</vt:lpstr>
      <vt:lpstr>AF1</vt:lpstr>
      <vt:lpstr>AF2a</vt:lpstr>
      <vt:lpstr>AF2b</vt:lpstr>
      <vt:lpstr>AF3</vt:lpstr>
      <vt:lpstr>Table2A!Print_Area</vt:lpstr>
      <vt:lpstr>Table2B!Print_Area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Zucman</dc:creator>
  <cp:lastModifiedBy>Gabriel Zucman</cp:lastModifiedBy>
  <cp:lastPrinted>2025-12-30T19:25:07Z</cp:lastPrinted>
  <dcterms:created xsi:type="dcterms:W3CDTF">2023-08-05T18:00:03Z</dcterms:created>
  <dcterms:modified xsi:type="dcterms:W3CDTF">2026-05-31T08:30:35Z</dcterms:modified>
</cp:coreProperties>
</file>